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isterija\Ministerijos dokumentai\Federaciju finansavimas\2021\TAMS rezultatai atnaujinti\"/>
    </mc:Choice>
  </mc:AlternateContent>
  <xr:revisionPtr revIDLastSave="0" documentId="13_ncr:1_{A2429D0F-35CC-42BC-BA1C-8E641C7B0831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81029"/>
</workbook>
</file>

<file path=xl/calcChain.xml><?xml version="1.0" encoding="utf-8"?>
<calcChain xmlns="http://schemas.openxmlformats.org/spreadsheetml/2006/main">
  <c r="N200" i="2" l="1"/>
  <c r="O200" i="2" s="1"/>
  <c r="P200" i="2" s="1"/>
  <c r="Q200" i="2" s="1"/>
  <c r="R200" i="2" s="1"/>
  <c r="R201" i="2" s="1"/>
  <c r="N167" i="2"/>
  <c r="O167" i="2" s="1"/>
  <c r="P167" i="2"/>
  <c r="Q167" i="2" s="1"/>
  <c r="R167" i="2" s="1"/>
  <c r="N168" i="2"/>
  <c r="O168" i="2"/>
  <c r="P168" i="2"/>
  <c r="Q168" i="2" s="1"/>
  <c r="R168" i="2" s="1"/>
  <c r="N169" i="2"/>
  <c r="O169" i="2" s="1"/>
  <c r="P169" i="2" s="1"/>
  <c r="Q169" i="2" s="1"/>
  <c r="R169" i="2" s="1"/>
  <c r="N170" i="2"/>
  <c r="O170" i="2" s="1"/>
  <c r="P170" i="2" s="1"/>
  <c r="Q170" i="2" s="1"/>
  <c r="R170" i="2" s="1"/>
  <c r="N171" i="2"/>
  <c r="O171" i="2" s="1"/>
  <c r="P171" i="2"/>
  <c r="Q171" i="2" s="1"/>
  <c r="R171" i="2" s="1"/>
  <c r="N172" i="2"/>
  <c r="O172" i="2"/>
  <c r="P172" i="2"/>
  <c r="Q172" i="2" s="1"/>
  <c r="R172" i="2" s="1"/>
  <c r="N173" i="2"/>
  <c r="O173" i="2" s="1"/>
  <c r="P173" i="2" s="1"/>
  <c r="Q173" i="2" s="1"/>
  <c r="R173" i="2" s="1"/>
  <c r="N174" i="2"/>
  <c r="O174" i="2" s="1"/>
  <c r="P174" i="2" s="1"/>
  <c r="Q174" i="2" s="1"/>
  <c r="R174" i="2" s="1"/>
  <c r="N175" i="2"/>
  <c r="O175" i="2" s="1"/>
  <c r="P175" i="2"/>
  <c r="Q175" i="2" s="1"/>
  <c r="R175" i="2" s="1"/>
  <c r="N176" i="2"/>
  <c r="O176" i="2"/>
  <c r="P176" i="2"/>
  <c r="Q176" i="2" s="1"/>
  <c r="R176" i="2" s="1"/>
  <c r="N177" i="2"/>
  <c r="O177" i="2" s="1"/>
  <c r="P177" i="2" s="1"/>
  <c r="Q177" i="2" s="1"/>
  <c r="R177" i="2" s="1"/>
  <c r="N178" i="2"/>
  <c r="O178" i="2" s="1"/>
  <c r="P178" i="2" s="1"/>
  <c r="Q178" i="2" s="1"/>
  <c r="R178" i="2" s="1"/>
  <c r="N179" i="2"/>
  <c r="O179" i="2" s="1"/>
  <c r="P179" i="2"/>
  <c r="Q179" i="2" s="1"/>
  <c r="R179" i="2" s="1"/>
  <c r="N180" i="2"/>
  <c r="O180" i="2"/>
  <c r="P180" i="2"/>
  <c r="Q180" i="2" s="1"/>
  <c r="R180" i="2" s="1"/>
  <c r="N181" i="2"/>
  <c r="O181" i="2" s="1"/>
  <c r="P181" i="2" s="1"/>
  <c r="Q181" i="2" s="1"/>
  <c r="R181" i="2" s="1"/>
  <c r="N166" i="2"/>
  <c r="O166" i="2" s="1"/>
  <c r="P166" i="2" s="1"/>
  <c r="Q166" i="2" s="1"/>
  <c r="R166" i="2" s="1"/>
  <c r="N158" i="2"/>
  <c r="O158" i="2" s="1"/>
  <c r="P158" i="2"/>
  <c r="Q158" i="2" s="1"/>
  <c r="R158" i="2" s="1"/>
  <c r="N150" i="2"/>
  <c r="O150" i="2"/>
  <c r="P150" i="2"/>
  <c r="Q150" i="2" s="1"/>
  <c r="R150" i="2" s="1"/>
  <c r="R151" i="2" s="1"/>
  <c r="N138" i="2"/>
  <c r="O138" i="2" s="1"/>
  <c r="P138" i="2" s="1"/>
  <c r="Q138" i="2" s="1"/>
  <c r="R138" i="2" s="1"/>
  <c r="N139" i="2"/>
  <c r="O139" i="2" s="1"/>
  <c r="P139" i="2" s="1"/>
  <c r="Q139" i="2" s="1"/>
  <c r="R139" i="2" s="1"/>
  <c r="N140" i="2"/>
  <c r="O140" i="2" s="1"/>
  <c r="P140" i="2"/>
  <c r="Q140" i="2" s="1"/>
  <c r="R140" i="2" s="1"/>
  <c r="N137" i="2"/>
  <c r="O137" i="2"/>
  <c r="P137" i="2"/>
  <c r="Q137" i="2" s="1"/>
  <c r="R137" i="2" s="1"/>
  <c r="N129" i="2"/>
  <c r="O129" i="2" s="1"/>
  <c r="P129" i="2" s="1"/>
  <c r="Q129" i="2" s="1"/>
  <c r="R129" i="2" s="1"/>
  <c r="R130" i="2" s="1"/>
  <c r="N121" i="2"/>
  <c r="O121" i="2" s="1"/>
  <c r="P121" i="2" s="1"/>
  <c r="Q121" i="2" s="1"/>
  <c r="R121" i="2" s="1"/>
  <c r="R122" i="2" s="1"/>
  <c r="N113" i="2"/>
  <c r="O113" i="2" s="1"/>
  <c r="P113" i="2"/>
  <c r="Q113" i="2" s="1"/>
  <c r="R113" i="2" s="1"/>
  <c r="N112" i="2"/>
  <c r="O112" i="2"/>
  <c r="P112" i="2" s="1"/>
  <c r="Q112" i="2" s="1"/>
  <c r="R112" i="2" s="1"/>
  <c r="R114" i="2" s="1"/>
  <c r="N104" i="2"/>
  <c r="O104" i="2"/>
  <c r="P104" i="2" s="1"/>
  <c r="Q104" i="2" s="1"/>
  <c r="R104" i="2" s="1"/>
  <c r="N93" i="2"/>
  <c r="O93" i="2"/>
  <c r="P93" i="2" s="1"/>
  <c r="Q93" i="2" s="1"/>
  <c r="R93" i="2" s="1"/>
  <c r="N94" i="2"/>
  <c r="O94" i="2" s="1"/>
  <c r="P94" i="2"/>
  <c r="Q94" i="2" s="1"/>
  <c r="R94" i="2" s="1"/>
  <c r="N92" i="2"/>
  <c r="O92" i="2"/>
  <c r="P92" i="2" s="1"/>
  <c r="Q92" i="2" s="1"/>
  <c r="R92" i="2" s="1"/>
  <c r="R95" i="2" s="1"/>
  <c r="N84" i="2"/>
  <c r="O84" i="2"/>
  <c r="P84" i="2" s="1"/>
  <c r="Q84" i="2" s="1"/>
  <c r="R84" i="2" s="1"/>
  <c r="N83" i="2"/>
  <c r="O83" i="2"/>
  <c r="P83" i="2" s="1"/>
  <c r="Q83" i="2" s="1"/>
  <c r="R83" i="2" s="1"/>
  <c r="R85" i="2" s="1"/>
  <c r="N75" i="2"/>
  <c r="O75" i="2" s="1"/>
  <c r="P75" i="2"/>
  <c r="Q75" i="2" s="1"/>
  <c r="R75" i="2" s="1"/>
  <c r="N67" i="2"/>
  <c r="O67" i="2"/>
  <c r="P67" i="2" s="1"/>
  <c r="Q67" i="2" s="1"/>
  <c r="R67" i="2" s="1"/>
  <c r="R68" i="2" s="1"/>
  <c r="N51" i="2"/>
  <c r="O51" i="2"/>
  <c r="P51" i="2" s="1"/>
  <c r="Q51" i="2" s="1"/>
  <c r="R51" i="2" s="1"/>
  <c r="N52" i="2"/>
  <c r="O52" i="2"/>
  <c r="P52" i="2" s="1"/>
  <c r="Q52" i="2" s="1"/>
  <c r="R52" i="2" s="1"/>
  <c r="N53" i="2"/>
  <c r="O53" i="2" s="1"/>
  <c r="P53" i="2"/>
  <c r="Q53" i="2" s="1"/>
  <c r="R53" i="2" s="1"/>
  <c r="N54" i="2"/>
  <c r="O54" i="2"/>
  <c r="P54" i="2" s="1"/>
  <c r="Q54" i="2" s="1"/>
  <c r="R54" i="2" s="1"/>
  <c r="N55" i="2"/>
  <c r="O55" i="2"/>
  <c r="P55" i="2" s="1"/>
  <c r="Q55" i="2" s="1"/>
  <c r="R55" i="2" s="1"/>
  <c r="N50" i="2"/>
  <c r="O50" i="2"/>
  <c r="P50" i="2" s="1"/>
  <c r="Q50" i="2" s="1"/>
  <c r="R50" i="2" s="1"/>
  <c r="N43" i="2"/>
  <c r="O43" i="2" s="1"/>
  <c r="P43" i="2"/>
  <c r="Q43" i="2" s="1"/>
  <c r="R43" i="2" s="1"/>
  <c r="N35" i="2"/>
  <c r="O35" i="2"/>
  <c r="P35" i="2" s="1"/>
  <c r="Q35" i="2" s="1"/>
  <c r="R35" i="2" s="1"/>
  <c r="R36" i="2" s="1"/>
  <c r="N27" i="2"/>
  <c r="O27" i="2"/>
  <c r="P27" i="2" s="1"/>
  <c r="Q27" i="2" s="1"/>
  <c r="R27" i="2" s="1"/>
  <c r="R28" i="2" s="1"/>
  <c r="N19" i="2"/>
  <c r="O19" i="2"/>
  <c r="P19" i="2" s="1"/>
  <c r="Q19" i="2" s="1"/>
  <c r="R19" i="2" s="1"/>
  <c r="R20" i="2" s="1"/>
  <c r="R159" i="2"/>
  <c r="R76" i="2"/>
  <c r="AN26" i="13"/>
  <c r="U26" i="13"/>
  <c r="V26" i="13" s="1"/>
  <c r="W26" i="13"/>
  <c r="X26" i="13"/>
  <c r="Y26" i="13" s="1"/>
  <c r="Z26" i="13" s="1"/>
  <c r="AA26" i="13" s="1"/>
  <c r="M26" i="13"/>
  <c r="N26" i="13"/>
  <c r="O26" i="13" s="1"/>
  <c r="P26" i="13" s="1"/>
  <c r="Q26" i="13" s="1"/>
  <c r="R26" i="13" s="1"/>
  <c r="S26" i="13" s="1"/>
  <c r="AN25" i="13"/>
  <c r="M25" i="13"/>
  <c r="N25" i="13" s="1"/>
  <c r="O25" i="13" s="1"/>
  <c r="P25" i="13" s="1"/>
  <c r="Q25" i="13"/>
  <c r="R25" i="13" s="1"/>
  <c r="S25" i="13" s="1"/>
  <c r="AN24" i="13"/>
  <c r="M24" i="13"/>
  <c r="N24" i="13"/>
  <c r="O24" i="13" s="1"/>
  <c r="P24" i="13" s="1"/>
  <c r="Q24" i="13" s="1"/>
  <c r="R24" i="13" s="1"/>
  <c r="S24" i="13" s="1"/>
  <c r="AN23" i="13"/>
  <c r="M23" i="13"/>
  <c r="N23" i="13" s="1"/>
  <c r="O23" i="13" s="1"/>
  <c r="P23" i="13" s="1"/>
  <c r="Q23" i="13" s="1"/>
  <c r="R23" i="13" s="1"/>
  <c r="S23" i="13" s="1"/>
  <c r="AN22" i="13"/>
  <c r="M22" i="13"/>
  <c r="N22" i="13"/>
  <c r="O22" i="13" s="1"/>
  <c r="P22" i="13" s="1"/>
  <c r="Q22" i="13" s="1"/>
  <c r="R22" i="13" s="1"/>
  <c r="S22" i="13" s="1"/>
  <c r="AN21" i="13"/>
  <c r="M21" i="13"/>
  <c r="N21" i="13" s="1"/>
  <c r="O21" i="13" s="1"/>
  <c r="P21" i="13" s="1"/>
  <c r="Q21" i="13"/>
  <c r="R21" i="13" s="1"/>
  <c r="S21" i="13" s="1"/>
  <c r="AN20" i="13"/>
  <c r="M20" i="13"/>
  <c r="N20" i="13"/>
  <c r="O20" i="13" s="1"/>
  <c r="P20" i="13" s="1"/>
  <c r="Q20" i="13" s="1"/>
  <c r="R20" i="13" s="1"/>
  <c r="S20" i="13" s="1"/>
  <c r="AN19" i="13"/>
  <c r="U19" i="13"/>
  <c r="V19" i="13" s="1"/>
  <c r="W19" i="13" s="1"/>
  <c r="X19" i="13" s="1"/>
  <c r="Y19" i="13" s="1"/>
  <c r="Z19" i="13" s="1"/>
  <c r="AA19" i="13" s="1"/>
  <c r="M19" i="13"/>
  <c r="N19" i="13"/>
  <c r="O19" i="13"/>
  <c r="P19" i="13" s="1"/>
  <c r="Q19" i="13" s="1"/>
  <c r="R19" i="13" s="1"/>
  <c r="S19" i="13" s="1"/>
  <c r="AN18" i="13"/>
  <c r="AC18" i="13"/>
  <c r="AD18" i="13" s="1"/>
  <c r="AE18" i="13" s="1"/>
  <c r="AF18" i="13" s="1"/>
  <c r="AG18" i="13"/>
  <c r="AH18" i="13" s="1"/>
  <c r="AI18" i="13" s="1"/>
  <c r="U18" i="13"/>
  <c r="V18" i="13"/>
  <c r="W18" i="13" s="1"/>
  <c r="X18" i="13" s="1"/>
  <c r="Y18" i="13" s="1"/>
  <c r="Z18" i="13" s="1"/>
  <c r="AA18" i="13"/>
  <c r="M18" i="13"/>
  <c r="N18" i="13" s="1"/>
  <c r="O18" i="13" s="1"/>
  <c r="P18" i="13" s="1"/>
  <c r="Q18" i="13"/>
  <c r="R18" i="13" s="1"/>
  <c r="S18" i="13" s="1"/>
  <c r="AN17" i="13"/>
  <c r="U17" i="13"/>
  <c r="V17" i="13" s="1"/>
  <c r="W17" i="13"/>
  <c r="X17" i="13" s="1"/>
  <c r="Y17" i="13" s="1"/>
  <c r="Z17" i="13" s="1"/>
  <c r="AA17" i="13" s="1"/>
  <c r="M17" i="13"/>
  <c r="N17" i="13" s="1"/>
  <c r="O17" i="13" s="1"/>
  <c r="P17" i="13" s="1"/>
  <c r="Q17" i="13" s="1"/>
  <c r="R17" i="13" s="1"/>
  <c r="S17" i="13" s="1"/>
  <c r="AN16" i="13"/>
  <c r="AN15" i="13"/>
  <c r="U15" i="13"/>
  <c r="V15" i="13" s="1"/>
  <c r="W15" i="13"/>
  <c r="X15" i="13" s="1"/>
  <c r="Y15" i="13" s="1"/>
  <c r="Z15" i="13" s="1"/>
  <c r="AA15" i="13" s="1"/>
  <c r="M15" i="13"/>
  <c r="N15" i="13" s="1"/>
  <c r="O15" i="13" s="1"/>
  <c r="P15" i="13" s="1"/>
  <c r="Q15" i="13" s="1"/>
  <c r="R15" i="13"/>
  <c r="S15" i="13" s="1"/>
  <c r="AN14" i="13"/>
  <c r="AC14" i="13"/>
  <c r="AD14" i="13"/>
  <c r="AE14" i="13" s="1"/>
  <c r="AF14" i="13"/>
  <c r="AG14" i="13" s="1"/>
  <c r="AH14" i="13" s="1"/>
  <c r="AI14" i="13" s="1"/>
  <c r="U14" i="13"/>
  <c r="V14" i="13" s="1"/>
  <c r="W14" i="13" s="1"/>
  <c r="X14" i="13" s="1"/>
  <c r="Y14" i="13" s="1"/>
  <c r="Z14" i="13" s="1"/>
  <c r="AA14" i="13" s="1"/>
  <c r="M14" i="13"/>
  <c r="N14" i="13"/>
  <c r="O14" i="13"/>
  <c r="P14" i="13"/>
  <c r="Q14" i="13" s="1"/>
  <c r="R14" i="13" s="1"/>
  <c r="S14" i="13" s="1"/>
  <c r="AN13" i="13"/>
  <c r="M13" i="13"/>
  <c r="N13" i="13" s="1"/>
  <c r="O13" i="13" s="1"/>
  <c r="P13" i="13"/>
  <c r="Q13" i="13"/>
  <c r="R13" i="13" s="1"/>
  <c r="S13" i="13" s="1"/>
  <c r="AN12" i="13"/>
  <c r="U12" i="13"/>
  <c r="V12" i="13" s="1"/>
  <c r="W12" i="13" s="1"/>
  <c r="X12" i="13"/>
  <c r="Y12" i="13"/>
  <c r="Z12" i="13" s="1"/>
  <c r="AA12" i="13" s="1"/>
  <c r="M12" i="13"/>
  <c r="N12" i="13" s="1"/>
  <c r="O12" i="13" s="1"/>
  <c r="P12" i="13" s="1"/>
  <c r="Q12" i="13" s="1"/>
  <c r="R12" i="13" s="1"/>
  <c r="S12" i="13" s="1"/>
  <c r="AN11" i="13"/>
  <c r="AC11" i="13"/>
  <c r="AD11" i="13"/>
  <c r="AE11" i="13" s="1"/>
  <c r="AF11" i="13" s="1"/>
  <c r="AG11" i="13"/>
  <c r="AH11" i="13"/>
  <c r="AI11" i="13" s="1"/>
  <c r="U11" i="13"/>
  <c r="V11" i="13"/>
  <c r="W11" i="13"/>
  <c r="X11" i="13" s="1"/>
  <c r="Y11" i="13" s="1"/>
  <c r="Z11" i="13"/>
  <c r="AA11" i="13" s="1"/>
  <c r="M11" i="13"/>
  <c r="N11" i="13" s="1"/>
  <c r="O11" i="13"/>
  <c r="P11" i="13"/>
  <c r="Q11" i="13" s="1"/>
  <c r="R11" i="13" s="1"/>
  <c r="S11" i="13" s="1"/>
  <c r="AN10" i="13"/>
  <c r="R56" i="2" l="1"/>
  <c r="R207" i="2" s="1"/>
  <c r="R141" i="2"/>
  <c r="R18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Edgaras Abušovas</author>
    <author>...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Įrašyti patiems</t>
        </r>
      </text>
    </comment>
    <comment ref="D13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Įrašyti patiems</t>
        </r>
      </text>
    </comment>
    <comment ref="F14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Pasirinkti iš sąrašo langelyje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Pasirinkti iš sąrašo langelyje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Pasirinkti iš sąrašo langelyje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Įrašyti patiems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Įrašyti patiems</t>
        </r>
      </text>
    </comment>
    <comment ref="M14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Pasirinkti iš sąrašo langelyje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<sst xmlns="http://schemas.openxmlformats.org/spreadsheetml/2006/main" count="842" uniqueCount="294">
  <si>
    <t>2020    m.  gruodžio                            29     d.</t>
  </si>
  <si>
    <t>Pareiškėjas:</t>
  </si>
  <si>
    <t>Lietuvos šachmatų federacija</t>
  </si>
  <si>
    <t xml:space="preserve">           (Pareiškėjo pavadinimas)</t>
  </si>
  <si>
    <t>Žemaitės g.6 , LT03117 Vilnius, tel.862078288, info@chessfed.lt 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</si>
  <si>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</si>
  <si>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</si>
  <si>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</si>
  <si>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</si>
  <si>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</si>
  <si>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</si>
  <si>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</si>
  <si>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</si>
  <si>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</si>
  <si>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</si>
  <si>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</si>
  <si>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</si>
  <si>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</si>
  <si>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</si>
  <si>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</si>
  <si>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</si>
  <si>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</si>
  <si>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</si>
  <si>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</si>
  <si>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</si>
  <si>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</si>
  <si>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2016 m. Europos moterų individualus šachmatų čempionatas</t>
  </si>
  <si>
    <t xml:space="preserve">(sporto renginio pavadinimas) </t>
  </si>
  <si>
    <t>Deimantė Daulytė</t>
  </si>
  <si>
    <t>Standartiniai šachmatai</t>
  </si>
  <si>
    <t>neolimpinė</t>
  </si>
  <si>
    <t>EČ</t>
  </si>
  <si>
    <t>Ne</t>
  </si>
  <si>
    <t>Taip</t>
  </si>
  <si>
    <t>Iš viso:</t>
  </si>
  <si>
    <t>PRIDEDAMA. http://chess-results.com/tnr214515.aspx?lan=1&amp;art=1&amp;rd=11&amp;fedb=LTU&amp;turdet=YES&amp;flag=30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</si>
  <si>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</si>
  <si>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2016 m. Europos jaunių šachmatų čempionatas</t>
  </si>
  <si>
    <t>Nuoroda į protokolą:</t>
  </si>
  <si>
    <t>Skaistė Šaumanaitė</t>
  </si>
  <si>
    <t>JnEČ</t>
  </si>
  <si>
    <t>PRIDEDAMA. http://chess-results.com/tnr233635.aspx?lan=1&amp;art=1&amp;rd=9&amp;fedb=LTU&amp;flag=30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</si>
  <si>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</si>
  <si>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2016 m. Pasaulio jaunių šachmatų čempionatas</t>
  </si>
  <si>
    <t>Paulius Pultinevičius</t>
  </si>
  <si>
    <t>JnPČ</t>
  </si>
  <si>
    <t>PRIDEDAMA. http://chess-results.com/tnr239745.aspx?lan=1&amp;art=1&amp;rd=11&amp;fedb=LTU&amp;flag=30</t>
  </si>
  <si>
    <t>2016 m. Pasaulio moterų šachmatų olimpiada</t>
  </si>
  <si>
    <t>Lietuvos moterų šachmatų rinktinė (Viktorija Čmilytė, Deimantė Daulytė, Salomėja Zaksaitė, Daiva Batytė, Laima Domarkaitė)</t>
  </si>
  <si>
    <t>PČ</t>
  </si>
  <si>
    <t>PRIDEDAMA. http://chess-results.com/tnr232876.aspx?lan=1&amp;art=0&amp;rd=11&amp;flag=30</t>
  </si>
  <si>
    <t>2017 m. Pasaulio jaunių greitųjų ir žaibo šachmatų čempionatas (BM08-12)</t>
  </si>
  <si>
    <t>Gleb Pidlužnij</t>
  </si>
  <si>
    <t>Greitieji šachmatai</t>
  </si>
  <si>
    <t>Martynas Misiuk</t>
  </si>
  <si>
    <t>Daniel Šer</t>
  </si>
  <si>
    <t>Monika Misiuk</t>
  </si>
  <si>
    <t>Tomas Povilaitis</t>
  </si>
  <si>
    <t>Žaibo šachmatai</t>
  </si>
  <si>
    <t>PRIDEDAMA. http://chess-results.com/tnr281547.aspx?lan=1&amp;art=1&amp;rd=9&amp;fedb=LTU</t>
  </si>
  <si>
    <t xml:space="preserve">                  http://chess-results.com/tnr281545.aspx?lan=1&amp;art=1&amp;rd=9&amp;fedb=LTU</t>
  </si>
  <si>
    <t xml:space="preserve">                  http://chess-results.com/tnr281548.aspx?lan=1&amp;art=1&amp;rd=9&amp;fedb=LTU</t>
  </si>
  <si>
    <t xml:space="preserve">                  http://chess-results.com/tnr281555.aspx?lan=1&amp;art=1&amp;rd=9&amp;fedb=LTU</t>
  </si>
  <si>
    <t xml:space="preserve">                  http://chess-results.com/tnr281553.aspx?lan=1&amp;art=1&amp;rd=9&amp;fedb=LTU</t>
  </si>
  <si>
    <t>2017 m. Europos jaunių šachmatų čempionatas</t>
  </si>
  <si>
    <t>Agnė Semonavičiūtė</t>
  </si>
  <si>
    <t>PRIDEDAMA. http://chess-results.com/tnr296091.aspx?lan=1&amp;art=1&amp;rd=9&amp;fedb=LTU&amp;turdet=YES&amp;flag=30</t>
  </si>
  <si>
    <t>2017 m. Europos moterų komandinis šachmatų čempionatas</t>
  </si>
  <si>
    <t>Lietuvos moterų šachmatų rinktinė (Deimantė Cornette, Salomėja Zaksaitė, Simona Kiseleva, Saulė Gailiūnaitė)</t>
  </si>
  <si>
    <t>PRIDEDAMA. http://chess-results.com/tnr304485.aspx?lan=1&amp;art=0&amp;rd=9&amp;flag=30</t>
  </si>
  <si>
    <t>2018 m. Europos jaunių šachmatų čempionatas</t>
  </si>
  <si>
    <t>Lukas Stauskas</t>
  </si>
  <si>
    <t>PRIDEDAMA. http://chess-results.com/tnr367951.aspx?lan=1&amp;art=1&amp;rd=9&amp;fedb=LTU&amp;turdet=YES&amp;flag=30, http://chess-results.com/tnr367946.aspx?lan=1&amp;art=1&amp;rd=9&amp;fedb=LTU&amp;turdet=YES&amp;flag=30</t>
  </si>
  <si>
    <t>2018 m. Pasaulio jaunių greitųjų šachmatų ir žaibo šachmatų čempionatas (BM08-12)</t>
  </si>
  <si>
    <t>Beatričė Paknytė</t>
  </si>
  <si>
    <t>PRIDEDAMA. http://chess-results.com/tnr362574.aspx?lan=1&amp;art=1&amp;rd=9&amp;fedb=LTU</t>
  </si>
  <si>
    <t xml:space="preserve">                  http://chess-results.com/tnr362574.aspx?lan=1&amp;art=1&amp;rd=9&amp;fedb=LTU</t>
  </si>
  <si>
    <t xml:space="preserve">                  http://chess-results.com/tnr463296.aspx?lan=1&amp;art=1&amp;rd=9&amp;fedb=LTU</t>
  </si>
  <si>
    <t>2018 m. Pasaulio šachmatų olimpiada</t>
  </si>
  <si>
    <t>Lietuvos vyrų šachmatų rinktinė (Šarūnas Šulskis, Paulius Pultinevičius, Tomas Laurušas, Titas Stremavičius, Vidmantas Mališauskas)</t>
  </si>
  <si>
    <t>PRIDEDAMA. http://chess-results.com/tnr368908.aspx?lan=1&amp;art=0&amp;rd=11&amp;fed=LTU&amp;flag=30</t>
  </si>
  <si>
    <t>2018 m. Pasaulio jaunių greitųjų šachmatų ir žaibo šachmatų čempionatas (BM14-18)</t>
  </si>
  <si>
    <t>PRIDEDAMA. http://chess-results.com/tnr385189.aspx?lan=1&amp;art=1&amp;rd=9&amp;fedb=LTU&amp;turdet=YES&amp;flag=30, http://chess-results.com/tnr385268.aspx?lan=1&amp;art=1&amp;rd=9&amp;fedb=LTU&amp;flag=30</t>
  </si>
  <si>
    <t>2019 m. Europos individualus šachmatų čempionatas</t>
  </si>
  <si>
    <t>PRIDEDAMA. http://chess-results.com/tnr404992.aspx?lan=1&amp;art=1&amp;rd=11&amp;fedb=LTU&amp;turdet=YES&amp;flag=30</t>
  </si>
  <si>
    <t>2019 m. Europos jaunių šachmatų čempionatas</t>
  </si>
  <si>
    <t>Karolis Jukšta</t>
  </si>
  <si>
    <t>PRIDEDAMA. http://chess-results.com/tnr459969.aspx?lan=1&amp;art=1&amp;rd=9&amp;fedb=LTU&amp;flag=30</t>
  </si>
  <si>
    <t>2019 m. Pasaulio jaunių greitųjų ir žaibo šachmatų čempionatas (BM08-12)</t>
  </si>
  <si>
    <t>Gustas Morkūnas</t>
  </si>
  <si>
    <t>PRIDEDAMA. http://chess-results.com/tnr463297.aspx?lan=1&amp;art=1&amp;rd=9&amp;fedb=LTU</t>
  </si>
  <si>
    <t xml:space="preserve">                  http://chess-results.com/tnr463838.aspx?lan=1&amp;art=1&amp;rd=9&amp;fedb=LTU</t>
  </si>
  <si>
    <t>2019 m. Pasaulio jaunių šachmatų čempionatas</t>
  </si>
  <si>
    <t>PRIDEDAMA. http://chess-results.com/tnr470711.aspx?lan=1&amp;art=1&amp;rd=11&amp;fedb=LTU&amp;turdet=YES&amp;flag=30</t>
  </si>
  <si>
    <t>2019 m. Pasaulio jaunimo šachmatų komandinis čempionatas</t>
  </si>
  <si>
    <t>Lietuvos U16 šachmatų rinktinė (Karolis Jukšta, Pijus Stremavičius, Aistis Butvilas, Lukas Bagvilas, Evelina Ravluševič)</t>
  </si>
  <si>
    <t>PRIDEDAMA. http://chess-results.com/tnr477602.aspx?lan=1&amp;art=0&amp;rd=9&amp;turdet=YES&amp;flag=30</t>
  </si>
  <si>
    <t>2019 m. Europos jaunių greitųjų ir žaibo šachmatų čempionatas</t>
  </si>
  <si>
    <t>Pijus Stremavičius</t>
  </si>
  <si>
    <t>Matas Indriūnas</t>
  </si>
  <si>
    <t>Augustinas Bazilius</t>
  </si>
  <si>
    <t>Ieva Grikšaitė</t>
  </si>
  <si>
    <t>Lietuvos U18 rinktinė (Paulius Pultinevičius, Pijus Stremavičius, Karolis Jukšta, Gleb Pidlužnij)</t>
  </si>
  <si>
    <t>Lietuvos U14 1-oji rinktinė (Matas Indriūnas, Tomas Povilaitis, Nikita Posaškov, Steponas Žilakauskis)</t>
  </si>
  <si>
    <t>Lietuvos U10 1-oji rinktinė (Augustinas Bazilius, Gustas Morkūnas, Daniel Šer, Giedrius Vaičiūnas)</t>
  </si>
  <si>
    <t>PRIDEDAMA. http://chess-results.com/tnr480833.aspx?lan=1&amp;art=1&amp;rd=9&amp;fedb=LTU</t>
  </si>
  <si>
    <t xml:space="preserve">                  http://chess-results.com/tnr480832.aspx?lan=1&amp;art=1&amp;rd=9&amp;fedb=LTU</t>
  </si>
  <si>
    <t xml:space="preserve">                  http://chess-results.com/tnr480831.aspx?lan=1&amp;art=1&amp;rd=9&amp;fedb=LTU</t>
  </si>
  <si>
    <t xml:space="preserve">                  http://chess-results.com/tnr480830.aspx?lan=1&amp;art=1&amp;rd=9&amp;fedb=LTU</t>
  </si>
  <si>
    <t xml:space="preserve">                  http://chess-results.com/tnr480829.aspx?lan=1&amp;art=1&amp;rd=9&amp;fedb=LTU</t>
  </si>
  <si>
    <t xml:space="preserve">                  http://chess-results.com/tnr483027.aspx?lan=1&amp;art=1&amp;rd=9&amp;fedb=LTU</t>
  </si>
  <si>
    <t xml:space="preserve">                  http://chess-results.com/tnr480840.aspx?lan=1&amp;art=1&amp;rd=9&amp;fedb=LTU</t>
  </si>
  <si>
    <t xml:space="preserve">                  http://chess-results.com/tnr480838.aspx?lan=1&amp;art=1&amp;rd=9&amp;fedb=LTU</t>
  </si>
  <si>
    <t xml:space="preserve">                  http://chess-results.com/tnr480837.aspx?lan=1&amp;art=1&amp;rd=9&amp;fedb=LTU</t>
  </si>
  <si>
    <t xml:space="preserve">                  http://chess-results.com/tnr494753.aspx?lan=1&amp;art=0&amp;rd=7</t>
  </si>
  <si>
    <t xml:space="preserve">                  http://chess-results.com/tnr494752.aspx?lan=1&amp;art=0&amp;rd=7</t>
  </si>
  <si>
    <t xml:space="preserve">                  http://chess-results.com/tnr494777.aspx?lan=1&amp;art=0&amp;rd=7</t>
  </si>
  <si>
    <t>2019 m. Europos individualus greitųjų ir žaibo šachmatų čempionatas</t>
  </si>
  <si>
    <t>Jūras Mickevičius</t>
  </si>
  <si>
    <t>PRIDEDAMA. http://chess-results.com/tnr480822.aspx?lan=1&amp;art=1&amp;rd=13&amp;fedb=LTU&amp;zeilen=99999</t>
  </si>
  <si>
    <t>Bendra sporto šakos gauta taškų suma</t>
  </si>
  <si>
    <t>*Pildo tik į olimpinių žaidynių programą neįtrauktų sporto šakų pareiškėjai</t>
  </si>
  <si>
    <t>Pareiškėjo vardu:</t>
  </si>
  <si>
    <t>LŠF  direktorius</t>
  </si>
  <si>
    <t>Arvydas  Baltrūnas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</si>
  <si>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</si>
  <si>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</si>
  <si>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</si>
  <si>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</si>
  <si>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</si>
  <si>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</si>
  <si>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</si>
  <si>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</si>
  <si>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</si>
  <si>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</si>
  <si>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</si>
  <si>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</si>
  <si>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</si>
  <si>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</si>
  <si>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</si>
  <si>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</si>
  <si>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</si>
  <si>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</si>
  <si>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</si>
  <si>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</si>
  <si>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</si>
  <si>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</si>
  <si>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</si>
  <si>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</si>
  <si>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</si>
  <si>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</si>
  <si>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</si>
  <si>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</si>
  <si>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</si>
  <si>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</si>
  <si>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</si>
  <si>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</si>
  <si>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</si>
  <si>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</si>
  <si>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</si>
  <si>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</si>
  <si>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</si>
  <si>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</si>
  <si>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</si>
  <si>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</si>
  <si>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</si>
  <si>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</si>
  <si>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</si>
  <si>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</si>
  <si>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</si>
  <si>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</si>
  <si>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</si>
  <si>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</si>
  <si>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</si>
  <si>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</si>
  <si>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</si>
  <si>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</si>
  <si>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</si>
  <si>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</si>
  <si>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</si>
  <si>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</si>
  <si>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</si>
  <si>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</si>
  <si>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</si>
  <si>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</si>
  <si>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</si>
  <si>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</si>
  <si>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</si>
  <si>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</si>
  <si>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</si>
  <si>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</si>
  <si>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</si>
  <si>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</si>
  <si>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</si>
  <si>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</si>
  <si>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</si>
  <si>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</si>
  <si>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</si>
  <si>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</si>
  <si>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JPČ</t>
  </si>
  <si>
    <t>Pasaulio jaunimo čempionatas</t>
  </si>
  <si>
    <t>11.</t>
  </si>
  <si>
    <t>Pasaulio jaunių čempionatas</t>
  </si>
  <si>
    <t>12.</t>
  </si>
  <si>
    <t>JEČ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</si>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</sst>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trike/>
      <vertAlign val="superscript"/>
      <sz val="11"/>
      <name val="Times New Roman"/>
      <family val="1"/>
      <charset val="186"/>
    </font>
    <font>
      <strike/>
      <vertAlign val="superscript"/>
      <sz val="11"/>
      <name val="Times New Roman"/>
      <family val="1"/>
      <charset val="186"/>
    </font>
    <font>
      <i/>
      <strike/>
      <vertAlign val="superscript"/>
      <sz val="1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41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1" fillId="0" borderId="3" xfId="2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0" xfId="0" applyFont="1" applyAlignment="1">
      <alignment vertical="center"/>
    </xf>
    <xf numFmtId="0" fontId="33" fillId="0" borderId="10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shrinkToFit="1"/>
    </xf>
    <xf numFmtId="2" fontId="34" fillId="0" borderId="2" xfId="0" applyNumberFormat="1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 wrapText="1"/>
    </xf>
    <xf numFmtId="2" fontId="32" fillId="0" borderId="1" xfId="0" applyNumberFormat="1" applyFont="1" applyBorder="1" applyAlignment="1">
      <alignment horizontal="center" vertical="center" wrapText="1"/>
    </xf>
    <xf numFmtId="2" fontId="32" fillId="3" borderId="2" xfId="0" applyNumberFormat="1" applyFont="1" applyFill="1" applyBorder="1" applyAlignment="1">
      <alignment horizontal="center" vertical="center" wrapText="1"/>
    </xf>
    <xf numFmtId="2" fontId="32" fillId="0" borderId="2" xfId="0" applyNumberFormat="1" applyFont="1" applyBorder="1" applyAlignment="1">
      <alignment vertical="center"/>
    </xf>
    <xf numFmtId="0" fontId="33" fillId="0" borderId="1" xfId="0" applyFont="1" applyBorder="1" applyAlignment="1">
      <alignment horizontal="left" vertical="center" wrapText="1"/>
    </xf>
    <xf numFmtId="0" fontId="33" fillId="0" borderId="11" xfId="0" applyFont="1" applyBorder="1" applyAlignment="1">
      <alignment horizontal="left" vertical="center" wrapText="1"/>
    </xf>
  </cellXfs>
  <cellStyles count="3">
    <cellStyle name="Hyperlink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381;emait&#279;s%20g.6%20,%20LT03117%20Vilnius,%20tel.862078288,%20info@chessfed.lt&#160;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R218"/>
  <sheetViews>
    <sheetView tabSelected="1" zoomScale="78" zoomScaleNormal="60" workbookViewId="0">
      <selection activeCell="A24" sqref="A24:P24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6" customWidth="1"/>
    <col min="10" max="10" width="10.5703125" style="1" customWidth="1"/>
    <col min="11" max="11" width="11" style="6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1.7109375" style="1" customWidth="1"/>
    <col min="19" max="16384" width="9.140625" style="1"/>
  </cols>
  <sheetData>
    <row r="1" spans="1:18" s="6" customFormat="1" ht="15.75">
      <c r="D1" s="59"/>
      <c r="E1" s="59"/>
      <c r="F1" s="59"/>
      <c r="G1" s="59"/>
      <c r="H1" s="59"/>
      <c r="I1" s="59"/>
      <c r="J1" s="59"/>
      <c r="K1" s="59"/>
      <c r="L1" s="59"/>
      <c r="N1" s="2"/>
      <c r="O1" s="2"/>
      <c r="P1" s="2"/>
      <c r="Q1" s="2"/>
    </row>
    <row r="2" spans="1:18" s="6" customFormat="1" ht="15.75">
      <c r="B2" s="6" t="s">
        <v>0</v>
      </c>
      <c r="D2" s="59"/>
      <c r="E2" s="59"/>
      <c r="F2" s="59"/>
      <c r="G2" s="59"/>
      <c r="H2" s="59"/>
      <c r="I2" s="59"/>
      <c r="J2" s="59"/>
      <c r="K2" s="59"/>
      <c r="L2" s="59"/>
      <c r="N2" s="2"/>
      <c r="O2" s="2"/>
      <c r="P2" s="2"/>
      <c r="Q2" s="2"/>
    </row>
    <row r="3" spans="1:18" s="6" customFormat="1">
      <c r="B3" s="41" t="s">
        <v>1</v>
      </c>
      <c r="N3" s="2"/>
      <c r="O3" s="2"/>
      <c r="P3" s="2"/>
      <c r="Q3" s="2"/>
    </row>
    <row r="4" spans="1:18" ht="3" customHeight="1">
      <c r="A4" s="6"/>
      <c r="B4" s="6"/>
      <c r="C4" s="6"/>
      <c r="D4" s="6"/>
      <c r="E4" s="6"/>
      <c r="F4" s="6"/>
      <c r="G4" s="6"/>
      <c r="H4" s="6"/>
      <c r="J4" s="6"/>
      <c r="L4" s="6"/>
      <c r="M4" s="6"/>
      <c r="R4" s="6"/>
    </row>
    <row r="5" spans="1:18" ht="26.25">
      <c r="A5" s="98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6"/>
    </row>
    <row r="6" spans="1:18" ht="18.75">
      <c r="A6" s="105" t="s">
        <v>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6"/>
    </row>
    <row r="7" spans="1:18" s="6" customFormat="1" ht="15.75">
      <c r="A7" s="59"/>
      <c r="B7" s="82" t="s">
        <v>4</v>
      </c>
      <c r="C7" s="82"/>
      <c r="D7" s="82"/>
      <c r="E7" s="82"/>
      <c r="F7" s="82"/>
      <c r="G7" s="82"/>
      <c r="H7" s="82"/>
      <c r="I7" s="40"/>
      <c r="J7" s="40"/>
      <c r="K7" s="40"/>
      <c r="L7" s="40"/>
      <c r="M7" s="40"/>
      <c r="N7" s="40"/>
      <c r="O7" s="40"/>
      <c r="P7" s="40"/>
      <c r="Q7" s="40"/>
    </row>
    <row r="8" spans="1:18" s="6" customFormat="1" ht="18">
      <c r="A8" s="59"/>
      <c r="B8" s="83" t="s">
        <v>5</v>
      </c>
      <c r="C8" s="83"/>
      <c r="D8" s="83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18" s="6" customFormat="1" ht="15.75">
      <c r="A9" s="59"/>
      <c r="B9" s="42">
        <v>291698620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8" s="6" customFormat="1" ht="18">
      <c r="A10" s="59"/>
      <c r="B10" s="57" t="s">
        <v>6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spans="1:18" s="6" customFormat="1" ht="16.899999999999999" customHeight="1">
      <c r="A11" s="84" t="s">
        <v>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spans="1:18" ht="15.75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3"/>
      <c r="O12" s="23"/>
      <c r="P12" s="23"/>
      <c r="Q12" s="23"/>
      <c r="R12" s="22"/>
    </row>
    <row r="13" spans="1:18" s="6" customFormat="1" ht="15" hidden="1" customHeight="1">
      <c r="A13" s="88" t="s">
        <v>8</v>
      </c>
      <c r="B13" s="89" t="s">
        <v>9</v>
      </c>
      <c r="C13" s="89" t="s">
        <v>10</v>
      </c>
      <c r="D13" s="89" t="s">
        <v>11</v>
      </c>
      <c r="E13" s="90" t="s">
        <v>12</v>
      </c>
      <c r="F13" s="102"/>
      <c r="G13" s="103"/>
      <c r="H13" s="103"/>
      <c r="I13" s="103"/>
      <c r="J13" s="103"/>
      <c r="K13" s="103"/>
      <c r="L13" s="103"/>
      <c r="M13" s="103"/>
      <c r="N13" s="103"/>
      <c r="O13" s="104"/>
      <c r="P13" s="106" t="s">
        <v>13</v>
      </c>
      <c r="Q13" s="93" t="s">
        <v>14</v>
      </c>
      <c r="R13" s="85" t="s">
        <v>15</v>
      </c>
    </row>
    <row r="14" spans="1:18" s="6" customFormat="1" ht="45" customHeight="1">
      <c r="A14" s="88"/>
      <c r="B14" s="89"/>
      <c r="C14" s="89"/>
      <c r="D14" s="89"/>
      <c r="E14" s="92"/>
      <c r="F14" s="90" t="s">
        <v>16</v>
      </c>
      <c r="G14" s="90" t="s">
        <v>17</v>
      </c>
      <c r="H14" s="90" t="s">
        <v>18</v>
      </c>
      <c r="I14" s="108" t="s">
        <v>19</v>
      </c>
      <c r="J14" s="90" t="s">
        <v>20</v>
      </c>
      <c r="K14" s="90" t="s">
        <v>21</v>
      </c>
      <c r="L14" s="90" t="s">
        <v>22</v>
      </c>
      <c r="M14" s="90" t="s">
        <v>23</v>
      </c>
      <c r="N14" s="100" t="s">
        <v>24</v>
      </c>
      <c r="O14" s="100" t="s">
        <v>25</v>
      </c>
      <c r="P14" s="107"/>
      <c r="Q14" s="94"/>
      <c r="R14" s="86"/>
    </row>
    <row r="15" spans="1:18" s="6" customFormat="1" ht="76.150000000000006" customHeight="1">
      <c r="A15" s="88"/>
      <c r="B15" s="89"/>
      <c r="C15" s="89"/>
      <c r="D15" s="89"/>
      <c r="E15" s="91"/>
      <c r="F15" s="91"/>
      <c r="G15" s="91"/>
      <c r="H15" s="91"/>
      <c r="I15" s="109"/>
      <c r="J15" s="91"/>
      <c r="K15" s="91"/>
      <c r="L15" s="91"/>
      <c r="M15" s="91"/>
      <c r="N15" s="101"/>
      <c r="O15" s="101"/>
      <c r="P15" s="107"/>
      <c r="Q15" s="95"/>
      <c r="R15" s="87"/>
    </row>
    <row r="16" spans="1:18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/>
    </row>
    <row r="17" spans="1:18">
      <c r="A17" s="71" t="s">
        <v>26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61"/>
      <c r="R17" s="6"/>
    </row>
    <row r="18" spans="1:18" ht="18">
      <c r="A18" s="64" t="s">
        <v>27</v>
      </c>
      <c r="B18" s="65"/>
      <c r="C18" s="65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61"/>
      <c r="R18" s="6"/>
    </row>
    <row r="19" spans="1:18">
      <c r="A19" s="60">
        <v>1</v>
      </c>
      <c r="B19" s="60" t="s">
        <v>28</v>
      </c>
      <c r="C19" s="7" t="s">
        <v>29</v>
      </c>
      <c r="D19" s="60" t="s">
        <v>30</v>
      </c>
      <c r="E19" s="60">
        <v>1</v>
      </c>
      <c r="F19" s="60" t="s">
        <v>31</v>
      </c>
      <c r="G19" s="60">
        <v>1</v>
      </c>
      <c r="H19" s="60" t="s">
        <v>32</v>
      </c>
      <c r="I19" s="60"/>
      <c r="J19" s="60">
        <v>112</v>
      </c>
      <c r="K19" s="60">
        <v>27</v>
      </c>
      <c r="L19" s="60">
        <v>17</v>
      </c>
      <c r="M19" s="60" t="s">
        <v>33</v>
      </c>
      <c r="N19" s="52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25</v>
      </c>
      <c r="O19" s="54">
        <f>IF(F19="OŽ",N19,IF(H19="Ne",IF(J19*0.3&lt;J19-L19,N19,0),IF(J19*0.1&lt;J19-L19,N19,0)))</f>
        <v>25</v>
      </c>
      <c r="P19" s="53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4.2839999999999998</v>
      </c>
      <c r="Q19" s="56">
        <f>IF(ISERROR(P19*100/N19),0,(P19*100/N19))</f>
        <v>17.135999999999999</v>
      </c>
      <c r="R19" s="55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11.7136</v>
      </c>
    </row>
    <row r="20" spans="1:18">
      <c r="A20" s="69" t="s">
        <v>34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70"/>
      <c r="R20" s="55">
        <f>SUM(R19:R19)</f>
        <v>11.7136</v>
      </c>
    </row>
    <row r="21" spans="1:18" ht="15.75">
      <c r="A21" s="18" t="s">
        <v>35</v>
      </c>
      <c r="B21" s="18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1"/>
    </row>
    <row r="22" spans="1:18">
      <c r="A22" s="43" t="s">
        <v>36</v>
      </c>
      <c r="B22" s="43"/>
      <c r="C22" s="43"/>
      <c r="D22" s="43"/>
      <c r="E22" s="43"/>
      <c r="F22" s="43"/>
      <c r="G22" s="43"/>
      <c r="H22" s="43"/>
      <c r="I22" s="43"/>
      <c r="J22" s="10"/>
      <c r="K22" s="10"/>
      <c r="L22" s="10"/>
      <c r="M22" s="10"/>
      <c r="N22" s="10"/>
      <c r="O22" s="10"/>
      <c r="P22" s="10"/>
      <c r="Q22" s="10"/>
      <c r="R22" s="11"/>
    </row>
    <row r="23" spans="1:18">
      <c r="A23" s="43"/>
      <c r="B23" s="43"/>
      <c r="C23" s="43"/>
      <c r="D23" s="43"/>
      <c r="E23" s="43"/>
      <c r="F23" s="43"/>
      <c r="G23" s="43"/>
      <c r="H23" s="43"/>
      <c r="I23" s="43"/>
      <c r="J23" s="10"/>
      <c r="K23" s="10"/>
      <c r="L23" s="10"/>
      <c r="M23" s="10"/>
      <c r="N23" s="10"/>
      <c r="O23" s="10"/>
      <c r="P23" s="10"/>
      <c r="Q23" s="10"/>
      <c r="R23" s="11"/>
    </row>
    <row r="24" spans="1:18">
      <c r="A24" s="71" t="s">
        <v>37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61"/>
      <c r="R24" s="6"/>
    </row>
    <row r="25" spans="1:18" ht="18">
      <c r="A25" s="64" t="s">
        <v>27</v>
      </c>
      <c r="B25" s="65"/>
      <c r="C25" s="65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61"/>
      <c r="R25" s="6"/>
    </row>
    <row r="26" spans="1:18">
      <c r="A26" s="73" t="s">
        <v>38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61"/>
      <c r="R26" s="6"/>
    </row>
    <row r="27" spans="1:18">
      <c r="A27" s="60">
        <v>1</v>
      </c>
      <c r="B27" s="60" t="s">
        <v>39</v>
      </c>
      <c r="C27" s="7" t="s">
        <v>29</v>
      </c>
      <c r="D27" s="60" t="s">
        <v>30</v>
      </c>
      <c r="E27" s="60">
        <v>1</v>
      </c>
      <c r="F27" s="60" t="s">
        <v>40</v>
      </c>
      <c r="G27" s="60">
        <v>1</v>
      </c>
      <c r="H27" s="60" t="s">
        <v>32</v>
      </c>
      <c r="I27" s="60"/>
      <c r="J27" s="60">
        <v>60</v>
      </c>
      <c r="K27" s="60">
        <v>36</v>
      </c>
      <c r="L27" s="60">
        <v>9</v>
      </c>
      <c r="M27" s="60" t="s">
        <v>33</v>
      </c>
      <c r="N27" s="52">
        <f>(IF(F27="OŽ",IF(L27=1,550.8,IF(L27=2,426.38,IF(L27=3,342.14,IF(L27=4,181.44,IF(L27=5,168.48,IF(L27=6,155.52,IF(L27=7,148.5,IF(L27=8,144,0))))))))+IF(L27&lt;=8,0,IF(L27&lt;=16,137.7,IF(L27&lt;=24,108,IF(L27&lt;=32,80.1,IF(L27&lt;=36,52.2,0)))))-IF(L27&lt;=8,0,IF(L27&lt;=16,(L27-9)*2.754,IF(L27&lt;=24,(L27-17)* 2.754,IF(L27&lt;=32,(L27-25)* 2.754,IF(L27&lt;=36,(L27-33)*2.754,0))))),0)+IF(F27="PČ",IF(L27=1,449,IF(L27=2,314.6,IF(L27=3,238,IF(L27=4,172,IF(L27=5,159,IF(L27=6,145,IF(L27=7,132,IF(L27=8,119,0))))))))+IF(L27&lt;=8,0,IF(L27&lt;=16,88,IF(L27&lt;=24,55,IF(L27&lt;=32,22,0))))-IF(L27&lt;=8,0,IF(L27&lt;=16,(L27-9)*2.245,IF(L27&lt;=24,(L27-17)*2.245,IF(L27&lt;=32,(L27-25)*2.245,0)))),0)+IF(F27="PČneol",IF(L27=1,85,IF(L27=2,64.61,IF(L27=3,50.76,IF(L27=4,16.25,IF(L27=5,15,IF(L27=6,13.75,IF(L27=7,12.5,IF(L27=8,11.25,0))))))))+IF(L27&lt;=8,0,IF(L27&lt;=16,9,0))-IF(L27&lt;=8,0,IF(L27&lt;=16,(L27-9)*0.425,0)),0)+IF(F27="PŽ",IF(L27=1,85,IF(L27=2,59.5,IF(L27=3,45,IF(L27=4,32.5,IF(L27=5,30,IF(L27=6,27.5,IF(L27=7,25,IF(L27=8,22.5,0))))))))+IF(L27&lt;=8,0,IF(L27&lt;=16,19,IF(L27&lt;=24,13,IF(L27&lt;=32,8,0))))-IF(L27&lt;=8,0,IF(L27&lt;=16,(L27-9)*0.425,IF(L27&lt;=24,(L27-17)*0.425,IF(L27&lt;=32,(L27-25)*0.425,0)))),0)+IF(F27="EČ",IF(L27=1,204,IF(L27=2,156.24,IF(L27=3,123.84,IF(L27=4,72,IF(L27=5,66,IF(L27=6,60,IF(L27=7,54,IF(L27=8,48,0))))))))+IF(L27&lt;=8,0,IF(L27&lt;=16,40,IF(L27&lt;=24,25,0)))-IF(L27&lt;=8,0,IF(L27&lt;=16,(L27-9)*1.02,IF(L27&lt;=24,(L27-17)*1.02,0))),0)+IF(F27="EČneol",IF(L27=1,68,IF(L27=2,51.69,IF(L27=3,40.61,IF(L27=4,13,IF(L27=5,12,IF(L27=6,11,IF(L27=7,10,IF(L27=8,9,0)))))))))+IF(F27="EŽ",IF(L27=1,68,IF(L27=2,47.6,IF(L27=3,36,IF(L27=4,18,IF(L27=5,16.5,IF(L27=6,15,IF(L27=7,13.5,IF(L27=8,12,0))))))))+IF(L27&lt;=8,0,IF(L27&lt;=16,10,IF(L27&lt;=24,6,0)))-IF(L27&lt;=8,0,IF(L27&lt;=16,(L27-9)*0.34,IF(L27&lt;=24,(L27-17)*0.34,0))),0)+IF(F27="PT",IF(L27=1,68,IF(L27=2,52.08,IF(L27=3,41.28,IF(L27=4,24,IF(L27=5,22,IF(L27=6,20,IF(L27=7,18,IF(L27=8,16,0))))))))+IF(L27&lt;=8,0,IF(L27&lt;=16,13,IF(L27&lt;=24,9,IF(L27&lt;=32,4,0))))-IF(L27&lt;=8,0,IF(L27&lt;=16,(L27-9)*0.34,IF(L27&lt;=24,(L27-17)*0.34,IF(L27&lt;=32,(L27-25)*0.34,0)))),0)+IF(F27="JOŽ",IF(L27=1,85,IF(L27=2,59.5,IF(L27=3,45,IF(L27=4,32.5,IF(L27=5,30,IF(L27=6,27.5,IF(L27=7,25,IF(L27=8,22.5,0))))))))+IF(L27&lt;=8,0,IF(L27&lt;=16,19,IF(L27&lt;=24,13,0)))-IF(L27&lt;=8,0,IF(L27&lt;=16,(L27-9)*0.425,IF(L27&lt;=24,(L27-17)*0.425,0))),0)+IF(F27="JPČ",IF(L27=1,68,IF(L27=2,47.6,IF(L27=3,36,IF(L27=4,26,IF(L27=5,24,IF(L27=6,22,IF(L27=7,20,IF(L27=8,18,0))))))))+IF(L27&lt;=8,0,IF(L27&lt;=16,13,IF(L27&lt;=24,9,0)))-IF(L27&lt;=8,0,IF(L27&lt;=16,(L27-9)*0.34,IF(L27&lt;=24,(L27-17)*0.34,0))),0)+IF(F27="JEČ",IF(L27=1,34,IF(L27=2,26.04,IF(L27=3,20.6,IF(L27=4,12,IF(L27=5,11,IF(L27=6,10,IF(L27=7,9,IF(L27=8,8,0))))))))+IF(L27&lt;=8,0,IF(L27&lt;=16,6,0))-IF(L27&lt;=8,0,IF(L27&lt;=16,(L27-9)*0.17,0)),0)+IF(F27="JEOF",IF(L27=1,34,IF(L27=2,26.04,IF(L27=3,20.6,IF(L27=4,12,IF(L27=5,11,IF(L27=6,10,IF(L27=7,9,IF(L27=8,8,0))))))))+IF(L27&lt;=8,0,IF(L27&lt;=16,6,0))-IF(L27&lt;=8,0,IF(L27&lt;=16,(L27-9)*0.17,0)),0)+IF(F27="JnPČ",IF(L27=1,51,IF(L27=2,35.7,IF(L27=3,27,IF(L27=4,19.5,IF(L27=5,18,IF(L27=6,16.5,IF(L27=7,15,IF(L27=8,13.5,0))))))))+IF(L27&lt;=8,0,IF(L27&lt;=16,10,0))-IF(L27&lt;=8,0,IF(L27&lt;=16,(L27-9)*0.255,0)),0)+IF(F27="JnEČ",IF(L27=1,25.5,IF(L27=2,19.53,IF(L27=3,15.48,IF(L27=4,9,IF(L27=5,8.25,IF(L27=6,7.5,IF(L27=7,6.75,IF(L27=8,6,0))))))))+IF(L27&lt;=8,0,IF(L27&lt;=16,5,0))-IF(L27&lt;=8,0,IF(L27&lt;=16,(L27-9)*0.1275,0)),0)+IF(F27="JčPČ",IF(L27=1,21.25,IF(L27=2,14.5,IF(L27=3,11.5,IF(L27=4,7,IF(L27=5,6.5,IF(L27=6,6,IF(L27=7,5.5,IF(L27=8,5,0))))))))+IF(L27&lt;=8,0,IF(L27&lt;=16,4,0))-IF(L27&lt;=8,0,IF(L27&lt;=16,(L27-9)*0.10625,0)),0)+IF(F27="JčEČ",IF(L27=1,17,IF(L27=2,13.02,IF(L27=3,10.32,IF(L27=4,6,IF(L27=5,5.5,IF(L27=6,5,IF(L27=7,4.5,IF(L27=8,4,0))))))))+IF(L27&lt;=8,0,IF(L27&lt;=16,3,0))-IF(L27&lt;=8,0,IF(L27&lt;=16,(L27-9)*0.085,0)),0)+IF(F27="NEAK",IF(L27=1,11.48,IF(L27=2,8.79,IF(L27=3,6.97,IF(L27=4,4.05,IF(L27=5,3.71,IF(L27=6,3.38,IF(L27=7,3.04,IF(L27=8,2.7,0))))))))+IF(L27&lt;=8,0,IF(L27&lt;=16,2,IF(L27&lt;=24,1.3,0)))-IF(L27&lt;=8,0,IF(L27&lt;=16,(L27-9)*0.0574,IF(L27&lt;=24,(L27-17)*0.0574,0))),0))*IF(L27&lt;0,1,IF(OR(F27="PČ",F27="PŽ",F27="PT"),IF(J27&lt;32,J27/32,1),1))* IF(L27&lt;0,1,IF(OR(F27="EČ",F27="EŽ",F27="JOŽ",F27="JPČ",F27="NEAK"),IF(J27&lt;24,J27/24,1),1))*IF(L27&lt;0,1,IF(OR(F27="PČneol",F27="JEČ",F27="JEOF",F27="JnPČ",F27="JnEČ",F27="JčPČ",F27="JčEČ"),IF(J27&lt;16,J27/16,1),1))*IF(L27&lt;0,1,IF(F27="EČneol",IF(J27&lt;8,J27/8,1),1))</f>
        <v>5</v>
      </c>
      <c r="O27" s="54">
        <f>IF(F27="OŽ",N27,IF(H27="Ne",IF(J27*0.3&lt;J27-L27,N27,0),IF(J27*0.1&lt;J27-L27,N27,0)))</f>
        <v>5</v>
      </c>
      <c r="P27" s="53">
        <f>IF(O27=0,0,IF(F27="OŽ",IF(L27&gt;35,0,IF(J27&gt;35,(36-L27)*1.836,((36-L27)-(36-J27))*1.836)),0)+IF(F27="PČ",IF(L27&gt;31,0,IF(J27&gt;31,(32-L27)*1.347,((32-L27)-(32-J27))*1.347)),0)+ IF(F27="PČneol",IF(L27&gt;15,0,IF(J27&gt;15,(16-L27)*0.255,((16-L27)-(16-J27))*0.255)),0)+IF(F27="PŽ",IF(L27&gt;31,0,IF(J27&gt;31,(32-L27)*0.255,((32-L27)-(32-J27))*0.255)),0)+IF(F27="EČ",IF(L27&gt;23,0,IF(J27&gt;23,(24-L27)*0.612,((24-L27)-(24-J27))*0.612)),0)+IF(F27="EČneol",IF(L27&gt;7,0,IF(J27&gt;7,(8-L27)*0.204,((8-L27)-(8-J27))*0.204)),0)+IF(F27="EŽ",IF(L27&gt;23,0,IF(J27&gt;23,(24-L27)*0.204,((24-L27)-(24-J27))*0.204)),0)+IF(F27="PT",IF(L27&gt;31,0,IF(J27&gt;31,(32-L27)*0.204,((32-L27)-(32-J27))*0.204)),0)+IF(F27="JOŽ",IF(L27&gt;23,0,IF(J27&gt;23,(24-L27)*0.255,((24-L27)-(24-J27))*0.255)),0)+IF(F27="JPČ",IF(L27&gt;23,0,IF(J27&gt;23,(24-L27)*0.204,((24-L27)-(24-J27))*0.204)),0)+IF(F27="JEČ",IF(L27&gt;15,0,IF(J27&gt;15,(16-L27)*0.102,((16-L27)-(16-J27))*0.102)),0)+IF(F27="JEOF",IF(L27&gt;15,0,IF(J27&gt;15,(16-L27)*0.102,((16-L27)-(16-J27))*0.102)),0)+IF(F27="JnPČ",IF(L27&gt;15,0,IF(J27&gt;15,(16-L27)*0.153,((16-L27)-(16-J27))*0.153)),0)+IF(F27="JnEČ",IF(L27&gt;15,0,IF(J27&gt;15,(16-L27)*0.0765,((16-L27)-(16-J27))*0.0765)),0)+IF(F27="JčPČ",IF(L27&gt;15,0,IF(J27&gt;15,(16-L27)*0.06375,((16-L27)-(16-J27))*0.06375)),0)+IF(F27="JčEČ",IF(L27&gt;15,0,IF(J27&gt;15,(16-L27)*0.051,((16-L27)-(16-J27))*0.051)),0)+IF(F27="NEAK",IF(L27&gt;23,0,IF(J27&gt;23,(24-L27)*0.03444,((24-L27)-(24-J27))*0.03444)),0))</f>
        <v>0.53549999999999998</v>
      </c>
      <c r="Q27" s="56">
        <f>IF(ISERROR(P27*100/N27),0,(P27*100/N27))</f>
        <v>10.709999999999999</v>
      </c>
      <c r="R27" s="55">
        <f>IF(Q27&lt;=30,O27+P27,O27+O27*0.3)*IF(G27=1,0.4,IF(G27=2,0.75,IF(G27="1 (kas 4 m. 1 k. nerengiamos)",0.52,1)))*IF(D27="olimpinė",1,IF(M27="Ne",0.5,1))*IF(OR(A$5="Lietuvos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federacija"),IF(OR(J27&lt;8,K27&lt;16),0,1),1)*E27*IF(I27&lt;=1,1,1/I27)*IF(OR(A$5="Lietuvos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2.2141999999999999</v>
      </c>
    </row>
    <row r="28" spans="1:18">
      <c r="A28" s="69" t="s">
        <v>34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70"/>
      <c r="R28" s="55">
        <f>SUM(R27:R27)</f>
        <v>2.2141999999999999</v>
      </c>
    </row>
    <row r="29" spans="1:18" ht="15.75">
      <c r="A29" s="18" t="s">
        <v>41</v>
      </c>
      <c r="B29" s="18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1"/>
    </row>
    <row r="30" spans="1:18">
      <c r="A30" s="43" t="s">
        <v>42</v>
      </c>
      <c r="B30" s="43"/>
      <c r="C30" s="43"/>
      <c r="D30" s="43"/>
      <c r="E30" s="43"/>
      <c r="F30" s="43"/>
      <c r="G30" s="43"/>
      <c r="H30" s="43"/>
      <c r="I30" s="43"/>
      <c r="J30" s="10"/>
      <c r="K30" s="10"/>
      <c r="L30" s="10"/>
      <c r="M30" s="10"/>
      <c r="N30" s="10"/>
      <c r="O30" s="10"/>
      <c r="P30" s="10"/>
      <c r="Q30" s="10"/>
      <c r="R30" s="11"/>
    </row>
    <row r="31" spans="1:18">
      <c r="A31" s="43"/>
      <c r="B31" s="43"/>
      <c r="C31" s="43"/>
      <c r="D31" s="43"/>
      <c r="E31" s="43"/>
      <c r="F31" s="43"/>
      <c r="G31" s="43"/>
      <c r="H31" s="43"/>
      <c r="I31" s="43"/>
      <c r="J31" s="10"/>
      <c r="K31" s="10"/>
      <c r="L31" s="10"/>
      <c r="M31" s="10"/>
      <c r="N31" s="10"/>
      <c r="O31" s="10"/>
      <c r="P31" s="10"/>
      <c r="Q31" s="10"/>
      <c r="R31" s="11"/>
    </row>
    <row r="32" spans="1:18">
      <c r="A32" s="71" t="s">
        <v>43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61"/>
      <c r="R32" s="6"/>
    </row>
    <row r="33" spans="1:18" ht="18">
      <c r="A33" s="64" t="s">
        <v>27</v>
      </c>
      <c r="B33" s="65"/>
      <c r="C33" s="65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61"/>
      <c r="R33" s="6"/>
    </row>
    <row r="34" spans="1:18">
      <c r="A34" s="73" t="s">
        <v>38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61"/>
      <c r="R34" s="6"/>
    </row>
    <row r="35" spans="1:18">
      <c r="A35" s="60">
        <v>1</v>
      </c>
      <c r="B35" s="60" t="s">
        <v>44</v>
      </c>
      <c r="C35" s="7" t="s">
        <v>29</v>
      </c>
      <c r="D35" s="60" t="s">
        <v>30</v>
      </c>
      <c r="E35" s="60">
        <v>1</v>
      </c>
      <c r="F35" s="60" t="s">
        <v>45</v>
      </c>
      <c r="G35" s="60">
        <v>1</v>
      </c>
      <c r="H35" s="60" t="s">
        <v>32</v>
      </c>
      <c r="I35" s="60"/>
      <c r="J35" s="60">
        <v>88</v>
      </c>
      <c r="K35" s="60">
        <v>47</v>
      </c>
      <c r="L35" s="60">
        <v>15</v>
      </c>
      <c r="M35" s="60" t="s">
        <v>33</v>
      </c>
      <c r="N35" s="52">
        <f>(IF(F35="OŽ",IF(L35=1,550.8,IF(L35=2,426.38,IF(L35=3,342.14,IF(L35=4,181.44,IF(L35=5,168.48,IF(L35=6,155.52,IF(L35=7,148.5,IF(L35=8,144,0))))))))+IF(L35&lt;=8,0,IF(L35&lt;=16,137.7,IF(L35&lt;=24,108,IF(L35&lt;=32,80.1,IF(L35&lt;=36,52.2,0)))))-IF(L35&lt;=8,0,IF(L35&lt;=16,(L35-9)*2.754,IF(L35&lt;=24,(L35-17)* 2.754,IF(L35&lt;=32,(L35-25)* 2.754,IF(L35&lt;=36,(L35-33)*2.754,0))))),0)+IF(F35="PČ",IF(L35=1,449,IF(L35=2,314.6,IF(L35=3,238,IF(L35=4,172,IF(L35=5,159,IF(L35=6,145,IF(L35=7,132,IF(L35=8,119,0))))))))+IF(L35&lt;=8,0,IF(L35&lt;=16,88,IF(L35&lt;=24,55,IF(L35&lt;=32,22,0))))-IF(L35&lt;=8,0,IF(L35&lt;=16,(L35-9)*2.245,IF(L35&lt;=24,(L35-17)*2.245,IF(L35&lt;=32,(L35-25)*2.245,0)))),0)+IF(F35="PČneol",IF(L35=1,85,IF(L35=2,64.61,IF(L35=3,50.76,IF(L35=4,16.25,IF(L35=5,15,IF(L35=6,13.75,IF(L35=7,12.5,IF(L35=8,11.25,0))))))))+IF(L35&lt;=8,0,IF(L35&lt;=16,9,0))-IF(L35&lt;=8,0,IF(L35&lt;=16,(L35-9)*0.425,0)),0)+IF(F35="PŽ",IF(L35=1,85,IF(L35=2,59.5,IF(L35=3,45,IF(L35=4,32.5,IF(L35=5,30,IF(L35=6,27.5,IF(L35=7,25,IF(L35=8,22.5,0))))))))+IF(L35&lt;=8,0,IF(L35&lt;=16,19,IF(L35&lt;=24,13,IF(L35&lt;=32,8,0))))-IF(L35&lt;=8,0,IF(L35&lt;=16,(L35-9)*0.425,IF(L35&lt;=24,(L35-17)*0.425,IF(L35&lt;=32,(L35-25)*0.425,0)))),0)+IF(F35="EČ",IF(L35=1,204,IF(L35=2,156.24,IF(L35=3,123.84,IF(L35=4,72,IF(L35=5,66,IF(L35=6,60,IF(L35=7,54,IF(L35=8,48,0))))))))+IF(L35&lt;=8,0,IF(L35&lt;=16,40,IF(L35&lt;=24,25,0)))-IF(L35&lt;=8,0,IF(L35&lt;=16,(L35-9)*1.02,IF(L35&lt;=24,(L35-17)*1.02,0))),0)+IF(F35="EČneol",IF(L35=1,68,IF(L35=2,51.69,IF(L35=3,40.61,IF(L35=4,13,IF(L35=5,12,IF(L35=6,11,IF(L35=7,10,IF(L35=8,9,0)))))))))+IF(F35="EŽ",IF(L35=1,68,IF(L35=2,47.6,IF(L35=3,36,IF(L35=4,18,IF(L35=5,16.5,IF(L35=6,15,IF(L35=7,13.5,IF(L35=8,12,0))))))))+IF(L35&lt;=8,0,IF(L35&lt;=16,10,IF(L35&lt;=24,6,0)))-IF(L35&lt;=8,0,IF(L35&lt;=16,(L35-9)*0.34,IF(L35&lt;=24,(L35-17)*0.34,0))),0)+IF(F35="PT",IF(L35=1,68,IF(L35=2,52.08,IF(L35=3,41.28,IF(L35=4,24,IF(L35=5,22,IF(L35=6,20,IF(L35=7,18,IF(L35=8,16,0))))))))+IF(L35&lt;=8,0,IF(L35&lt;=16,13,IF(L35&lt;=24,9,IF(L35&lt;=32,4,0))))-IF(L35&lt;=8,0,IF(L35&lt;=16,(L35-9)*0.34,IF(L35&lt;=24,(L35-17)*0.34,IF(L35&lt;=32,(L35-25)*0.34,0)))),0)+IF(F35="JOŽ",IF(L35=1,85,IF(L35=2,59.5,IF(L35=3,45,IF(L35=4,32.5,IF(L35=5,30,IF(L35=6,27.5,IF(L35=7,25,IF(L35=8,22.5,0))))))))+IF(L35&lt;=8,0,IF(L35&lt;=16,19,IF(L35&lt;=24,13,0)))-IF(L35&lt;=8,0,IF(L35&lt;=16,(L35-9)*0.425,IF(L35&lt;=24,(L35-17)*0.425,0))),0)+IF(F35="JPČ",IF(L35=1,68,IF(L35=2,47.6,IF(L35=3,36,IF(L35=4,26,IF(L35=5,24,IF(L35=6,22,IF(L35=7,20,IF(L35=8,18,0))))))))+IF(L35&lt;=8,0,IF(L35&lt;=16,13,IF(L35&lt;=24,9,0)))-IF(L35&lt;=8,0,IF(L35&lt;=16,(L35-9)*0.34,IF(L35&lt;=24,(L35-17)*0.34,0))),0)+IF(F35="JEČ",IF(L35=1,34,IF(L35=2,26.04,IF(L35=3,20.6,IF(L35=4,12,IF(L35=5,11,IF(L35=6,10,IF(L35=7,9,IF(L35=8,8,0))))))))+IF(L35&lt;=8,0,IF(L35&lt;=16,6,0))-IF(L35&lt;=8,0,IF(L35&lt;=16,(L35-9)*0.17,0)),0)+IF(F35="JEOF",IF(L35=1,34,IF(L35=2,26.04,IF(L35=3,20.6,IF(L35=4,12,IF(L35=5,11,IF(L35=6,10,IF(L35=7,9,IF(L35=8,8,0))))))))+IF(L35&lt;=8,0,IF(L35&lt;=16,6,0))-IF(L35&lt;=8,0,IF(L35&lt;=16,(L35-9)*0.17,0)),0)+IF(F35="JnPČ",IF(L35=1,51,IF(L35=2,35.7,IF(L35=3,27,IF(L35=4,19.5,IF(L35=5,18,IF(L35=6,16.5,IF(L35=7,15,IF(L35=8,13.5,0))))))))+IF(L35&lt;=8,0,IF(L35&lt;=16,10,0))-IF(L35&lt;=8,0,IF(L35&lt;=16,(L35-9)*0.255,0)),0)+IF(F35="JnEČ",IF(L35=1,25.5,IF(L35=2,19.53,IF(L35=3,15.48,IF(L35=4,9,IF(L35=5,8.25,IF(L35=6,7.5,IF(L35=7,6.75,IF(L35=8,6,0))))))))+IF(L35&lt;=8,0,IF(L35&lt;=16,5,0))-IF(L35&lt;=8,0,IF(L35&lt;=16,(L35-9)*0.1275,0)),0)+IF(F35="JčPČ",IF(L35=1,21.25,IF(L35=2,14.5,IF(L35=3,11.5,IF(L35=4,7,IF(L35=5,6.5,IF(L35=6,6,IF(L35=7,5.5,IF(L35=8,5,0))))))))+IF(L35&lt;=8,0,IF(L35&lt;=16,4,0))-IF(L35&lt;=8,0,IF(L35&lt;=16,(L35-9)*0.10625,0)),0)+IF(F35="JčEČ",IF(L35=1,17,IF(L35=2,13.02,IF(L35=3,10.32,IF(L35=4,6,IF(L35=5,5.5,IF(L35=6,5,IF(L35=7,4.5,IF(L35=8,4,0))))))))+IF(L35&lt;=8,0,IF(L35&lt;=16,3,0))-IF(L35&lt;=8,0,IF(L35&lt;=16,(L35-9)*0.085,0)),0)+IF(F35="NEAK",IF(L35=1,11.48,IF(L35=2,8.79,IF(L35=3,6.97,IF(L35=4,4.05,IF(L35=5,3.71,IF(L35=6,3.38,IF(L35=7,3.04,IF(L35=8,2.7,0))))))))+IF(L35&lt;=8,0,IF(L35&lt;=16,2,IF(L35&lt;=24,1.3,0)))-IF(L35&lt;=8,0,IF(L35&lt;=16,(L35-9)*0.0574,IF(L35&lt;=24,(L35-17)*0.0574,0))),0))*IF(L35&lt;0,1,IF(OR(F35="PČ",F35="PŽ",F35="PT"),IF(J35&lt;32,J35/32,1),1))* IF(L35&lt;0,1,IF(OR(F35="EČ",F35="EŽ",F35="JOŽ",F35="JPČ",F35="NEAK"),IF(J35&lt;24,J35/24,1),1))*IF(L35&lt;0,1,IF(OR(F35="PČneol",F35="JEČ",F35="JEOF",F35="JnPČ",F35="JnEČ",F35="JčPČ",F35="JčEČ"),IF(J35&lt;16,J35/16,1),1))*IF(L35&lt;0,1,IF(F35="EČneol",IF(J35&lt;8,J35/8,1),1))</f>
        <v>8.4700000000000006</v>
      </c>
      <c r="O35" s="54">
        <f>IF(F35="OŽ",N35,IF(H35="Ne",IF(J35*0.3&lt;J35-L35,N35,0),IF(J35*0.1&lt;J35-L35,N35,0)))</f>
        <v>8.4700000000000006</v>
      </c>
      <c r="P35" s="53">
        <f>IF(O35=0,0,IF(F35="OŽ",IF(L35&gt;35,0,IF(J35&gt;35,(36-L35)*1.836,((36-L35)-(36-J35))*1.836)),0)+IF(F35="PČ",IF(L35&gt;31,0,IF(J35&gt;31,(32-L35)*1.347,((32-L35)-(32-J35))*1.347)),0)+ IF(F35="PČneol",IF(L35&gt;15,0,IF(J35&gt;15,(16-L35)*0.255,((16-L35)-(16-J35))*0.255)),0)+IF(F35="PŽ",IF(L35&gt;31,0,IF(J35&gt;31,(32-L35)*0.255,((32-L35)-(32-J35))*0.255)),0)+IF(F35="EČ",IF(L35&gt;23,0,IF(J35&gt;23,(24-L35)*0.612,((24-L35)-(24-J35))*0.612)),0)+IF(F35="EČneol",IF(L35&gt;7,0,IF(J35&gt;7,(8-L35)*0.204,((8-L35)-(8-J35))*0.204)),0)+IF(F35="EŽ",IF(L35&gt;23,0,IF(J35&gt;23,(24-L35)*0.204,((24-L35)-(24-J35))*0.204)),0)+IF(F35="PT",IF(L35&gt;31,0,IF(J35&gt;31,(32-L35)*0.204,((32-L35)-(32-J35))*0.204)),0)+IF(F35="JOŽ",IF(L35&gt;23,0,IF(J35&gt;23,(24-L35)*0.255,((24-L35)-(24-J35))*0.255)),0)+IF(F35="JPČ",IF(L35&gt;23,0,IF(J35&gt;23,(24-L35)*0.204,((24-L35)-(24-J35))*0.204)),0)+IF(F35="JEČ",IF(L35&gt;15,0,IF(J35&gt;15,(16-L35)*0.102,((16-L35)-(16-J35))*0.102)),0)+IF(F35="JEOF",IF(L35&gt;15,0,IF(J35&gt;15,(16-L35)*0.102,((16-L35)-(16-J35))*0.102)),0)+IF(F35="JnPČ",IF(L35&gt;15,0,IF(J35&gt;15,(16-L35)*0.153,((16-L35)-(16-J35))*0.153)),0)+IF(F35="JnEČ",IF(L35&gt;15,0,IF(J35&gt;15,(16-L35)*0.0765,((16-L35)-(16-J35))*0.0765)),0)+IF(F35="JčPČ",IF(L35&gt;15,0,IF(J35&gt;15,(16-L35)*0.06375,((16-L35)-(16-J35))*0.06375)),0)+IF(F35="JčEČ",IF(L35&gt;15,0,IF(J35&gt;15,(16-L35)*0.051,((16-L35)-(16-J35))*0.051)),0)+IF(F35="NEAK",IF(L35&gt;23,0,IF(J35&gt;23,(24-L35)*0.03444,((24-L35)-(24-J35))*0.03444)),0))</f>
        <v>0.153</v>
      </c>
      <c r="Q35" s="56">
        <f>IF(ISERROR(P35*100/N35),0,(P35*100/N35))</f>
        <v>1.8063754427390788</v>
      </c>
      <c r="R35" s="55">
        <f>IF(Q35&lt;=30,O35+P35,O35+O35*0.3)*IF(G35=1,0.4,IF(G35=2,0.75,IF(G35="1 (kas 4 m. 1 k. nerengiamos)",0.52,1)))*IF(D35="olimpinė",1,IF(M35="Ne",0.5,1))*IF(OR(A$5="Lietuvos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federacija"),IF(OR(J35&lt;8,K35&lt;16),0,1),1)*E35*IF(I35&lt;=1,1,1/I35)*IF(OR(A$5="Lietuvos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3.4492000000000007</v>
      </c>
    </row>
    <row r="36" spans="1:18">
      <c r="A36" s="68" t="s">
        <v>34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70"/>
      <c r="R36" s="55">
        <f>SUM(R35:R35)</f>
        <v>3.4492000000000007</v>
      </c>
    </row>
    <row r="37" spans="1:18" ht="15" customHeight="1">
      <c r="A37" s="18" t="s">
        <v>46</v>
      </c>
      <c r="B37" s="18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/>
    </row>
    <row r="38" spans="1:18">
      <c r="A38" s="43" t="s">
        <v>42</v>
      </c>
      <c r="B38" s="43"/>
      <c r="C38" s="43"/>
      <c r="D38" s="43"/>
      <c r="E38" s="43"/>
      <c r="F38" s="43"/>
      <c r="G38" s="43"/>
      <c r="H38" s="43"/>
      <c r="I38" s="43"/>
      <c r="J38" s="10"/>
      <c r="K38" s="10"/>
      <c r="L38" s="10"/>
      <c r="M38" s="10"/>
      <c r="N38" s="10"/>
      <c r="O38" s="10"/>
      <c r="P38" s="10"/>
      <c r="Q38" s="10"/>
      <c r="R38" s="11"/>
    </row>
    <row r="39" spans="1:18">
      <c r="A39" s="43"/>
      <c r="B39" s="43"/>
      <c r="C39" s="43"/>
      <c r="D39" s="43"/>
      <c r="E39" s="43"/>
      <c r="F39" s="43"/>
      <c r="G39" s="43"/>
      <c r="H39" s="43"/>
      <c r="I39" s="43"/>
      <c r="J39" s="10"/>
      <c r="K39" s="10"/>
      <c r="L39" s="10"/>
      <c r="M39" s="10"/>
      <c r="N39" s="10"/>
      <c r="O39" s="10"/>
      <c r="P39" s="10"/>
      <c r="Q39" s="10"/>
      <c r="R39" s="11"/>
    </row>
    <row r="40" spans="1:18" ht="18">
      <c r="A40" s="123" t="s">
        <v>47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5"/>
      <c r="R40" s="126"/>
    </row>
    <row r="41" spans="1:18" ht="18">
      <c r="A41" s="127" t="s">
        <v>27</v>
      </c>
      <c r="B41" s="128"/>
      <c r="C41" s="128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5"/>
      <c r="R41" s="126"/>
    </row>
    <row r="42" spans="1:18" ht="18">
      <c r="A42" s="130" t="s">
        <v>38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25"/>
      <c r="R42" s="126"/>
    </row>
    <row r="43" spans="1:18" ht="72">
      <c r="A43" s="132">
        <v>1</v>
      </c>
      <c r="B43" s="132" t="s">
        <v>48</v>
      </c>
      <c r="C43" s="133" t="s">
        <v>29</v>
      </c>
      <c r="D43" s="132" t="s">
        <v>30</v>
      </c>
      <c r="E43" s="132">
        <v>4</v>
      </c>
      <c r="F43" s="132" t="s">
        <v>49</v>
      </c>
      <c r="G43" s="132">
        <v>2</v>
      </c>
      <c r="H43" s="132" t="s">
        <v>32</v>
      </c>
      <c r="I43" s="132"/>
      <c r="J43" s="132">
        <v>140</v>
      </c>
      <c r="K43" s="132">
        <v>135</v>
      </c>
      <c r="L43" s="132">
        <v>12</v>
      </c>
      <c r="M43" s="132" t="s">
        <v>33</v>
      </c>
      <c r="N43" s="134">
        <f>(IF(F43="OŽ",IF(L43=1,550.8,IF(L43=2,426.38,IF(L43=3,342.14,IF(L43=4,181.44,IF(L43=5,168.48,IF(L43=6,155.52,IF(L43=7,148.5,IF(L43=8,144,0))))))))+IF(L43&lt;=8,0,IF(L43&lt;=16,137.7,IF(L43&lt;=24,108,IF(L43&lt;=32,80.1,IF(L43&lt;=36,52.2,0)))))-IF(L43&lt;=8,0,IF(L43&lt;=16,(L43-9)*2.754,IF(L43&lt;=24,(L43-17)* 2.754,IF(L43&lt;=32,(L43-25)* 2.754,IF(L43&lt;=36,(L43-33)*2.754,0))))),0)+IF(F43="PČ",IF(L43=1,449,IF(L43=2,314.6,IF(L43=3,238,IF(L43=4,172,IF(L43=5,159,IF(L43=6,145,IF(L43=7,132,IF(L43=8,119,0))))))))+IF(L43&lt;=8,0,IF(L43&lt;=16,88,IF(L43&lt;=24,55,IF(L43&lt;=32,22,0))))-IF(L43&lt;=8,0,IF(L43&lt;=16,(L43-9)*2.245,IF(L43&lt;=24,(L43-17)*2.245,IF(L43&lt;=32,(L43-25)*2.245,0)))),0)+IF(F43="PČneol",IF(L43=1,85,IF(L43=2,64.61,IF(L43=3,50.76,IF(L43=4,16.25,IF(L43=5,15,IF(L43=6,13.75,IF(L43=7,12.5,IF(L43=8,11.25,0))))))))+IF(L43&lt;=8,0,IF(L43&lt;=16,9,0))-IF(L43&lt;=8,0,IF(L43&lt;=16,(L43-9)*0.425,0)),0)+IF(F43="PŽ",IF(L43=1,85,IF(L43=2,59.5,IF(L43=3,45,IF(L43=4,32.5,IF(L43=5,30,IF(L43=6,27.5,IF(L43=7,25,IF(L43=8,22.5,0))))))))+IF(L43&lt;=8,0,IF(L43&lt;=16,19,IF(L43&lt;=24,13,IF(L43&lt;=32,8,0))))-IF(L43&lt;=8,0,IF(L43&lt;=16,(L43-9)*0.425,IF(L43&lt;=24,(L43-17)*0.425,IF(L43&lt;=32,(L43-25)*0.425,0)))),0)+IF(F43="EČ",IF(L43=1,204,IF(L43=2,156.24,IF(L43=3,123.84,IF(L43=4,72,IF(L43=5,66,IF(L43=6,60,IF(L43=7,54,IF(L43=8,48,0))))))))+IF(L43&lt;=8,0,IF(L43&lt;=16,40,IF(L43&lt;=24,25,0)))-IF(L43&lt;=8,0,IF(L43&lt;=16,(L43-9)*1.02,IF(L43&lt;=24,(L43-17)*1.02,0))),0)+IF(F43="EČneol",IF(L43=1,68,IF(L43=2,51.69,IF(L43=3,40.61,IF(L43=4,13,IF(L43=5,12,IF(L43=6,11,IF(L43=7,10,IF(L43=8,9,0)))))))))+IF(F43="EŽ",IF(L43=1,68,IF(L43=2,47.6,IF(L43=3,36,IF(L43=4,18,IF(L43=5,16.5,IF(L43=6,15,IF(L43=7,13.5,IF(L43=8,12,0))))))))+IF(L43&lt;=8,0,IF(L43&lt;=16,10,IF(L43&lt;=24,6,0)))-IF(L43&lt;=8,0,IF(L43&lt;=16,(L43-9)*0.34,IF(L43&lt;=24,(L43-17)*0.34,0))),0)+IF(F43="PT",IF(L43=1,68,IF(L43=2,52.08,IF(L43=3,41.28,IF(L43=4,24,IF(L43=5,22,IF(L43=6,20,IF(L43=7,18,IF(L43=8,16,0))))))))+IF(L43&lt;=8,0,IF(L43&lt;=16,13,IF(L43&lt;=24,9,IF(L43&lt;=32,4,0))))-IF(L43&lt;=8,0,IF(L43&lt;=16,(L43-9)*0.34,IF(L43&lt;=24,(L43-17)*0.34,IF(L43&lt;=32,(L43-25)*0.34,0)))),0)+IF(F43="JOŽ",IF(L43=1,85,IF(L43=2,59.5,IF(L43=3,45,IF(L43=4,32.5,IF(L43=5,30,IF(L43=6,27.5,IF(L43=7,25,IF(L43=8,22.5,0))))))))+IF(L43&lt;=8,0,IF(L43&lt;=16,19,IF(L43&lt;=24,13,0)))-IF(L43&lt;=8,0,IF(L43&lt;=16,(L43-9)*0.425,IF(L43&lt;=24,(L43-17)*0.425,0))),0)+IF(F43="JPČ",IF(L43=1,68,IF(L43=2,47.6,IF(L43=3,36,IF(L43=4,26,IF(L43=5,24,IF(L43=6,22,IF(L43=7,20,IF(L43=8,18,0))))))))+IF(L43&lt;=8,0,IF(L43&lt;=16,13,IF(L43&lt;=24,9,0)))-IF(L43&lt;=8,0,IF(L43&lt;=16,(L43-9)*0.34,IF(L43&lt;=24,(L43-17)*0.34,0))),0)+IF(F43="JEČ",IF(L43=1,34,IF(L43=2,26.04,IF(L43=3,20.6,IF(L43=4,12,IF(L43=5,11,IF(L43=6,10,IF(L43=7,9,IF(L43=8,8,0))))))))+IF(L43&lt;=8,0,IF(L43&lt;=16,6,0))-IF(L43&lt;=8,0,IF(L43&lt;=16,(L43-9)*0.17,0)),0)+IF(F43="JEOF",IF(L43=1,34,IF(L43=2,26.04,IF(L43=3,20.6,IF(L43=4,12,IF(L43=5,11,IF(L43=6,10,IF(L43=7,9,IF(L43=8,8,0))))))))+IF(L43&lt;=8,0,IF(L43&lt;=16,6,0))-IF(L43&lt;=8,0,IF(L43&lt;=16,(L43-9)*0.17,0)),0)+IF(F43="JnPČ",IF(L43=1,51,IF(L43=2,35.7,IF(L43=3,27,IF(L43=4,19.5,IF(L43=5,18,IF(L43=6,16.5,IF(L43=7,15,IF(L43=8,13.5,0))))))))+IF(L43&lt;=8,0,IF(L43&lt;=16,10,0))-IF(L43&lt;=8,0,IF(L43&lt;=16,(L43-9)*0.255,0)),0)+IF(F43="JnEČ",IF(L43=1,25.5,IF(L43=2,19.53,IF(L43=3,15.48,IF(L43=4,9,IF(L43=5,8.25,IF(L43=6,7.5,IF(L43=7,6.75,IF(L43=8,6,0))))))))+IF(L43&lt;=8,0,IF(L43&lt;=16,5,0))-IF(L43&lt;=8,0,IF(L43&lt;=16,(L43-9)*0.1275,0)),0)+IF(F43="JčPČ",IF(L43=1,21.25,IF(L43=2,14.5,IF(L43=3,11.5,IF(L43=4,7,IF(L43=5,6.5,IF(L43=6,6,IF(L43=7,5.5,IF(L43=8,5,0))))))))+IF(L43&lt;=8,0,IF(L43&lt;=16,4,0))-IF(L43&lt;=8,0,IF(L43&lt;=16,(L43-9)*0.10625,0)),0)+IF(F43="JčEČ",IF(L43=1,17,IF(L43=2,13.02,IF(L43=3,10.32,IF(L43=4,6,IF(L43=5,5.5,IF(L43=6,5,IF(L43=7,4.5,IF(L43=8,4,0))))))))+IF(L43&lt;=8,0,IF(L43&lt;=16,3,0))-IF(L43&lt;=8,0,IF(L43&lt;=16,(L43-9)*0.085,0)),0)+IF(F43="NEAK",IF(L43=1,11.48,IF(L43=2,8.79,IF(L43=3,6.97,IF(L43=4,4.05,IF(L43=5,3.71,IF(L43=6,3.38,IF(L43=7,3.04,IF(L43=8,2.7,0))))))))+IF(L43&lt;=8,0,IF(L43&lt;=16,2,IF(L43&lt;=24,1.3,0)))-IF(L43&lt;=8,0,IF(L43&lt;=16,(L43-9)*0.0574,IF(L43&lt;=24,(L43-17)*0.0574,0))),0))*IF(L43&lt;0,1,IF(OR(F43="PČ",F43="PŽ",F43="PT"),IF(J43&lt;32,J43/32,1),1))* IF(L43&lt;0,1,IF(OR(F43="EČ",F43="EŽ",F43="JOŽ",F43="JPČ",F43="NEAK"),IF(J43&lt;24,J43/24,1),1))*IF(L43&lt;0,1,IF(OR(F43="PČneol",F43="JEČ",F43="JEOF",F43="JnPČ",F43="JnEČ",F43="JčPČ",F43="JčEČ"),IF(J43&lt;16,J43/16,1),1))*IF(L43&lt;0,1,IF(F43="EČneol",IF(J43&lt;8,J43/8,1),1))</f>
        <v>81.265000000000001</v>
      </c>
      <c r="O43" s="135">
        <f>IF(F43="OŽ",N43,IF(H43="Ne",IF(J43*0.3&lt;J43-L43,N43,0),IF(J43*0.1&lt;J43-L43,N43,0)))</f>
        <v>81.265000000000001</v>
      </c>
      <c r="P43" s="136">
        <f>IF(O43=0,0,IF(F43="OŽ",IF(L43&gt;35,0,IF(J43&gt;35,(36-L43)*1.836,((36-L43)-(36-J43))*1.836)),0)+IF(F43="PČ",IF(L43&gt;31,0,IF(J43&gt;31,(32-L43)*1.347,((32-L43)-(32-J43))*1.347)),0)+ IF(F43="PČneol",IF(L43&gt;15,0,IF(J43&gt;15,(16-L43)*0.255,((16-L43)-(16-J43))*0.255)),0)+IF(F43="PŽ",IF(L43&gt;31,0,IF(J43&gt;31,(32-L43)*0.255,((32-L43)-(32-J43))*0.255)),0)+IF(F43="EČ",IF(L43&gt;23,0,IF(J43&gt;23,(24-L43)*0.612,((24-L43)-(24-J43))*0.612)),0)+IF(F43="EČneol",IF(L43&gt;7,0,IF(J43&gt;7,(8-L43)*0.204,((8-L43)-(8-J43))*0.204)),0)+IF(F43="EŽ",IF(L43&gt;23,0,IF(J43&gt;23,(24-L43)*0.204,((24-L43)-(24-J43))*0.204)),0)+IF(F43="PT",IF(L43&gt;31,0,IF(J43&gt;31,(32-L43)*0.204,((32-L43)-(32-J43))*0.204)),0)+IF(F43="JOŽ",IF(L43&gt;23,0,IF(J43&gt;23,(24-L43)*0.255,((24-L43)-(24-J43))*0.255)),0)+IF(F43="JPČ",IF(L43&gt;23,0,IF(J43&gt;23,(24-L43)*0.204,((24-L43)-(24-J43))*0.204)),0)+IF(F43="JEČ",IF(L43&gt;15,0,IF(J43&gt;15,(16-L43)*0.102,((16-L43)-(16-J43))*0.102)),0)+IF(F43="JEOF",IF(L43&gt;15,0,IF(J43&gt;15,(16-L43)*0.102,((16-L43)-(16-J43))*0.102)),0)+IF(F43="JnPČ",IF(L43&gt;15,0,IF(J43&gt;15,(16-L43)*0.153,((16-L43)-(16-J43))*0.153)),0)+IF(F43="JnEČ",IF(L43&gt;15,0,IF(J43&gt;15,(16-L43)*0.0765,((16-L43)-(16-J43))*0.0765)),0)+IF(F43="JčPČ",IF(L43&gt;15,0,IF(J43&gt;15,(16-L43)*0.06375,((16-L43)-(16-J43))*0.06375)),0)+IF(F43="JčEČ",IF(L43&gt;15,0,IF(J43&gt;15,(16-L43)*0.051,((16-L43)-(16-J43))*0.051)),0)+IF(F43="NEAK",IF(L43&gt;23,0,IF(J43&gt;23,(24-L43)*0.03444,((24-L43)-(24-J43))*0.03444)),0))</f>
        <v>26.939999999999998</v>
      </c>
      <c r="Q43" s="137">
        <f>IF(ISERROR(P43*100/N43),0,(P43*100/N43))</f>
        <v>33.150802928690091</v>
      </c>
      <c r="R43" s="138">
        <f>IF(Q43&lt;=30,O43+P43,O43+O43*0.3)*IF(G43=1,0.4,IF(G43=2,0.75,IF(G43="1 (kas 4 m. 1 k. nerengiamos)",0.52,1)))*IF(D43="olimpinė",1,IF(M43="Ne",0.5,1))*IF(OR(A$5="Lietuvos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federacija"),IF(OR(J43&lt;8,K43&lt;16),0,1),1)*E43*IF(I43&lt;=1,1,1/I43)*IF(OR(A$5="Lietuvos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316.93349999999998</v>
      </c>
    </row>
    <row r="44" spans="1:18">
      <c r="A44" s="69" t="s">
        <v>34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70"/>
      <c r="R44" s="55"/>
    </row>
    <row r="45" spans="1:18" ht="15.75">
      <c r="A45" s="18" t="s">
        <v>50</v>
      </c>
      <c r="B45" s="18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1"/>
    </row>
    <row r="46" spans="1:18">
      <c r="A46" s="43" t="s">
        <v>42</v>
      </c>
      <c r="B46" s="43"/>
      <c r="C46" s="43"/>
      <c r="D46" s="43"/>
      <c r="E46" s="43"/>
      <c r="F46" s="43"/>
      <c r="G46" s="43"/>
      <c r="H46" s="43"/>
      <c r="I46" s="43"/>
      <c r="J46" s="10"/>
      <c r="K46" s="10"/>
      <c r="L46" s="10"/>
      <c r="M46" s="10"/>
      <c r="N46" s="10"/>
      <c r="O46" s="10"/>
      <c r="P46" s="10"/>
      <c r="Q46" s="10"/>
      <c r="R46" s="11"/>
    </row>
    <row r="47" spans="1:18">
      <c r="A47" s="43"/>
      <c r="B47" s="43"/>
      <c r="C47" s="43"/>
      <c r="D47" s="43"/>
      <c r="E47" s="43"/>
      <c r="F47" s="43"/>
      <c r="G47" s="43"/>
      <c r="H47" s="43"/>
      <c r="I47" s="43"/>
      <c r="J47" s="10"/>
      <c r="K47" s="10"/>
      <c r="L47" s="10"/>
      <c r="M47" s="10"/>
      <c r="N47" s="10"/>
      <c r="O47" s="10"/>
      <c r="P47" s="10"/>
      <c r="Q47" s="10"/>
      <c r="R47" s="11"/>
    </row>
    <row r="48" spans="1:18">
      <c r="A48" s="71" t="s">
        <v>51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61"/>
      <c r="R48" s="6"/>
    </row>
    <row r="49" spans="1:18" ht="18">
      <c r="A49" s="64" t="s">
        <v>27</v>
      </c>
      <c r="B49" s="65"/>
      <c r="C49" s="65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61"/>
      <c r="R49" s="6"/>
    </row>
    <row r="50" spans="1:18">
      <c r="A50" s="60">
        <v>1</v>
      </c>
      <c r="B50" s="60" t="s">
        <v>52</v>
      </c>
      <c r="C50" s="7" t="s">
        <v>53</v>
      </c>
      <c r="D50" s="60" t="s">
        <v>30</v>
      </c>
      <c r="E50" s="60">
        <v>1</v>
      </c>
      <c r="F50" s="60" t="s">
        <v>40</v>
      </c>
      <c r="G50" s="60">
        <v>1</v>
      </c>
      <c r="H50" s="60" t="s">
        <v>32</v>
      </c>
      <c r="I50" s="60"/>
      <c r="J50" s="60">
        <v>171</v>
      </c>
      <c r="K50" s="60">
        <v>24</v>
      </c>
      <c r="L50" s="60">
        <v>13</v>
      </c>
      <c r="M50" s="60" t="s">
        <v>32</v>
      </c>
      <c r="N50" s="52">
        <f>(IF(F50="OŽ",IF(L50=1,550.8,IF(L50=2,426.38,IF(L50=3,342.14,IF(L50=4,181.44,IF(L50=5,168.48,IF(L50=6,155.52,IF(L50=7,148.5,IF(L50=8,144,0))))))))+IF(L50&lt;=8,0,IF(L50&lt;=16,137.7,IF(L50&lt;=24,108,IF(L50&lt;=32,80.1,IF(L50&lt;=36,52.2,0)))))-IF(L50&lt;=8,0,IF(L50&lt;=16,(L50-9)*2.754,IF(L50&lt;=24,(L50-17)* 2.754,IF(L50&lt;=32,(L50-25)* 2.754,IF(L50&lt;=36,(L50-33)*2.754,0))))),0)+IF(F50="PČ",IF(L50=1,449,IF(L50=2,314.6,IF(L50=3,238,IF(L50=4,172,IF(L50=5,159,IF(L50=6,145,IF(L50=7,132,IF(L50=8,119,0))))))))+IF(L50&lt;=8,0,IF(L50&lt;=16,88,IF(L50&lt;=24,55,IF(L50&lt;=32,22,0))))-IF(L50&lt;=8,0,IF(L50&lt;=16,(L50-9)*2.245,IF(L50&lt;=24,(L50-17)*2.245,IF(L50&lt;=32,(L50-25)*2.245,0)))),0)+IF(F50="PČneol",IF(L50=1,85,IF(L50=2,64.61,IF(L50=3,50.76,IF(L50=4,16.25,IF(L50=5,15,IF(L50=6,13.75,IF(L50=7,12.5,IF(L50=8,11.25,0))))))))+IF(L50&lt;=8,0,IF(L50&lt;=16,9,0))-IF(L50&lt;=8,0,IF(L50&lt;=16,(L50-9)*0.425,0)),0)+IF(F50="PŽ",IF(L50=1,85,IF(L50=2,59.5,IF(L50=3,45,IF(L50=4,32.5,IF(L50=5,30,IF(L50=6,27.5,IF(L50=7,25,IF(L50=8,22.5,0))))))))+IF(L50&lt;=8,0,IF(L50&lt;=16,19,IF(L50&lt;=24,13,IF(L50&lt;=32,8,0))))-IF(L50&lt;=8,0,IF(L50&lt;=16,(L50-9)*0.425,IF(L50&lt;=24,(L50-17)*0.425,IF(L50&lt;=32,(L50-25)*0.425,0)))),0)+IF(F50="EČ",IF(L50=1,204,IF(L50=2,156.24,IF(L50=3,123.84,IF(L50=4,72,IF(L50=5,66,IF(L50=6,60,IF(L50=7,54,IF(L50=8,48,0))))))))+IF(L50&lt;=8,0,IF(L50&lt;=16,40,IF(L50&lt;=24,25,0)))-IF(L50&lt;=8,0,IF(L50&lt;=16,(L50-9)*1.02,IF(L50&lt;=24,(L50-17)*1.02,0))),0)+IF(F50="EČneol",IF(L50=1,68,IF(L50=2,51.69,IF(L50=3,40.61,IF(L50=4,13,IF(L50=5,12,IF(L50=6,11,IF(L50=7,10,IF(L50=8,9,0)))))))))+IF(F50="EŽ",IF(L50=1,68,IF(L50=2,47.6,IF(L50=3,36,IF(L50=4,18,IF(L50=5,16.5,IF(L50=6,15,IF(L50=7,13.5,IF(L50=8,12,0))))))))+IF(L50&lt;=8,0,IF(L50&lt;=16,10,IF(L50&lt;=24,6,0)))-IF(L50&lt;=8,0,IF(L50&lt;=16,(L50-9)*0.34,IF(L50&lt;=24,(L50-17)*0.34,0))),0)+IF(F50="PT",IF(L50=1,68,IF(L50=2,52.08,IF(L50=3,41.28,IF(L50=4,24,IF(L50=5,22,IF(L50=6,20,IF(L50=7,18,IF(L50=8,16,0))))))))+IF(L50&lt;=8,0,IF(L50&lt;=16,13,IF(L50&lt;=24,9,IF(L50&lt;=32,4,0))))-IF(L50&lt;=8,0,IF(L50&lt;=16,(L50-9)*0.34,IF(L50&lt;=24,(L50-17)*0.34,IF(L50&lt;=32,(L50-25)*0.34,0)))),0)+IF(F50="JOŽ",IF(L50=1,85,IF(L50=2,59.5,IF(L50=3,45,IF(L50=4,32.5,IF(L50=5,30,IF(L50=6,27.5,IF(L50=7,25,IF(L50=8,22.5,0))))))))+IF(L50&lt;=8,0,IF(L50&lt;=16,19,IF(L50&lt;=24,13,0)))-IF(L50&lt;=8,0,IF(L50&lt;=16,(L50-9)*0.425,IF(L50&lt;=24,(L50-17)*0.425,0))),0)+IF(F50="JPČ",IF(L50=1,68,IF(L50=2,47.6,IF(L50=3,36,IF(L50=4,26,IF(L50=5,24,IF(L50=6,22,IF(L50=7,20,IF(L50=8,18,0))))))))+IF(L50&lt;=8,0,IF(L50&lt;=16,13,IF(L50&lt;=24,9,0)))-IF(L50&lt;=8,0,IF(L50&lt;=16,(L50-9)*0.34,IF(L50&lt;=24,(L50-17)*0.34,0))),0)+IF(F50="JEČ",IF(L50=1,34,IF(L50=2,26.04,IF(L50=3,20.6,IF(L50=4,12,IF(L50=5,11,IF(L50=6,10,IF(L50=7,9,IF(L50=8,8,0))))))))+IF(L50&lt;=8,0,IF(L50&lt;=16,6,0))-IF(L50&lt;=8,0,IF(L50&lt;=16,(L50-9)*0.17,0)),0)+IF(F50="JEOF",IF(L50=1,34,IF(L50=2,26.04,IF(L50=3,20.6,IF(L50=4,12,IF(L50=5,11,IF(L50=6,10,IF(L50=7,9,IF(L50=8,8,0))))))))+IF(L50&lt;=8,0,IF(L50&lt;=16,6,0))-IF(L50&lt;=8,0,IF(L50&lt;=16,(L50-9)*0.17,0)),0)+IF(F50="JnPČ",IF(L50=1,51,IF(L50=2,35.7,IF(L50=3,27,IF(L50=4,19.5,IF(L50=5,18,IF(L50=6,16.5,IF(L50=7,15,IF(L50=8,13.5,0))))))))+IF(L50&lt;=8,0,IF(L50&lt;=16,10,0))-IF(L50&lt;=8,0,IF(L50&lt;=16,(L50-9)*0.255,0)),0)+IF(F50="JnEČ",IF(L50=1,25.5,IF(L50=2,19.53,IF(L50=3,15.48,IF(L50=4,9,IF(L50=5,8.25,IF(L50=6,7.5,IF(L50=7,6.75,IF(L50=8,6,0))))))))+IF(L50&lt;=8,0,IF(L50&lt;=16,5,0))-IF(L50&lt;=8,0,IF(L50&lt;=16,(L50-9)*0.1275,0)),0)+IF(F50="JčPČ",IF(L50=1,21.25,IF(L50=2,14.5,IF(L50=3,11.5,IF(L50=4,7,IF(L50=5,6.5,IF(L50=6,6,IF(L50=7,5.5,IF(L50=8,5,0))))))))+IF(L50&lt;=8,0,IF(L50&lt;=16,4,0))-IF(L50&lt;=8,0,IF(L50&lt;=16,(L50-9)*0.10625,0)),0)+IF(F50="JčEČ",IF(L50=1,17,IF(L50=2,13.02,IF(L50=3,10.32,IF(L50=4,6,IF(L50=5,5.5,IF(L50=6,5,IF(L50=7,4.5,IF(L50=8,4,0))))))))+IF(L50&lt;=8,0,IF(L50&lt;=16,3,0))-IF(L50&lt;=8,0,IF(L50&lt;=16,(L50-9)*0.085,0)),0)+IF(F50="NEAK",IF(L50=1,11.48,IF(L50=2,8.79,IF(L50=3,6.97,IF(L50=4,4.05,IF(L50=5,3.71,IF(L50=6,3.38,IF(L50=7,3.04,IF(L50=8,2.7,0))))))))+IF(L50&lt;=8,0,IF(L50&lt;=16,2,IF(L50&lt;=24,1.3,0)))-IF(L50&lt;=8,0,IF(L50&lt;=16,(L50-9)*0.0574,IF(L50&lt;=24,(L50-17)*0.0574,0))),0))*IF(L50&lt;0,1,IF(OR(F50="PČ",F50="PŽ",F50="PT"),IF(J50&lt;32,J50/32,1),1))* IF(L50&lt;0,1,IF(OR(F50="EČ",F50="EŽ",F50="JOŽ",F50="JPČ",F50="NEAK"),IF(J50&lt;24,J50/24,1),1))*IF(L50&lt;0,1,IF(OR(F50="PČneol",F50="JEČ",F50="JEOF",F50="JnPČ",F50="JnEČ",F50="JčPČ",F50="JčEČ"),IF(J50&lt;16,J50/16,1),1))*IF(L50&lt;0,1,IF(F50="EČneol",IF(J50&lt;8,J50/8,1),1))</f>
        <v>4.49</v>
      </c>
      <c r="O50" s="54">
        <f>IF(F50="OŽ",N50,IF(H50="Ne",IF(J50*0.3&lt;J50-L50,N50,0),IF(J50*0.1&lt;J50-L50,N50,0)))</f>
        <v>4.49</v>
      </c>
      <c r="P50" s="53">
        <f>IF(O50=0,0,IF(F50="OŽ",IF(L50&gt;35,0,IF(J50&gt;35,(36-L50)*1.836,((36-L50)-(36-J50))*1.836)),0)+IF(F50="PČ",IF(L50&gt;31,0,IF(J50&gt;31,(32-L50)*1.347,((32-L50)-(32-J50))*1.347)),0)+ IF(F50="PČneol",IF(L50&gt;15,0,IF(J50&gt;15,(16-L50)*0.255,((16-L50)-(16-J50))*0.255)),0)+IF(F50="PŽ",IF(L50&gt;31,0,IF(J50&gt;31,(32-L50)*0.255,((32-L50)-(32-J50))*0.255)),0)+IF(F50="EČ",IF(L50&gt;23,0,IF(J50&gt;23,(24-L50)*0.612,((24-L50)-(24-J50))*0.612)),0)+IF(F50="EČneol",IF(L50&gt;7,0,IF(J50&gt;7,(8-L50)*0.204,((8-L50)-(8-J50))*0.204)),0)+IF(F50="EŽ",IF(L50&gt;23,0,IF(J50&gt;23,(24-L50)*0.204,((24-L50)-(24-J50))*0.204)),0)+IF(F50="PT",IF(L50&gt;31,0,IF(J50&gt;31,(32-L50)*0.204,((32-L50)-(32-J50))*0.204)),0)+IF(F50="JOŽ",IF(L50&gt;23,0,IF(J50&gt;23,(24-L50)*0.255,((24-L50)-(24-J50))*0.255)),0)+IF(F50="JPČ",IF(L50&gt;23,0,IF(J50&gt;23,(24-L50)*0.204,((24-L50)-(24-J50))*0.204)),0)+IF(F50="JEČ",IF(L50&gt;15,0,IF(J50&gt;15,(16-L50)*0.102,((16-L50)-(16-J50))*0.102)),0)+IF(F50="JEOF",IF(L50&gt;15,0,IF(J50&gt;15,(16-L50)*0.102,((16-L50)-(16-J50))*0.102)),0)+IF(F50="JnPČ",IF(L50&gt;15,0,IF(J50&gt;15,(16-L50)*0.153,((16-L50)-(16-J50))*0.153)),0)+IF(F50="JnEČ",IF(L50&gt;15,0,IF(J50&gt;15,(16-L50)*0.0765,((16-L50)-(16-J50))*0.0765)),0)+IF(F50="JčPČ",IF(L50&gt;15,0,IF(J50&gt;15,(16-L50)*0.06375,((16-L50)-(16-J50))*0.06375)),0)+IF(F50="JčEČ",IF(L50&gt;15,0,IF(J50&gt;15,(16-L50)*0.051,((16-L50)-(16-J50))*0.051)),0)+IF(F50="NEAK",IF(L50&gt;23,0,IF(J50&gt;23,(24-L50)*0.03444,((24-L50)-(24-J50))*0.03444)),0))</f>
        <v>0.22949999999999998</v>
      </c>
      <c r="Q50" s="56">
        <f>IF(ISERROR(P50*100/N50),0,(P50*100/N50))</f>
        <v>5.1113585746102448</v>
      </c>
      <c r="R50" s="55">
        <f>IF(Q50&lt;=30,O50+P50,O50+O50*0.3)*IF(G50=1,0.4,IF(G50=2,0.75,IF(G50="1 (kas 4 m. 1 k. nerengiamos)",0.52,1)))*IF(D50="olimpinė",1,IF(M50="Ne",0.5,1))*IF(OR(A$5="Lietuvos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federacija"),IF(OR(J50&lt;8,K50&lt;16),0,1),1)*E50*IF(I50&lt;=1,1,1/I50)*IF(OR(A$5="Lietuvos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0.94390000000000007</v>
      </c>
    </row>
    <row r="51" spans="1:18">
      <c r="A51" s="60">
        <v>2</v>
      </c>
      <c r="B51" s="60" t="s">
        <v>54</v>
      </c>
      <c r="C51" s="7" t="s">
        <v>53</v>
      </c>
      <c r="D51" s="60" t="s">
        <v>30</v>
      </c>
      <c r="E51" s="60">
        <v>1</v>
      </c>
      <c r="F51" s="60" t="s">
        <v>40</v>
      </c>
      <c r="G51" s="60">
        <v>1</v>
      </c>
      <c r="H51" s="60" t="s">
        <v>32</v>
      </c>
      <c r="I51" s="60"/>
      <c r="J51" s="60">
        <v>173</v>
      </c>
      <c r="K51" s="60">
        <v>24</v>
      </c>
      <c r="L51" s="60">
        <v>13</v>
      </c>
      <c r="M51" s="60" t="s">
        <v>33</v>
      </c>
      <c r="N51" s="52">
        <f t="shared" ref="N51:N55" si="0">(IF(F51="OŽ",IF(L51=1,550.8,IF(L51=2,426.38,IF(L51=3,342.14,IF(L51=4,181.44,IF(L51=5,168.48,IF(L51=6,155.52,IF(L51=7,148.5,IF(L51=8,144,0))))))))+IF(L51&lt;=8,0,IF(L51&lt;=16,137.7,IF(L51&lt;=24,108,IF(L51&lt;=32,80.1,IF(L51&lt;=36,52.2,0)))))-IF(L51&lt;=8,0,IF(L51&lt;=16,(L51-9)*2.754,IF(L51&lt;=24,(L51-17)* 2.754,IF(L51&lt;=32,(L51-25)* 2.754,IF(L51&lt;=36,(L51-33)*2.754,0))))),0)+IF(F51="PČ",IF(L51=1,449,IF(L51=2,314.6,IF(L51=3,238,IF(L51=4,172,IF(L51=5,159,IF(L51=6,145,IF(L51=7,132,IF(L51=8,119,0))))))))+IF(L51&lt;=8,0,IF(L51&lt;=16,88,IF(L51&lt;=24,55,IF(L51&lt;=32,22,0))))-IF(L51&lt;=8,0,IF(L51&lt;=16,(L51-9)*2.245,IF(L51&lt;=24,(L51-17)*2.245,IF(L51&lt;=32,(L51-25)*2.245,0)))),0)+IF(F51="PČneol",IF(L51=1,85,IF(L51=2,64.61,IF(L51=3,50.76,IF(L51=4,16.25,IF(L51=5,15,IF(L51=6,13.75,IF(L51=7,12.5,IF(L51=8,11.25,0))))))))+IF(L51&lt;=8,0,IF(L51&lt;=16,9,0))-IF(L51&lt;=8,0,IF(L51&lt;=16,(L51-9)*0.425,0)),0)+IF(F51="PŽ",IF(L51=1,85,IF(L51=2,59.5,IF(L51=3,45,IF(L51=4,32.5,IF(L51=5,30,IF(L51=6,27.5,IF(L51=7,25,IF(L51=8,22.5,0))))))))+IF(L51&lt;=8,0,IF(L51&lt;=16,19,IF(L51&lt;=24,13,IF(L51&lt;=32,8,0))))-IF(L51&lt;=8,0,IF(L51&lt;=16,(L51-9)*0.425,IF(L51&lt;=24,(L51-17)*0.425,IF(L51&lt;=32,(L51-25)*0.425,0)))),0)+IF(F51="EČ",IF(L51=1,204,IF(L51=2,156.24,IF(L51=3,123.84,IF(L51=4,72,IF(L51=5,66,IF(L51=6,60,IF(L51=7,54,IF(L51=8,48,0))))))))+IF(L51&lt;=8,0,IF(L51&lt;=16,40,IF(L51&lt;=24,25,0)))-IF(L51&lt;=8,0,IF(L51&lt;=16,(L51-9)*1.02,IF(L51&lt;=24,(L51-17)*1.02,0))),0)+IF(F51="EČneol",IF(L51=1,68,IF(L51=2,51.69,IF(L51=3,40.61,IF(L51=4,13,IF(L51=5,12,IF(L51=6,11,IF(L51=7,10,IF(L51=8,9,0)))))))))+IF(F51="EŽ",IF(L51=1,68,IF(L51=2,47.6,IF(L51=3,36,IF(L51=4,18,IF(L51=5,16.5,IF(L51=6,15,IF(L51=7,13.5,IF(L51=8,12,0))))))))+IF(L51&lt;=8,0,IF(L51&lt;=16,10,IF(L51&lt;=24,6,0)))-IF(L51&lt;=8,0,IF(L51&lt;=16,(L51-9)*0.34,IF(L51&lt;=24,(L51-17)*0.34,0))),0)+IF(F51="PT",IF(L51=1,68,IF(L51=2,52.08,IF(L51=3,41.28,IF(L51=4,24,IF(L51=5,22,IF(L51=6,20,IF(L51=7,18,IF(L51=8,16,0))))))))+IF(L51&lt;=8,0,IF(L51&lt;=16,13,IF(L51&lt;=24,9,IF(L51&lt;=32,4,0))))-IF(L51&lt;=8,0,IF(L51&lt;=16,(L51-9)*0.34,IF(L51&lt;=24,(L51-17)*0.34,IF(L51&lt;=32,(L51-25)*0.34,0)))),0)+IF(F51="JOŽ",IF(L51=1,85,IF(L51=2,59.5,IF(L51=3,45,IF(L51=4,32.5,IF(L51=5,30,IF(L51=6,27.5,IF(L51=7,25,IF(L51=8,22.5,0))))))))+IF(L51&lt;=8,0,IF(L51&lt;=16,19,IF(L51&lt;=24,13,0)))-IF(L51&lt;=8,0,IF(L51&lt;=16,(L51-9)*0.425,IF(L51&lt;=24,(L51-17)*0.425,0))),0)+IF(F51="JPČ",IF(L51=1,68,IF(L51=2,47.6,IF(L51=3,36,IF(L51=4,26,IF(L51=5,24,IF(L51=6,22,IF(L51=7,20,IF(L51=8,18,0))))))))+IF(L51&lt;=8,0,IF(L51&lt;=16,13,IF(L51&lt;=24,9,0)))-IF(L51&lt;=8,0,IF(L51&lt;=16,(L51-9)*0.34,IF(L51&lt;=24,(L51-17)*0.34,0))),0)+IF(F51="JEČ",IF(L51=1,34,IF(L51=2,26.04,IF(L51=3,20.6,IF(L51=4,12,IF(L51=5,11,IF(L51=6,10,IF(L51=7,9,IF(L51=8,8,0))))))))+IF(L51&lt;=8,0,IF(L51&lt;=16,6,0))-IF(L51&lt;=8,0,IF(L51&lt;=16,(L51-9)*0.17,0)),0)+IF(F51="JEOF",IF(L51=1,34,IF(L51=2,26.04,IF(L51=3,20.6,IF(L51=4,12,IF(L51=5,11,IF(L51=6,10,IF(L51=7,9,IF(L51=8,8,0))))))))+IF(L51&lt;=8,0,IF(L51&lt;=16,6,0))-IF(L51&lt;=8,0,IF(L51&lt;=16,(L51-9)*0.17,0)),0)+IF(F51="JnPČ",IF(L51=1,51,IF(L51=2,35.7,IF(L51=3,27,IF(L51=4,19.5,IF(L51=5,18,IF(L51=6,16.5,IF(L51=7,15,IF(L51=8,13.5,0))))))))+IF(L51&lt;=8,0,IF(L51&lt;=16,10,0))-IF(L51&lt;=8,0,IF(L51&lt;=16,(L51-9)*0.255,0)),0)+IF(F51="JnEČ",IF(L51=1,25.5,IF(L51=2,19.53,IF(L51=3,15.48,IF(L51=4,9,IF(L51=5,8.25,IF(L51=6,7.5,IF(L51=7,6.75,IF(L51=8,6,0))))))))+IF(L51&lt;=8,0,IF(L51&lt;=16,5,0))-IF(L51&lt;=8,0,IF(L51&lt;=16,(L51-9)*0.1275,0)),0)+IF(F51="JčPČ",IF(L51=1,21.25,IF(L51=2,14.5,IF(L51=3,11.5,IF(L51=4,7,IF(L51=5,6.5,IF(L51=6,6,IF(L51=7,5.5,IF(L51=8,5,0))))))))+IF(L51&lt;=8,0,IF(L51&lt;=16,4,0))-IF(L51&lt;=8,0,IF(L51&lt;=16,(L51-9)*0.10625,0)),0)+IF(F51="JčEČ",IF(L51=1,17,IF(L51=2,13.02,IF(L51=3,10.32,IF(L51=4,6,IF(L51=5,5.5,IF(L51=6,5,IF(L51=7,4.5,IF(L51=8,4,0))))))))+IF(L51&lt;=8,0,IF(L51&lt;=16,3,0))-IF(L51&lt;=8,0,IF(L51&lt;=16,(L51-9)*0.085,0)),0)+IF(F51="NEAK",IF(L51=1,11.48,IF(L51=2,8.79,IF(L51=3,6.97,IF(L51=4,4.05,IF(L51=5,3.71,IF(L51=6,3.38,IF(L51=7,3.04,IF(L51=8,2.7,0))))))))+IF(L51&lt;=8,0,IF(L51&lt;=16,2,IF(L51&lt;=24,1.3,0)))-IF(L51&lt;=8,0,IF(L51&lt;=16,(L51-9)*0.0574,IF(L51&lt;=24,(L51-17)*0.0574,0))),0))*IF(L51&lt;0,1,IF(OR(F51="PČ",F51="PŽ",F51="PT"),IF(J51&lt;32,J51/32,1),1))* IF(L51&lt;0,1,IF(OR(F51="EČ",F51="EŽ",F51="JOŽ",F51="JPČ",F51="NEAK"),IF(J51&lt;24,J51/24,1),1))*IF(L51&lt;0,1,IF(OR(F51="PČneol",F51="JEČ",F51="JEOF",F51="JnPČ",F51="JnEČ",F51="JčPČ",F51="JčEČ"),IF(J51&lt;16,J51/16,1),1))*IF(L51&lt;0,1,IF(F51="EČneol",IF(J51&lt;8,J51/8,1),1))</f>
        <v>4.49</v>
      </c>
      <c r="O51" s="54">
        <f t="shared" ref="O51:O55" si="1">IF(F51="OŽ",N51,IF(H51="Ne",IF(J51*0.3&lt;J51-L51,N51,0),IF(J51*0.1&lt;J51-L51,N51,0)))</f>
        <v>4.49</v>
      </c>
      <c r="P51" s="53">
        <f t="shared" ref="P51:P55" si="2">IF(O51=0,0,IF(F51="OŽ",IF(L51&gt;35,0,IF(J51&gt;35,(36-L51)*1.836,((36-L51)-(36-J51))*1.836)),0)+IF(F51="PČ",IF(L51&gt;31,0,IF(J51&gt;31,(32-L51)*1.347,((32-L51)-(32-J51))*1.347)),0)+ IF(F51="PČneol",IF(L51&gt;15,0,IF(J51&gt;15,(16-L51)*0.255,((16-L51)-(16-J51))*0.255)),0)+IF(F51="PŽ",IF(L51&gt;31,0,IF(J51&gt;31,(32-L51)*0.255,((32-L51)-(32-J51))*0.255)),0)+IF(F51="EČ",IF(L51&gt;23,0,IF(J51&gt;23,(24-L51)*0.612,((24-L51)-(24-J51))*0.612)),0)+IF(F51="EČneol",IF(L51&gt;7,0,IF(J51&gt;7,(8-L51)*0.204,((8-L51)-(8-J51))*0.204)),0)+IF(F51="EŽ",IF(L51&gt;23,0,IF(J51&gt;23,(24-L51)*0.204,((24-L51)-(24-J51))*0.204)),0)+IF(F51="PT",IF(L51&gt;31,0,IF(J51&gt;31,(32-L51)*0.204,((32-L51)-(32-J51))*0.204)),0)+IF(F51="JOŽ",IF(L51&gt;23,0,IF(J51&gt;23,(24-L51)*0.255,((24-L51)-(24-J51))*0.255)),0)+IF(F51="JPČ",IF(L51&gt;23,0,IF(J51&gt;23,(24-L51)*0.204,((24-L51)-(24-J51))*0.204)),0)+IF(F51="JEČ",IF(L51&gt;15,0,IF(J51&gt;15,(16-L51)*0.102,((16-L51)-(16-J51))*0.102)),0)+IF(F51="JEOF",IF(L51&gt;15,0,IF(J51&gt;15,(16-L51)*0.102,((16-L51)-(16-J51))*0.102)),0)+IF(F51="JnPČ",IF(L51&gt;15,0,IF(J51&gt;15,(16-L51)*0.153,((16-L51)-(16-J51))*0.153)),0)+IF(F51="JnEČ",IF(L51&gt;15,0,IF(J51&gt;15,(16-L51)*0.0765,((16-L51)-(16-J51))*0.0765)),0)+IF(F51="JčPČ",IF(L51&gt;15,0,IF(J51&gt;15,(16-L51)*0.06375,((16-L51)-(16-J51))*0.06375)),0)+IF(F51="JčEČ",IF(L51&gt;15,0,IF(J51&gt;15,(16-L51)*0.051,((16-L51)-(16-J51))*0.051)),0)+IF(F51="NEAK",IF(L51&gt;23,0,IF(J51&gt;23,(24-L51)*0.03444,((24-L51)-(24-J51))*0.03444)),0))</f>
        <v>0.22949999999999998</v>
      </c>
      <c r="Q51" s="56">
        <f t="shared" ref="Q51:Q55" si="3">IF(ISERROR(P51*100/N51),0,(P51*100/N51))</f>
        <v>5.1113585746102448</v>
      </c>
      <c r="R51" s="55">
        <f t="shared" ref="R51:R55" si="4">IF(Q51&lt;=30,O51+P51,O51+O51*0.3)*IF(G51=1,0.4,IF(G51=2,0.75,IF(G51="1 (kas 4 m. 1 k. nerengiamos)",0.52,1)))*IF(D51="olimpinė",1,IF(M51="Ne",0.5,1))*IF(OR(A$5="Lietuvos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federacija"),IF(OR(J51&lt;8,K51&lt;16),0,1),1)*E51*IF(I51&lt;=1,1,1/I51)*IF(OR(A$5="Lietuvos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1.8878000000000001</v>
      </c>
    </row>
    <row r="52" spans="1:18">
      <c r="A52" s="60">
        <v>3</v>
      </c>
      <c r="B52" s="60" t="s">
        <v>55</v>
      </c>
      <c r="C52" s="7" t="s">
        <v>53</v>
      </c>
      <c r="D52" s="60" t="s">
        <v>30</v>
      </c>
      <c r="E52" s="60">
        <v>1</v>
      </c>
      <c r="F52" s="60" t="s">
        <v>40</v>
      </c>
      <c r="G52" s="60">
        <v>1</v>
      </c>
      <c r="H52" s="60" t="s">
        <v>32</v>
      </c>
      <c r="I52" s="60"/>
      <c r="J52" s="60">
        <v>173</v>
      </c>
      <c r="K52" s="60">
        <v>24</v>
      </c>
      <c r="L52" s="60">
        <v>16</v>
      </c>
      <c r="M52" s="60" t="s">
        <v>33</v>
      </c>
      <c r="N52" s="52">
        <f t="shared" si="0"/>
        <v>4.1074999999999999</v>
      </c>
      <c r="O52" s="54">
        <f t="shared" si="1"/>
        <v>4.1074999999999999</v>
      </c>
      <c r="P52" s="53">
        <f t="shared" si="2"/>
        <v>0</v>
      </c>
      <c r="Q52" s="56">
        <f t="shared" si="3"/>
        <v>0</v>
      </c>
      <c r="R52" s="55">
        <f t="shared" si="4"/>
        <v>1.643</v>
      </c>
    </row>
    <row r="53" spans="1:18">
      <c r="A53" s="60">
        <v>4</v>
      </c>
      <c r="B53" s="60" t="s">
        <v>56</v>
      </c>
      <c r="C53" s="7" t="s">
        <v>53</v>
      </c>
      <c r="D53" s="60" t="s">
        <v>30</v>
      </c>
      <c r="E53" s="60">
        <v>1</v>
      </c>
      <c r="F53" s="60" t="s">
        <v>40</v>
      </c>
      <c r="G53" s="60">
        <v>1</v>
      </c>
      <c r="H53" s="60" t="s">
        <v>32</v>
      </c>
      <c r="I53" s="60"/>
      <c r="J53" s="60">
        <v>52</v>
      </c>
      <c r="K53" s="60">
        <v>24</v>
      </c>
      <c r="L53" s="60">
        <v>10</v>
      </c>
      <c r="M53" s="60" t="s">
        <v>33</v>
      </c>
      <c r="N53" s="52">
        <f t="shared" si="0"/>
        <v>4.8724999999999996</v>
      </c>
      <c r="O53" s="54">
        <f t="shared" si="1"/>
        <v>4.8724999999999996</v>
      </c>
      <c r="P53" s="53">
        <f t="shared" si="2"/>
        <v>0.45899999999999996</v>
      </c>
      <c r="Q53" s="56">
        <f t="shared" si="3"/>
        <v>9.4202154951257064</v>
      </c>
      <c r="R53" s="55">
        <f t="shared" si="4"/>
        <v>2.1325999999999996</v>
      </c>
    </row>
    <row r="54" spans="1:18">
      <c r="A54" s="60">
        <v>5</v>
      </c>
      <c r="B54" s="60" t="s">
        <v>57</v>
      </c>
      <c r="C54" s="7" t="s">
        <v>58</v>
      </c>
      <c r="D54" s="60" t="s">
        <v>30</v>
      </c>
      <c r="E54" s="60">
        <v>1</v>
      </c>
      <c r="F54" s="60" t="s">
        <v>40</v>
      </c>
      <c r="G54" s="60">
        <v>1</v>
      </c>
      <c r="H54" s="60" t="s">
        <v>32</v>
      </c>
      <c r="I54" s="60"/>
      <c r="J54" s="60">
        <v>108</v>
      </c>
      <c r="K54" s="60">
        <v>24</v>
      </c>
      <c r="L54" s="60">
        <v>14</v>
      </c>
      <c r="M54" s="60" t="s">
        <v>33</v>
      </c>
      <c r="N54" s="52">
        <f t="shared" si="0"/>
        <v>4.3624999999999998</v>
      </c>
      <c r="O54" s="54">
        <f t="shared" si="1"/>
        <v>4.3624999999999998</v>
      </c>
      <c r="P54" s="53">
        <f t="shared" si="2"/>
        <v>0.153</v>
      </c>
      <c r="Q54" s="56">
        <f t="shared" si="3"/>
        <v>3.5071633237822351</v>
      </c>
      <c r="R54" s="55">
        <f t="shared" si="4"/>
        <v>1.8061999999999998</v>
      </c>
    </row>
    <row r="55" spans="1:18">
      <c r="A55" s="60">
        <v>6</v>
      </c>
      <c r="B55" s="60" t="s">
        <v>52</v>
      </c>
      <c r="C55" s="7" t="s">
        <v>58</v>
      </c>
      <c r="D55" s="60" t="s">
        <v>30</v>
      </c>
      <c r="E55" s="60">
        <v>1</v>
      </c>
      <c r="F55" s="60" t="s">
        <v>40</v>
      </c>
      <c r="G55" s="60">
        <v>1</v>
      </c>
      <c r="H55" s="60" t="s">
        <v>32</v>
      </c>
      <c r="I55" s="60"/>
      <c r="J55" s="60">
        <v>144</v>
      </c>
      <c r="K55" s="60">
        <v>24</v>
      </c>
      <c r="L55" s="60">
        <v>12</v>
      </c>
      <c r="M55" s="60" t="s">
        <v>33</v>
      </c>
      <c r="N55" s="52">
        <f t="shared" si="0"/>
        <v>4.6174999999999997</v>
      </c>
      <c r="O55" s="54">
        <f t="shared" si="1"/>
        <v>4.6174999999999997</v>
      </c>
      <c r="P55" s="53">
        <f t="shared" si="2"/>
        <v>0.30599999999999999</v>
      </c>
      <c r="Q55" s="56">
        <f t="shared" si="3"/>
        <v>6.6269626421223604</v>
      </c>
      <c r="R55" s="55">
        <f t="shared" si="4"/>
        <v>1.9694</v>
      </c>
    </row>
    <row r="56" spans="1:18">
      <c r="A56" s="69" t="s">
        <v>34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70"/>
      <c r="R56" s="55">
        <f>SUM(R50:R55)</f>
        <v>10.382900000000001</v>
      </c>
    </row>
    <row r="57" spans="1:18" ht="15.75">
      <c r="A57" s="18" t="s">
        <v>59</v>
      </c>
      <c r="B57" s="18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1"/>
    </row>
    <row r="58" spans="1:18" ht="15.75">
      <c r="A58" s="18"/>
      <c r="B58" s="50" t="s">
        <v>60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1"/>
    </row>
    <row r="59" spans="1:18" ht="15.75">
      <c r="A59" s="18"/>
      <c r="B59" s="50" t="s">
        <v>61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1"/>
    </row>
    <row r="60" spans="1:18" ht="15.75">
      <c r="A60" s="50" t="s">
        <v>61</v>
      </c>
      <c r="B60" s="50" t="s">
        <v>62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</row>
    <row r="61" spans="1:18" ht="15.75">
      <c r="A61" s="10"/>
      <c r="B61" s="50" t="s">
        <v>63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1"/>
    </row>
    <row r="62" spans="1:18">
      <c r="A62" s="43" t="s">
        <v>42</v>
      </c>
      <c r="B62" s="43"/>
      <c r="C62" s="43"/>
      <c r="D62" s="43"/>
      <c r="E62" s="43"/>
      <c r="F62" s="43"/>
      <c r="G62" s="43"/>
      <c r="H62" s="43"/>
      <c r="I62" s="43"/>
      <c r="J62" s="10"/>
      <c r="K62" s="10"/>
      <c r="L62" s="10"/>
      <c r="M62" s="10"/>
      <c r="N62" s="10"/>
      <c r="O62" s="10"/>
      <c r="P62" s="10"/>
      <c r="Q62" s="10"/>
      <c r="R62" s="11"/>
    </row>
    <row r="63" spans="1:18">
      <c r="A63" s="43"/>
      <c r="B63" s="43"/>
      <c r="C63" s="43"/>
      <c r="D63" s="43"/>
      <c r="E63" s="43"/>
      <c r="F63" s="43"/>
      <c r="G63" s="43"/>
      <c r="H63" s="43"/>
      <c r="I63" s="43"/>
      <c r="J63" s="10"/>
      <c r="K63" s="10"/>
      <c r="L63" s="10"/>
      <c r="M63" s="10"/>
      <c r="N63" s="10"/>
      <c r="O63" s="10"/>
      <c r="P63" s="10"/>
      <c r="Q63" s="10"/>
      <c r="R63" s="11"/>
    </row>
    <row r="64" spans="1:18">
      <c r="A64" s="71" t="s">
        <v>64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61"/>
      <c r="R64" s="6"/>
    </row>
    <row r="65" spans="1:18" ht="18">
      <c r="A65" s="64" t="s">
        <v>27</v>
      </c>
      <c r="B65" s="65"/>
      <c r="C65" s="65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61"/>
      <c r="R65" s="6"/>
    </row>
    <row r="66" spans="1:18">
      <c r="A66" s="66" t="s">
        <v>38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1"/>
      <c r="R66" s="6"/>
    </row>
    <row r="67" spans="1:18">
      <c r="A67" s="60">
        <v>1</v>
      </c>
      <c r="B67" s="60" t="s">
        <v>65</v>
      </c>
      <c r="C67" s="7" t="s">
        <v>29</v>
      </c>
      <c r="D67" s="60" t="s">
        <v>30</v>
      </c>
      <c r="E67" s="60">
        <v>1</v>
      </c>
      <c r="F67" s="60" t="s">
        <v>40</v>
      </c>
      <c r="G67" s="60">
        <v>1</v>
      </c>
      <c r="H67" s="60" t="s">
        <v>33</v>
      </c>
      <c r="I67" s="60"/>
      <c r="J67" s="60">
        <v>48</v>
      </c>
      <c r="K67" s="60">
        <v>34</v>
      </c>
      <c r="L67" s="60">
        <v>16</v>
      </c>
      <c r="M67" s="60" t="s">
        <v>33</v>
      </c>
      <c r="N67" s="52">
        <f>(IF(F67="OŽ",IF(L67=1,550.8,IF(L67=2,426.38,IF(L67=3,342.14,IF(L67=4,181.44,IF(L67=5,168.48,IF(L67=6,155.52,IF(L67=7,148.5,IF(L67=8,144,0))))))))+IF(L67&lt;=8,0,IF(L67&lt;=16,137.7,IF(L67&lt;=24,108,IF(L67&lt;=32,80.1,IF(L67&lt;=36,52.2,0)))))-IF(L67&lt;=8,0,IF(L67&lt;=16,(L67-9)*2.754,IF(L67&lt;=24,(L67-17)* 2.754,IF(L67&lt;=32,(L67-25)* 2.754,IF(L67&lt;=36,(L67-33)*2.754,0))))),0)+IF(F67="PČ",IF(L67=1,449,IF(L67=2,314.6,IF(L67=3,238,IF(L67=4,172,IF(L67=5,159,IF(L67=6,145,IF(L67=7,132,IF(L67=8,119,0))))))))+IF(L67&lt;=8,0,IF(L67&lt;=16,88,IF(L67&lt;=24,55,IF(L67&lt;=32,22,0))))-IF(L67&lt;=8,0,IF(L67&lt;=16,(L67-9)*2.245,IF(L67&lt;=24,(L67-17)*2.245,IF(L67&lt;=32,(L67-25)*2.245,0)))),0)+IF(F67="PČneol",IF(L67=1,85,IF(L67=2,64.61,IF(L67=3,50.76,IF(L67=4,16.25,IF(L67=5,15,IF(L67=6,13.75,IF(L67=7,12.5,IF(L67=8,11.25,0))))))))+IF(L67&lt;=8,0,IF(L67&lt;=16,9,0))-IF(L67&lt;=8,0,IF(L67&lt;=16,(L67-9)*0.425,0)),0)+IF(F67="PŽ",IF(L67=1,85,IF(L67=2,59.5,IF(L67=3,45,IF(L67=4,32.5,IF(L67=5,30,IF(L67=6,27.5,IF(L67=7,25,IF(L67=8,22.5,0))))))))+IF(L67&lt;=8,0,IF(L67&lt;=16,19,IF(L67&lt;=24,13,IF(L67&lt;=32,8,0))))-IF(L67&lt;=8,0,IF(L67&lt;=16,(L67-9)*0.425,IF(L67&lt;=24,(L67-17)*0.425,IF(L67&lt;=32,(L67-25)*0.425,0)))),0)+IF(F67="EČ",IF(L67=1,204,IF(L67=2,156.24,IF(L67=3,123.84,IF(L67=4,72,IF(L67=5,66,IF(L67=6,60,IF(L67=7,54,IF(L67=8,48,0))))))))+IF(L67&lt;=8,0,IF(L67&lt;=16,40,IF(L67&lt;=24,25,0)))-IF(L67&lt;=8,0,IF(L67&lt;=16,(L67-9)*1.02,IF(L67&lt;=24,(L67-17)*1.02,0))),0)+IF(F67="EČneol",IF(L67=1,68,IF(L67=2,51.69,IF(L67=3,40.61,IF(L67=4,13,IF(L67=5,12,IF(L67=6,11,IF(L67=7,10,IF(L67=8,9,0)))))))))+IF(F67="EŽ",IF(L67=1,68,IF(L67=2,47.6,IF(L67=3,36,IF(L67=4,18,IF(L67=5,16.5,IF(L67=6,15,IF(L67=7,13.5,IF(L67=8,12,0))))))))+IF(L67&lt;=8,0,IF(L67&lt;=16,10,IF(L67&lt;=24,6,0)))-IF(L67&lt;=8,0,IF(L67&lt;=16,(L67-9)*0.34,IF(L67&lt;=24,(L67-17)*0.34,0))),0)+IF(F67="PT",IF(L67=1,68,IF(L67=2,52.08,IF(L67=3,41.28,IF(L67=4,24,IF(L67=5,22,IF(L67=6,20,IF(L67=7,18,IF(L67=8,16,0))))))))+IF(L67&lt;=8,0,IF(L67&lt;=16,13,IF(L67&lt;=24,9,IF(L67&lt;=32,4,0))))-IF(L67&lt;=8,0,IF(L67&lt;=16,(L67-9)*0.34,IF(L67&lt;=24,(L67-17)*0.34,IF(L67&lt;=32,(L67-25)*0.34,0)))),0)+IF(F67="JOŽ",IF(L67=1,85,IF(L67=2,59.5,IF(L67=3,45,IF(L67=4,32.5,IF(L67=5,30,IF(L67=6,27.5,IF(L67=7,25,IF(L67=8,22.5,0))))))))+IF(L67&lt;=8,0,IF(L67&lt;=16,19,IF(L67&lt;=24,13,0)))-IF(L67&lt;=8,0,IF(L67&lt;=16,(L67-9)*0.425,IF(L67&lt;=24,(L67-17)*0.425,0))),0)+IF(F67="JPČ",IF(L67=1,68,IF(L67=2,47.6,IF(L67=3,36,IF(L67=4,26,IF(L67=5,24,IF(L67=6,22,IF(L67=7,20,IF(L67=8,18,0))))))))+IF(L67&lt;=8,0,IF(L67&lt;=16,13,IF(L67&lt;=24,9,0)))-IF(L67&lt;=8,0,IF(L67&lt;=16,(L67-9)*0.34,IF(L67&lt;=24,(L67-17)*0.34,0))),0)+IF(F67="JEČ",IF(L67=1,34,IF(L67=2,26.04,IF(L67=3,20.6,IF(L67=4,12,IF(L67=5,11,IF(L67=6,10,IF(L67=7,9,IF(L67=8,8,0))))))))+IF(L67&lt;=8,0,IF(L67&lt;=16,6,0))-IF(L67&lt;=8,0,IF(L67&lt;=16,(L67-9)*0.17,0)),0)+IF(F67="JEOF",IF(L67=1,34,IF(L67=2,26.04,IF(L67=3,20.6,IF(L67=4,12,IF(L67=5,11,IF(L67=6,10,IF(L67=7,9,IF(L67=8,8,0))))))))+IF(L67&lt;=8,0,IF(L67&lt;=16,6,0))-IF(L67&lt;=8,0,IF(L67&lt;=16,(L67-9)*0.17,0)),0)+IF(F67="JnPČ",IF(L67=1,51,IF(L67=2,35.7,IF(L67=3,27,IF(L67=4,19.5,IF(L67=5,18,IF(L67=6,16.5,IF(L67=7,15,IF(L67=8,13.5,0))))))))+IF(L67&lt;=8,0,IF(L67&lt;=16,10,0))-IF(L67&lt;=8,0,IF(L67&lt;=16,(L67-9)*0.255,0)),0)+IF(F67="JnEČ",IF(L67=1,25.5,IF(L67=2,19.53,IF(L67=3,15.48,IF(L67=4,9,IF(L67=5,8.25,IF(L67=6,7.5,IF(L67=7,6.75,IF(L67=8,6,0))))))))+IF(L67&lt;=8,0,IF(L67&lt;=16,5,0))-IF(L67&lt;=8,0,IF(L67&lt;=16,(L67-9)*0.1275,0)),0)+IF(F67="JčPČ",IF(L67=1,21.25,IF(L67=2,14.5,IF(L67=3,11.5,IF(L67=4,7,IF(L67=5,6.5,IF(L67=6,6,IF(L67=7,5.5,IF(L67=8,5,0))))))))+IF(L67&lt;=8,0,IF(L67&lt;=16,4,0))-IF(L67&lt;=8,0,IF(L67&lt;=16,(L67-9)*0.10625,0)),0)+IF(F67="JčEČ",IF(L67=1,17,IF(L67=2,13.02,IF(L67=3,10.32,IF(L67=4,6,IF(L67=5,5.5,IF(L67=6,5,IF(L67=7,4.5,IF(L67=8,4,0))))))))+IF(L67&lt;=8,0,IF(L67&lt;=16,3,0))-IF(L67&lt;=8,0,IF(L67&lt;=16,(L67-9)*0.085,0)),0)+IF(F67="NEAK",IF(L67=1,11.48,IF(L67=2,8.79,IF(L67=3,6.97,IF(L67=4,4.05,IF(L67=5,3.71,IF(L67=6,3.38,IF(L67=7,3.04,IF(L67=8,2.7,0))))))))+IF(L67&lt;=8,0,IF(L67&lt;=16,2,IF(L67&lt;=24,1.3,0)))-IF(L67&lt;=8,0,IF(L67&lt;=16,(L67-9)*0.0574,IF(L67&lt;=24,(L67-17)*0.0574,0))),0))*IF(L67&lt;0,1,IF(OR(F67="PČ",F67="PŽ",F67="PT"),IF(J67&lt;32,J67/32,1),1))* IF(L67&lt;0,1,IF(OR(F67="EČ",F67="EŽ",F67="JOŽ",F67="JPČ",F67="NEAK"),IF(J67&lt;24,J67/24,1),1))*IF(L67&lt;0,1,IF(OR(F67="PČneol",F67="JEČ",F67="JEOF",F67="JnPČ",F67="JnEČ",F67="JčPČ",F67="JčEČ"),IF(J67&lt;16,J67/16,1),1))*IF(L67&lt;0,1,IF(F67="EČneol",IF(J67&lt;8,J67/8,1),1))</f>
        <v>4.1074999999999999</v>
      </c>
      <c r="O67" s="54">
        <f>IF(F67="OŽ",N67,IF(H67="Ne",IF(J67*0.3&lt;J67-L67,N67,0),IF(J67*0.1&lt;J67-L67,N67,0)))</f>
        <v>4.1074999999999999</v>
      </c>
      <c r="P67" s="53">
        <f>IF(O67=0,0,IF(F67="OŽ",IF(L67&gt;35,0,IF(J67&gt;35,(36-L67)*1.836,((36-L67)-(36-J67))*1.836)),0)+IF(F67="PČ",IF(L67&gt;31,0,IF(J67&gt;31,(32-L67)*1.347,((32-L67)-(32-J67))*1.347)),0)+ IF(F67="PČneol",IF(L67&gt;15,0,IF(J67&gt;15,(16-L67)*0.255,((16-L67)-(16-J67))*0.255)),0)+IF(F67="PŽ",IF(L67&gt;31,0,IF(J67&gt;31,(32-L67)*0.255,((32-L67)-(32-J67))*0.255)),0)+IF(F67="EČ",IF(L67&gt;23,0,IF(J67&gt;23,(24-L67)*0.612,((24-L67)-(24-J67))*0.612)),0)+IF(F67="EČneol",IF(L67&gt;7,0,IF(J67&gt;7,(8-L67)*0.204,((8-L67)-(8-J67))*0.204)),0)+IF(F67="EŽ",IF(L67&gt;23,0,IF(J67&gt;23,(24-L67)*0.204,((24-L67)-(24-J67))*0.204)),0)+IF(F67="PT",IF(L67&gt;31,0,IF(J67&gt;31,(32-L67)*0.204,((32-L67)-(32-J67))*0.204)),0)+IF(F67="JOŽ",IF(L67&gt;23,0,IF(J67&gt;23,(24-L67)*0.255,((24-L67)-(24-J67))*0.255)),0)+IF(F67="JPČ",IF(L67&gt;23,0,IF(J67&gt;23,(24-L67)*0.204,((24-L67)-(24-J67))*0.204)),0)+IF(F67="JEČ",IF(L67&gt;15,0,IF(J67&gt;15,(16-L67)*0.102,((16-L67)-(16-J67))*0.102)),0)+IF(F67="JEOF",IF(L67&gt;15,0,IF(J67&gt;15,(16-L67)*0.102,((16-L67)-(16-J67))*0.102)),0)+IF(F67="JnPČ",IF(L67&gt;15,0,IF(J67&gt;15,(16-L67)*0.153,((16-L67)-(16-J67))*0.153)),0)+IF(F67="JnEČ",IF(L67&gt;15,0,IF(J67&gt;15,(16-L67)*0.0765,((16-L67)-(16-J67))*0.0765)),0)+IF(F67="JčPČ",IF(L67&gt;15,0,IF(J67&gt;15,(16-L67)*0.06375,((16-L67)-(16-J67))*0.06375)),0)+IF(F67="JčEČ",IF(L67&gt;15,0,IF(J67&gt;15,(16-L67)*0.051,((16-L67)-(16-J67))*0.051)),0)+IF(F67="NEAK",IF(L67&gt;23,0,IF(J67&gt;23,(24-L67)*0.03444,((24-L67)-(24-J67))*0.03444)),0))</f>
        <v>0</v>
      </c>
      <c r="Q67" s="56">
        <f>IF(ISERROR(P67*100/N67),0,(P67*100/N67))</f>
        <v>0</v>
      </c>
      <c r="R67" s="55">
        <f>IF(Q67&lt;=30,O67+P67,O67+O67*0.3)*IF(G67=1,0.4,IF(G67=2,0.75,IF(G67="1 (kas 4 m. 1 k. nerengiamos)",0.52,1)))*IF(D67="olimpinė",1,IF(M67="Ne",0.5,1))*IF(OR(A$5="Lietuvos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federacija"),IF(OR(J67&lt;8,K67&lt;16),0,1),1)*E67*IF(I67&lt;=1,1,1/I67)*IF(OR(A$5="Lietuvos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1.643</v>
      </c>
    </row>
    <row r="68" spans="1:18">
      <c r="A68" s="68" t="s">
        <v>34</v>
      </c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70"/>
      <c r="R68" s="55">
        <f>SUM(R67:R67)</f>
        <v>1.643</v>
      </c>
    </row>
    <row r="69" spans="1:18" ht="15.75">
      <c r="A69" s="18" t="s">
        <v>66</v>
      </c>
      <c r="B69" s="18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1"/>
    </row>
    <row r="70" spans="1:18">
      <c r="A70" s="43" t="s">
        <v>42</v>
      </c>
      <c r="B70" s="43"/>
      <c r="C70" s="43"/>
      <c r="D70" s="43"/>
      <c r="E70" s="43"/>
      <c r="F70" s="43"/>
      <c r="G70" s="43"/>
      <c r="H70" s="43"/>
      <c r="I70" s="43"/>
      <c r="J70" s="10"/>
      <c r="K70" s="10"/>
      <c r="L70" s="10"/>
      <c r="M70" s="10"/>
      <c r="N70" s="10"/>
      <c r="O70" s="10"/>
      <c r="P70" s="10"/>
      <c r="Q70" s="10"/>
      <c r="R70" s="11"/>
    </row>
    <row r="71" spans="1:18">
      <c r="A71" s="43"/>
      <c r="B71" s="43"/>
      <c r="C71" s="43"/>
      <c r="D71" s="43"/>
      <c r="E71" s="43"/>
      <c r="F71" s="43"/>
      <c r="G71" s="43"/>
      <c r="H71" s="43"/>
      <c r="I71" s="43"/>
      <c r="J71" s="10"/>
      <c r="K71" s="10"/>
      <c r="L71" s="10"/>
      <c r="M71" s="10"/>
      <c r="N71" s="10"/>
      <c r="O71" s="10"/>
      <c r="P71" s="10"/>
      <c r="Q71" s="10"/>
      <c r="R71" s="11"/>
    </row>
    <row r="72" spans="1:18">
      <c r="A72" s="71" t="s">
        <v>67</v>
      </c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61"/>
      <c r="R72" s="6"/>
    </row>
    <row r="73" spans="1:18" ht="18">
      <c r="A73" s="64" t="s">
        <v>27</v>
      </c>
      <c r="B73" s="65"/>
      <c r="C73" s="65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61"/>
      <c r="R73" s="6"/>
    </row>
    <row r="74" spans="1:18">
      <c r="A74" s="66" t="s">
        <v>38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1"/>
      <c r="R74" s="6"/>
    </row>
    <row r="75" spans="1:18" ht="60">
      <c r="A75" s="60">
        <v>1</v>
      </c>
      <c r="B75" s="60" t="s">
        <v>68</v>
      </c>
      <c r="C75" s="7" t="s">
        <v>29</v>
      </c>
      <c r="D75" s="60" t="s">
        <v>30</v>
      </c>
      <c r="E75" s="60">
        <v>4</v>
      </c>
      <c r="F75" s="60" t="s">
        <v>31</v>
      </c>
      <c r="G75" s="60">
        <v>2</v>
      </c>
      <c r="H75" s="60" t="s">
        <v>32</v>
      </c>
      <c r="I75" s="60"/>
      <c r="J75" s="60">
        <v>32</v>
      </c>
      <c r="K75" s="60">
        <v>31</v>
      </c>
      <c r="L75" s="60">
        <v>17</v>
      </c>
      <c r="M75" s="60" t="s">
        <v>33</v>
      </c>
      <c r="N75" s="52">
        <f>(IF(F75="OŽ",IF(L75=1,550.8,IF(L75=2,426.38,IF(L75=3,342.14,IF(L75=4,181.44,IF(L75=5,168.48,IF(L75=6,155.52,IF(L75=7,148.5,IF(L75=8,144,0))))))))+IF(L75&lt;=8,0,IF(L75&lt;=16,137.7,IF(L75&lt;=24,108,IF(L75&lt;=32,80.1,IF(L75&lt;=36,52.2,0)))))-IF(L75&lt;=8,0,IF(L75&lt;=16,(L75-9)*2.754,IF(L75&lt;=24,(L75-17)* 2.754,IF(L75&lt;=32,(L75-25)* 2.754,IF(L75&lt;=36,(L75-33)*2.754,0))))),0)+IF(F75="PČ",IF(L75=1,449,IF(L75=2,314.6,IF(L75=3,238,IF(L75=4,172,IF(L75=5,159,IF(L75=6,145,IF(L75=7,132,IF(L75=8,119,0))))))))+IF(L75&lt;=8,0,IF(L75&lt;=16,88,IF(L75&lt;=24,55,IF(L75&lt;=32,22,0))))-IF(L75&lt;=8,0,IF(L75&lt;=16,(L75-9)*2.245,IF(L75&lt;=24,(L75-17)*2.245,IF(L75&lt;=32,(L75-25)*2.245,0)))),0)+IF(F75="PČneol",IF(L75=1,85,IF(L75=2,64.61,IF(L75=3,50.76,IF(L75=4,16.25,IF(L75=5,15,IF(L75=6,13.75,IF(L75=7,12.5,IF(L75=8,11.25,0))))))))+IF(L75&lt;=8,0,IF(L75&lt;=16,9,0))-IF(L75&lt;=8,0,IF(L75&lt;=16,(L75-9)*0.425,0)),0)+IF(F75="PŽ",IF(L75=1,85,IF(L75=2,59.5,IF(L75=3,45,IF(L75=4,32.5,IF(L75=5,30,IF(L75=6,27.5,IF(L75=7,25,IF(L75=8,22.5,0))))))))+IF(L75&lt;=8,0,IF(L75&lt;=16,19,IF(L75&lt;=24,13,IF(L75&lt;=32,8,0))))-IF(L75&lt;=8,0,IF(L75&lt;=16,(L75-9)*0.425,IF(L75&lt;=24,(L75-17)*0.425,IF(L75&lt;=32,(L75-25)*0.425,0)))),0)+IF(F75="EČ",IF(L75=1,204,IF(L75=2,156.24,IF(L75=3,123.84,IF(L75=4,72,IF(L75=5,66,IF(L75=6,60,IF(L75=7,54,IF(L75=8,48,0))))))))+IF(L75&lt;=8,0,IF(L75&lt;=16,40,IF(L75&lt;=24,25,0)))-IF(L75&lt;=8,0,IF(L75&lt;=16,(L75-9)*1.02,IF(L75&lt;=24,(L75-17)*1.02,0))),0)+IF(F75="EČneol",IF(L75=1,68,IF(L75=2,51.69,IF(L75=3,40.61,IF(L75=4,13,IF(L75=5,12,IF(L75=6,11,IF(L75=7,10,IF(L75=8,9,0)))))))))+IF(F75="EŽ",IF(L75=1,68,IF(L75=2,47.6,IF(L75=3,36,IF(L75=4,18,IF(L75=5,16.5,IF(L75=6,15,IF(L75=7,13.5,IF(L75=8,12,0))))))))+IF(L75&lt;=8,0,IF(L75&lt;=16,10,IF(L75&lt;=24,6,0)))-IF(L75&lt;=8,0,IF(L75&lt;=16,(L75-9)*0.34,IF(L75&lt;=24,(L75-17)*0.34,0))),0)+IF(F75="PT",IF(L75=1,68,IF(L75=2,52.08,IF(L75=3,41.28,IF(L75=4,24,IF(L75=5,22,IF(L75=6,20,IF(L75=7,18,IF(L75=8,16,0))))))))+IF(L75&lt;=8,0,IF(L75&lt;=16,13,IF(L75&lt;=24,9,IF(L75&lt;=32,4,0))))-IF(L75&lt;=8,0,IF(L75&lt;=16,(L75-9)*0.34,IF(L75&lt;=24,(L75-17)*0.34,IF(L75&lt;=32,(L75-25)*0.34,0)))),0)+IF(F75="JOŽ",IF(L75=1,85,IF(L75=2,59.5,IF(L75=3,45,IF(L75=4,32.5,IF(L75=5,30,IF(L75=6,27.5,IF(L75=7,25,IF(L75=8,22.5,0))))))))+IF(L75&lt;=8,0,IF(L75&lt;=16,19,IF(L75&lt;=24,13,0)))-IF(L75&lt;=8,0,IF(L75&lt;=16,(L75-9)*0.425,IF(L75&lt;=24,(L75-17)*0.425,0))),0)+IF(F75="JPČ",IF(L75=1,68,IF(L75=2,47.6,IF(L75=3,36,IF(L75=4,26,IF(L75=5,24,IF(L75=6,22,IF(L75=7,20,IF(L75=8,18,0))))))))+IF(L75&lt;=8,0,IF(L75&lt;=16,13,IF(L75&lt;=24,9,0)))-IF(L75&lt;=8,0,IF(L75&lt;=16,(L75-9)*0.34,IF(L75&lt;=24,(L75-17)*0.34,0))),0)+IF(F75="JEČ",IF(L75=1,34,IF(L75=2,26.04,IF(L75=3,20.6,IF(L75=4,12,IF(L75=5,11,IF(L75=6,10,IF(L75=7,9,IF(L75=8,8,0))))))))+IF(L75&lt;=8,0,IF(L75&lt;=16,6,0))-IF(L75&lt;=8,0,IF(L75&lt;=16,(L75-9)*0.17,0)),0)+IF(F75="JEOF",IF(L75=1,34,IF(L75=2,26.04,IF(L75=3,20.6,IF(L75=4,12,IF(L75=5,11,IF(L75=6,10,IF(L75=7,9,IF(L75=8,8,0))))))))+IF(L75&lt;=8,0,IF(L75&lt;=16,6,0))-IF(L75&lt;=8,0,IF(L75&lt;=16,(L75-9)*0.17,0)),0)+IF(F75="JnPČ",IF(L75=1,51,IF(L75=2,35.7,IF(L75=3,27,IF(L75=4,19.5,IF(L75=5,18,IF(L75=6,16.5,IF(L75=7,15,IF(L75=8,13.5,0))))))))+IF(L75&lt;=8,0,IF(L75&lt;=16,10,0))-IF(L75&lt;=8,0,IF(L75&lt;=16,(L75-9)*0.255,0)),0)+IF(F75="JnEČ",IF(L75=1,25.5,IF(L75=2,19.53,IF(L75=3,15.48,IF(L75=4,9,IF(L75=5,8.25,IF(L75=6,7.5,IF(L75=7,6.75,IF(L75=8,6,0))))))))+IF(L75&lt;=8,0,IF(L75&lt;=16,5,0))-IF(L75&lt;=8,0,IF(L75&lt;=16,(L75-9)*0.1275,0)),0)+IF(F75="JčPČ",IF(L75=1,21.25,IF(L75=2,14.5,IF(L75=3,11.5,IF(L75=4,7,IF(L75=5,6.5,IF(L75=6,6,IF(L75=7,5.5,IF(L75=8,5,0))))))))+IF(L75&lt;=8,0,IF(L75&lt;=16,4,0))-IF(L75&lt;=8,0,IF(L75&lt;=16,(L75-9)*0.10625,0)),0)+IF(F75="JčEČ",IF(L75=1,17,IF(L75=2,13.02,IF(L75=3,10.32,IF(L75=4,6,IF(L75=5,5.5,IF(L75=6,5,IF(L75=7,4.5,IF(L75=8,4,0))))))))+IF(L75&lt;=8,0,IF(L75&lt;=16,3,0))-IF(L75&lt;=8,0,IF(L75&lt;=16,(L75-9)*0.085,0)),0)+IF(F75="NEAK",IF(L75=1,11.48,IF(L75=2,8.79,IF(L75=3,6.97,IF(L75=4,4.05,IF(L75=5,3.71,IF(L75=6,3.38,IF(L75=7,3.04,IF(L75=8,2.7,0))))))))+IF(L75&lt;=8,0,IF(L75&lt;=16,2,IF(L75&lt;=24,1.3,0)))-IF(L75&lt;=8,0,IF(L75&lt;=16,(L75-9)*0.0574,IF(L75&lt;=24,(L75-17)*0.0574,0))),0))*IF(L75&lt;0,1,IF(OR(F75="PČ",F75="PŽ",F75="PT"),IF(J75&lt;32,J75/32,1),1))* IF(L75&lt;0,1,IF(OR(F75="EČ",F75="EŽ",F75="JOŽ",F75="JPČ",F75="NEAK"),IF(J75&lt;24,J75/24,1),1))*IF(L75&lt;0,1,IF(OR(F75="PČneol",F75="JEČ",F75="JEOF",F75="JnPČ",F75="JnEČ",F75="JčPČ",F75="JčEČ"),IF(J75&lt;16,J75/16,1),1))*IF(L75&lt;0,1,IF(F75="EČneol",IF(J75&lt;8,J75/8,1),1))</f>
        <v>25</v>
      </c>
      <c r="O75" s="54">
        <f>IF(F75="OŽ",N75,IF(H75="Ne",IF(J75*0.3&lt;J75-L75,N75,0),IF(J75*0.1&lt;J75-L75,N75,0)))</f>
        <v>25</v>
      </c>
      <c r="P75" s="53">
        <f>IF(O75=0,0,IF(F75="OŽ",IF(L75&gt;35,0,IF(J75&gt;35,(36-L75)*1.836,((36-L75)-(36-J75))*1.836)),0)+IF(F75="PČ",IF(L75&gt;31,0,IF(J75&gt;31,(32-L75)*1.347,((32-L75)-(32-J75))*1.347)),0)+ IF(F75="PČneol",IF(L75&gt;15,0,IF(J75&gt;15,(16-L75)*0.255,((16-L75)-(16-J75))*0.255)),0)+IF(F75="PŽ",IF(L75&gt;31,0,IF(J75&gt;31,(32-L75)*0.255,((32-L75)-(32-J75))*0.255)),0)+IF(F75="EČ",IF(L75&gt;23,0,IF(J75&gt;23,(24-L75)*0.612,((24-L75)-(24-J75))*0.612)),0)+IF(F75="EČneol",IF(L75&gt;7,0,IF(J75&gt;7,(8-L75)*0.204,((8-L75)-(8-J75))*0.204)),0)+IF(F75="EŽ",IF(L75&gt;23,0,IF(J75&gt;23,(24-L75)*0.204,((24-L75)-(24-J75))*0.204)),0)+IF(F75="PT",IF(L75&gt;31,0,IF(J75&gt;31,(32-L75)*0.204,((32-L75)-(32-J75))*0.204)),0)+IF(F75="JOŽ",IF(L75&gt;23,0,IF(J75&gt;23,(24-L75)*0.255,((24-L75)-(24-J75))*0.255)),0)+IF(F75="JPČ",IF(L75&gt;23,0,IF(J75&gt;23,(24-L75)*0.204,((24-L75)-(24-J75))*0.204)),0)+IF(F75="JEČ",IF(L75&gt;15,0,IF(J75&gt;15,(16-L75)*0.102,((16-L75)-(16-J75))*0.102)),0)+IF(F75="JEOF",IF(L75&gt;15,0,IF(J75&gt;15,(16-L75)*0.102,((16-L75)-(16-J75))*0.102)),0)+IF(F75="JnPČ",IF(L75&gt;15,0,IF(J75&gt;15,(16-L75)*0.153,((16-L75)-(16-J75))*0.153)),0)+IF(F75="JnEČ",IF(L75&gt;15,0,IF(J75&gt;15,(16-L75)*0.0765,((16-L75)-(16-J75))*0.0765)),0)+IF(F75="JčPČ",IF(L75&gt;15,0,IF(J75&gt;15,(16-L75)*0.06375,((16-L75)-(16-J75))*0.06375)),0)+IF(F75="JčEČ",IF(L75&gt;15,0,IF(J75&gt;15,(16-L75)*0.051,((16-L75)-(16-J75))*0.051)),0)+IF(F75="NEAK",IF(L75&gt;23,0,IF(J75&gt;23,(24-L75)*0.03444,((24-L75)-(24-J75))*0.03444)),0))</f>
        <v>4.2839999999999998</v>
      </c>
      <c r="Q75" s="56">
        <f>IF(ISERROR(P75*100/N75),0,(P75*100/N75))</f>
        <v>17.135999999999999</v>
      </c>
      <c r="R75" s="55">
        <f>IF(Q75&lt;=30,O75+P75,O75+O75*0.3)*IF(G75=1,0.4,IF(G75=2,0.75,IF(G75="1 (kas 4 m. 1 k. nerengiamos)",0.52,1)))*IF(D75="olimpinė",1,IF(M75="Ne",0.5,1))*IF(OR(A$5="Lietuvos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federacija"),IF(OR(J75&lt;8,K75&lt;16),0,1),1)*E75*IF(I75&lt;=1,1,1/I75)*IF(OR(A$5="Lietuvos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87.852000000000004</v>
      </c>
    </row>
    <row r="76" spans="1:18">
      <c r="A76" s="68" t="s">
        <v>34</v>
      </c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70"/>
      <c r="R76" s="55">
        <f>SUM(R75:R75)</f>
        <v>87.852000000000004</v>
      </c>
    </row>
    <row r="77" spans="1:18" ht="15.75">
      <c r="A77" s="18" t="s">
        <v>69</v>
      </c>
      <c r="B77" s="18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1"/>
    </row>
    <row r="78" spans="1:18">
      <c r="A78" s="43" t="s">
        <v>42</v>
      </c>
      <c r="B78" s="43"/>
      <c r="C78" s="43"/>
      <c r="D78" s="43"/>
      <c r="E78" s="43"/>
      <c r="F78" s="43"/>
      <c r="G78" s="43"/>
      <c r="H78" s="43"/>
      <c r="I78" s="43"/>
      <c r="J78" s="10"/>
      <c r="K78" s="10"/>
      <c r="L78" s="10"/>
      <c r="M78" s="10"/>
      <c r="N78" s="10"/>
      <c r="O78" s="10"/>
      <c r="P78" s="10"/>
      <c r="Q78" s="10"/>
      <c r="R78" s="11"/>
    </row>
    <row r="79" spans="1:18">
      <c r="A79" s="43"/>
      <c r="B79" s="43"/>
      <c r="C79" s="43"/>
      <c r="D79" s="43"/>
      <c r="E79" s="43"/>
      <c r="F79" s="43"/>
      <c r="G79" s="43"/>
      <c r="H79" s="43"/>
      <c r="I79" s="43"/>
      <c r="J79" s="10"/>
      <c r="K79" s="10"/>
      <c r="L79" s="10"/>
      <c r="M79" s="10"/>
      <c r="N79" s="10"/>
      <c r="O79" s="10"/>
      <c r="P79" s="10"/>
      <c r="Q79" s="10"/>
      <c r="R79" s="11"/>
    </row>
    <row r="80" spans="1:18">
      <c r="A80" s="71" t="s">
        <v>70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61"/>
      <c r="R80" s="6"/>
    </row>
    <row r="81" spans="1:18" ht="18">
      <c r="A81" s="64" t="s">
        <v>27</v>
      </c>
      <c r="B81" s="65"/>
      <c r="C81" s="65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61"/>
      <c r="R81" s="6"/>
    </row>
    <row r="82" spans="1:18">
      <c r="A82" s="66" t="s">
        <v>38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1"/>
      <c r="R82" s="6"/>
    </row>
    <row r="83" spans="1:18">
      <c r="A83" s="60">
        <v>1</v>
      </c>
      <c r="B83" s="60" t="s">
        <v>71</v>
      </c>
      <c r="C83" s="7" t="s">
        <v>29</v>
      </c>
      <c r="D83" s="60" t="s">
        <v>30</v>
      </c>
      <c r="E83" s="60">
        <v>1</v>
      </c>
      <c r="F83" s="60" t="s">
        <v>40</v>
      </c>
      <c r="G83" s="60">
        <v>1</v>
      </c>
      <c r="H83" s="60" t="s">
        <v>32</v>
      </c>
      <c r="I83" s="60"/>
      <c r="J83" s="60">
        <v>75</v>
      </c>
      <c r="K83" s="60">
        <v>37</v>
      </c>
      <c r="L83" s="60">
        <v>14</v>
      </c>
      <c r="M83" s="60" t="s">
        <v>33</v>
      </c>
      <c r="N83" s="52">
        <f>(IF(F83="OŽ",IF(L83=1,550.8,IF(L83=2,426.38,IF(L83=3,342.14,IF(L83=4,181.44,IF(L83=5,168.48,IF(L83=6,155.52,IF(L83=7,148.5,IF(L83=8,144,0))))))))+IF(L83&lt;=8,0,IF(L83&lt;=16,137.7,IF(L83&lt;=24,108,IF(L83&lt;=32,80.1,IF(L83&lt;=36,52.2,0)))))-IF(L83&lt;=8,0,IF(L83&lt;=16,(L83-9)*2.754,IF(L83&lt;=24,(L83-17)* 2.754,IF(L83&lt;=32,(L83-25)* 2.754,IF(L83&lt;=36,(L83-33)*2.754,0))))),0)+IF(F83="PČ",IF(L83=1,449,IF(L83=2,314.6,IF(L83=3,238,IF(L83=4,172,IF(L83=5,159,IF(L83=6,145,IF(L83=7,132,IF(L83=8,119,0))))))))+IF(L83&lt;=8,0,IF(L83&lt;=16,88,IF(L83&lt;=24,55,IF(L83&lt;=32,22,0))))-IF(L83&lt;=8,0,IF(L83&lt;=16,(L83-9)*2.245,IF(L83&lt;=24,(L83-17)*2.245,IF(L83&lt;=32,(L83-25)*2.245,0)))),0)+IF(F83="PČneol",IF(L83=1,85,IF(L83=2,64.61,IF(L83=3,50.76,IF(L83=4,16.25,IF(L83=5,15,IF(L83=6,13.75,IF(L83=7,12.5,IF(L83=8,11.25,0))))))))+IF(L83&lt;=8,0,IF(L83&lt;=16,9,0))-IF(L83&lt;=8,0,IF(L83&lt;=16,(L83-9)*0.425,0)),0)+IF(F83="PŽ",IF(L83=1,85,IF(L83=2,59.5,IF(L83=3,45,IF(L83=4,32.5,IF(L83=5,30,IF(L83=6,27.5,IF(L83=7,25,IF(L83=8,22.5,0))))))))+IF(L83&lt;=8,0,IF(L83&lt;=16,19,IF(L83&lt;=24,13,IF(L83&lt;=32,8,0))))-IF(L83&lt;=8,0,IF(L83&lt;=16,(L83-9)*0.425,IF(L83&lt;=24,(L83-17)*0.425,IF(L83&lt;=32,(L83-25)*0.425,0)))),0)+IF(F83="EČ",IF(L83=1,204,IF(L83=2,156.24,IF(L83=3,123.84,IF(L83=4,72,IF(L83=5,66,IF(L83=6,60,IF(L83=7,54,IF(L83=8,48,0))))))))+IF(L83&lt;=8,0,IF(L83&lt;=16,40,IF(L83&lt;=24,25,0)))-IF(L83&lt;=8,0,IF(L83&lt;=16,(L83-9)*1.02,IF(L83&lt;=24,(L83-17)*1.02,0))),0)+IF(F83="EČneol",IF(L83=1,68,IF(L83=2,51.69,IF(L83=3,40.61,IF(L83=4,13,IF(L83=5,12,IF(L83=6,11,IF(L83=7,10,IF(L83=8,9,0)))))))))+IF(F83="EŽ",IF(L83=1,68,IF(L83=2,47.6,IF(L83=3,36,IF(L83=4,18,IF(L83=5,16.5,IF(L83=6,15,IF(L83=7,13.5,IF(L83=8,12,0))))))))+IF(L83&lt;=8,0,IF(L83&lt;=16,10,IF(L83&lt;=24,6,0)))-IF(L83&lt;=8,0,IF(L83&lt;=16,(L83-9)*0.34,IF(L83&lt;=24,(L83-17)*0.34,0))),0)+IF(F83="PT",IF(L83=1,68,IF(L83=2,52.08,IF(L83=3,41.28,IF(L83=4,24,IF(L83=5,22,IF(L83=6,20,IF(L83=7,18,IF(L83=8,16,0))))))))+IF(L83&lt;=8,0,IF(L83&lt;=16,13,IF(L83&lt;=24,9,IF(L83&lt;=32,4,0))))-IF(L83&lt;=8,0,IF(L83&lt;=16,(L83-9)*0.34,IF(L83&lt;=24,(L83-17)*0.34,IF(L83&lt;=32,(L83-25)*0.34,0)))),0)+IF(F83="JOŽ",IF(L83=1,85,IF(L83=2,59.5,IF(L83=3,45,IF(L83=4,32.5,IF(L83=5,30,IF(L83=6,27.5,IF(L83=7,25,IF(L83=8,22.5,0))))))))+IF(L83&lt;=8,0,IF(L83&lt;=16,19,IF(L83&lt;=24,13,0)))-IF(L83&lt;=8,0,IF(L83&lt;=16,(L83-9)*0.425,IF(L83&lt;=24,(L83-17)*0.425,0))),0)+IF(F83="JPČ",IF(L83=1,68,IF(L83=2,47.6,IF(L83=3,36,IF(L83=4,26,IF(L83=5,24,IF(L83=6,22,IF(L83=7,20,IF(L83=8,18,0))))))))+IF(L83&lt;=8,0,IF(L83&lt;=16,13,IF(L83&lt;=24,9,0)))-IF(L83&lt;=8,0,IF(L83&lt;=16,(L83-9)*0.34,IF(L83&lt;=24,(L83-17)*0.34,0))),0)+IF(F83="JEČ",IF(L83=1,34,IF(L83=2,26.04,IF(L83=3,20.6,IF(L83=4,12,IF(L83=5,11,IF(L83=6,10,IF(L83=7,9,IF(L83=8,8,0))))))))+IF(L83&lt;=8,0,IF(L83&lt;=16,6,0))-IF(L83&lt;=8,0,IF(L83&lt;=16,(L83-9)*0.17,0)),0)+IF(F83="JEOF",IF(L83=1,34,IF(L83=2,26.04,IF(L83=3,20.6,IF(L83=4,12,IF(L83=5,11,IF(L83=6,10,IF(L83=7,9,IF(L83=8,8,0))))))))+IF(L83&lt;=8,0,IF(L83&lt;=16,6,0))-IF(L83&lt;=8,0,IF(L83&lt;=16,(L83-9)*0.17,0)),0)+IF(F83="JnPČ",IF(L83=1,51,IF(L83=2,35.7,IF(L83=3,27,IF(L83=4,19.5,IF(L83=5,18,IF(L83=6,16.5,IF(L83=7,15,IF(L83=8,13.5,0))))))))+IF(L83&lt;=8,0,IF(L83&lt;=16,10,0))-IF(L83&lt;=8,0,IF(L83&lt;=16,(L83-9)*0.255,0)),0)+IF(F83="JnEČ",IF(L83=1,25.5,IF(L83=2,19.53,IF(L83=3,15.48,IF(L83=4,9,IF(L83=5,8.25,IF(L83=6,7.5,IF(L83=7,6.75,IF(L83=8,6,0))))))))+IF(L83&lt;=8,0,IF(L83&lt;=16,5,0))-IF(L83&lt;=8,0,IF(L83&lt;=16,(L83-9)*0.1275,0)),0)+IF(F83="JčPČ",IF(L83=1,21.25,IF(L83=2,14.5,IF(L83=3,11.5,IF(L83=4,7,IF(L83=5,6.5,IF(L83=6,6,IF(L83=7,5.5,IF(L83=8,5,0))))))))+IF(L83&lt;=8,0,IF(L83&lt;=16,4,0))-IF(L83&lt;=8,0,IF(L83&lt;=16,(L83-9)*0.10625,0)),0)+IF(F83="JčEČ",IF(L83=1,17,IF(L83=2,13.02,IF(L83=3,10.32,IF(L83=4,6,IF(L83=5,5.5,IF(L83=6,5,IF(L83=7,4.5,IF(L83=8,4,0))))))))+IF(L83&lt;=8,0,IF(L83&lt;=16,3,0))-IF(L83&lt;=8,0,IF(L83&lt;=16,(L83-9)*0.085,0)),0)+IF(F83="NEAK",IF(L83=1,11.48,IF(L83=2,8.79,IF(L83=3,6.97,IF(L83=4,4.05,IF(L83=5,3.71,IF(L83=6,3.38,IF(L83=7,3.04,IF(L83=8,2.7,0))))))))+IF(L83&lt;=8,0,IF(L83&lt;=16,2,IF(L83&lt;=24,1.3,0)))-IF(L83&lt;=8,0,IF(L83&lt;=16,(L83-9)*0.0574,IF(L83&lt;=24,(L83-17)*0.0574,0))),0))*IF(L83&lt;0,1,IF(OR(F83="PČ",F83="PŽ",F83="PT"),IF(J83&lt;32,J83/32,1),1))* IF(L83&lt;0,1,IF(OR(F83="EČ",F83="EŽ",F83="JOŽ",F83="JPČ",F83="NEAK"),IF(J83&lt;24,J83/24,1),1))*IF(L83&lt;0,1,IF(OR(F83="PČneol",F83="JEČ",F83="JEOF",F83="JnPČ",F83="JnEČ",F83="JčPČ",F83="JčEČ"),IF(J83&lt;16,J83/16,1),1))*IF(L83&lt;0,1,IF(F83="EČneol",IF(J83&lt;8,J83/8,1),1))</f>
        <v>4.3624999999999998</v>
      </c>
      <c r="O83" s="54">
        <f>IF(F83="OŽ",N83,IF(H83="Ne",IF(J83*0.3&lt;J83-L83,N83,0),IF(J83*0.1&lt;J83-L83,N83,0)))</f>
        <v>4.3624999999999998</v>
      </c>
      <c r="P83" s="53">
        <f>IF(O83=0,0,IF(F83="OŽ",IF(L83&gt;35,0,IF(J83&gt;35,(36-L83)*1.836,((36-L83)-(36-J83))*1.836)),0)+IF(F83="PČ",IF(L83&gt;31,0,IF(J83&gt;31,(32-L83)*1.347,((32-L83)-(32-J83))*1.347)),0)+ IF(F83="PČneol",IF(L83&gt;15,0,IF(J83&gt;15,(16-L83)*0.255,((16-L83)-(16-J83))*0.255)),0)+IF(F83="PŽ",IF(L83&gt;31,0,IF(J83&gt;31,(32-L83)*0.255,((32-L83)-(32-J83))*0.255)),0)+IF(F83="EČ",IF(L83&gt;23,0,IF(J83&gt;23,(24-L83)*0.612,((24-L83)-(24-J83))*0.612)),0)+IF(F83="EČneol",IF(L83&gt;7,0,IF(J83&gt;7,(8-L83)*0.204,((8-L83)-(8-J83))*0.204)),0)+IF(F83="EŽ",IF(L83&gt;23,0,IF(J83&gt;23,(24-L83)*0.204,((24-L83)-(24-J83))*0.204)),0)+IF(F83="PT",IF(L83&gt;31,0,IF(J83&gt;31,(32-L83)*0.204,((32-L83)-(32-J83))*0.204)),0)+IF(F83="JOŽ",IF(L83&gt;23,0,IF(J83&gt;23,(24-L83)*0.255,((24-L83)-(24-J83))*0.255)),0)+IF(F83="JPČ",IF(L83&gt;23,0,IF(J83&gt;23,(24-L83)*0.204,((24-L83)-(24-J83))*0.204)),0)+IF(F83="JEČ",IF(L83&gt;15,0,IF(J83&gt;15,(16-L83)*0.102,((16-L83)-(16-J83))*0.102)),0)+IF(F83="JEOF",IF(L83&gt;15,0,IF(J83&gt;15,(16-L83)*0.102,((16-L83)-(16-J83))*0.102)),0)+IF(F83="JnPČ",IF(L83&gt;15,0,IF(J83&gt;15,(16-L83)*0.153,((16-L83)-(16-J83))*0.153)),0)+IF(F83="JnEČ",IF(L83&gt;15,0,IF(J83&gt;15,(16-L83)*0.0765,((16-L83)-(16-J83))*0.0765)),0)+IF(F83="JčPČ",IF(L83&gt;15,0,IF(J83&gt;15,(16-L83)*0.06375,((16-L83)-(16-J83))*0.06375)),0)+IF(F83="JčEČ",IF(L83&gt;15,0,IF(J83&gt;15,(16-L83)*0.051,((16-L83)-(16-J83))*0.051)),0)+IF(F83="NEAK",IF(L83&gt;23,0,IF(J83&gt;23,(24-L83)*0.03444,((24-L83)-(24-J83))*0.03444)),0))</f>
        <v>0.153</v>
      </c>
      <c r="Q83" s="56">
        <f>IF(ISERROR(P83*100/N83),0,(P83*100/N83))</f>
        <v>3.5071633237822351</v>
      </c>
      <c r="R83" s="55">
        <f>IF(Q83&lt;=30,O83+P83,O83+O83*0.3)*IF(G83=1,0.4,IF(G83=2,0.75,IF(G83="1 (kas 4 m. 1 k. nerengiamos)",0.52,1)))*IF(D83="olimpinė",1,IF(M83="Ne",0.5,1))*IF(OR(A$5="Lietuvos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federacija"),IF(OR(J83&lt;8,K83&lt;16),0,1),1)*E83*IF(I83&lt;=1,1,1/I83)*IF(OR(A$5="Lietuvos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1.8061999999999998</v>
      </c>
    </row>
    <row r="84" spans="1:18">
      <c r="A84" s="60">
        <v>2</v>
      </c>
      <c r="B84" s="60" t="s">
        <v>54</v>
      </c>
      <c r="C84" s="7" t="s">
        <v>29</v>
      </c>
      <c r="D84" s="60" t="s">
        <v>30</v>
      </c>
      <c r="E84" s="60">
        <v>1</v>
      </c>
      <c r="F84" s="60" t="s">
        <v>40</v>
      </c>
      <c r="G84" s="60">
        <v>1</v>
      </c>
      <c r="H84" s="60" t="s">
        <v>32</v>
      </c>
      <c r="I84" s="60"/>
      <c r="J84" s="60">
        <v>77</v>
      </c>
      <c r="K84" s="60">
        <v>33</v>
      </c>
      <c r="L84" s="60">
        <v>14</v>
      </c>
      <c r="M84" s="60" t="s">
        <v>33</v>
      </c>
      <c r="N84" s="52">
        <f>(IF(F84="OŽ",IF(L84=1,550.8,IF(L84=2,426.38,IF(L84=3,342.14,IF(L84=4,181.44,IF(L84=5,168.48,IF(L84=6,155.52,IF(L84=7,148.5,IF(L84=8,144,0))))))))+IF(L84&lt;=8,0,IF(L84&lt;=16,137.7,IF(L84&lt;=24,108,IF(L84&lt;=32,80.1,IF(L84&lt;=36,52.2,0)))))-IF(L84&lt;=8,0,IF(L84&lt;=16,(L84-9)*2.754,IF(L84&lt;=24,(L84-17)* 2.754,IF(L84&lt;=32,(L84-25)* 2.754,IF(L84&lt;=36,(L84-33)*2.754,0))))),0)+IF(F84="PČ",IF(L84=1,449,IF(L84=2,314.6,IF(L84=3,238,IF(L84=4,172,IF(L84=5,159,IF(L84=6,145,IF(L84=7,132,IF(L84=8,119,0))))))))+IF(L84&lt;=8,0,IF(L84&lt;=16,88,IF(L84&lt;=24,55,IF(L84&lt;=32,22,0))))-IF(L84&lt;=8,0,IF(L84&lt;=16,(L84-9)*2.245,IF(L84&lt;=24,(L84-17)*2.245,IF(L84&lt;=32,(L84-25)*2.245,0)))),0)+IF(F84="PČneol",IF(L84=1,85,IF(L84=2,64.61,IF(L84=3,50.76,IF(L84=4,16.25,IF(L84=5,15,IF(L84=6,13.75,IF(L84=7,12.5,IF(L84=8,11.25,0))))))))+IF(L84&lt;=8,0,IF(L84&lt;=16,9,0))-IF(L84&lt;=8,0,IF(L84&lt;=16,(L84-9)*0.425,0)),0)+IF(F84="PŽ",IF(L84=1,85,IF(L84=2,59.5,IF(L84=3,45,IF(L84=4,32.5,IF(L84=5,30,IF(L84=6,27.5,IF(L84=7,25,IF(L84=8,22.5,0))))))))+IF(L84&lt;=8,0,IF(L84&lt;=16,19,IF(L84&lt;=24,13,IF(L84&lt;=32,8,0))))-IF(L84&lt;=8,0,IF(L84&lt;=16,(L84-9)*0.425,IF(L84&lt;=24,(L84-17)*0.425,IF(L84&lt;=32,(L84-25)*0.425,0)))),0)+IF(F84="EČ",IF(L84=1,204,IF(L84=2,156.24,IF(L84=3,123.84,IF(L84=4,72,IF(L84=5,66,IF(L84=6,60,IF(L84=7,54,IF(L84=8,48,0))))))))+IF(L84&lt;=8,0,IF(L84&lt;=16,40,IF(L84&lt;=24,25,0)))-IF(L84&lt;=8,0,IF(L84&lt;=16,(L84-9)*1.02,IF(L84&lt;=24,(L84-17)*1.02,0))),0)+IF(F84="EČneol",IF(L84=1,68,IF(L84=2,51.69,IF(L84=3,40.61,IF(L84=4,13,IF(L84=5,12,IF(L84=6,11,IF(L84=7,10,IF(L84=8,9,0)))))))))+IF(F84="EŽ",IF(L84=1,68,IF(L84=2,47.6,IF(L84=3,36,IF(L84=4,18,IF(L84=5,16.5,IF(L84=6,15,IF(L84=7,13.5,IF(L84=8,12,0))))))))+IF(L84&lt;=8,0,IF(L84&lt;=16,10,IF(L84&lt;=24,6,0)))-IF(L84&lt;=8,0,IF(L84&lt;=16,(L84-9)*0.34,IF(L84&lt;=24,(L84-17)*0.34,0))),0)+IF(F84="PT",IF(L84=1,68,IF(L84=2,52.08,IF(L84=3,41.28,IF(L84=4,24,IF(L84=5,22,IF(L84=6,20,IF(L84=7,18,IF(L84=8,16,0))))))))+IF(L84&lt;=8,0,IF(L84&lt;=16,13,IF(L84&lt;=24,9,IF(L84&lt;=32,4,0))))-IF(L84&lt;=8,0,IF(L84&lt;=16,(L84-9)*0.34,IF(L84&lt;=24,(L84-17)*0.34,IF(L84&lt;=32,(L84-25)*0.34,0)))),0)+IF(F84="JOŽ",IF(L84=1,85,IF(L84=2,59.5,IF(L84=3,45,IF(L84=4,32.5,IF(L84=5,30,IF(L84=6,27.5,IF(L84=7,25,IF(L84=8,22.5,0))))))))+IF(L84&lt;=8,0,IF(L84&lt;=16,19,IF(L84&lt;=24,13,0)))-IF(L84&lt;=8,0,IF(L84&lt;=16,(L84-9)*0.425,IF(L84&lt;=24,(L84-17)*0.425,0))),0)+IF(F84="JPČ",IF(L84=1,68,IF(L84=2,47.6,IF(L84=3,36,IF(L84=4,26,IF(L84=5,24,IF(L84=6,22,IF(L84=7,20,IF(L84=8,18,0))))))))+IF(L84&lt;=8,0,IF(L84&lt;=16,13,IF(L84&lt;=24,9,0)))-IF(L84&lt;=8,0,IF(L84&lt;=16,(L84-9)*0.34,IF(L84&lt;=24,(L84-17)*0.34,0))),0)+IF(F84="JEČ",IF(L84=1,34,IF(L84=2,26.04,IF(L84=3,20.6,IF(L84=4,12,IF(L84=5,11,IF(L84=6,10,IF(L84=7,9,IF(L84=8,8,0))))))))+IF(L84&lt;=8,0,IF(L84&lt;=16,6,0))-IF(L84&lt;=8,0,IF(L84&lt;=16,(L84-9)*0.17,0)),0)+IF(F84="JEOF",IF(L84=1,34,IF(L84=2,26.04,IF(L84=3,20.6,IF(L84=4,12,IF(L84=5,11,IF(L84=6,10,IF(L84=7,9,IF(L84=8,8,0))))))))+IF(L84&lt;=8,0,IF(L84&lt;=16,6,0))-IF(L84&lt;=8,0,IF(L84&lt;=16,(L84-9)*0.17,0)),0)+IF(F84="JnPČ",IF(L84=1,51,IF(L84=2,35.7,IF(L84=3,27,IF(L84=4,19.5,IF(L84=5,18,IF(L84=6,16.5,IF(L84=7,15,IF(L84=8,13.5,0))))))))+IF(L84&lt;=8,0,IF(L84&lt;=16,10,0))-IF(L84&lt;=8,0,IF(L84&lt;=16,(L84-9)*0.255,0)),0)+IF(F84="JnEČ",IF(L84=1,25.5,IF(L84=2,19.53,IF(L84=3,15.48,IF(L84=4,9,IF(L84=5,8.25,IF(L84=6,7.5,IF(L84=7,6.75,IF(L84=8,6,0))))))))+IF(L84&lt;=8,0,IF(L84&lt;=16,5,0))-IF(L84&lt;=8,0,IF(L84&lt;=16,(L84-9)*0.1275,0)),0)+IF(F84="JčPČ",IF(L84=1,21.25,IF(L84=2,14.5,IF(L84=3,11.5,IF(L84=4,7,IF(L84=5,6.5,IF(L84=6,6,IF(L84=7,5.5,IF(L84=8,5,0))))))))+IF(L84&lt;=8,0,IF(L84&lt;=16,4,0))-IF(L84&lt;=8,0,IF(L84&lt;=16,(L84-9)*0.10625,0)),0)+IF(F84="JčEČ",IF(L84=1,17,IF(L84=2,13.02,IF(L84=3,10.32,IF(L84=4,6,IF(L84=5,5.5,IF(L84=6,5,IF(L84=7,4.5,IF(L84=8,4,0))))))))+IF(L84&lt;=8,0,IF(L84&lt;=16,3,0))-IF(L84&lt;=8,0,IF(L84&lt;=16,(L84-9)*0.085,0)),0)+IF(F84="NEAK",IF(L84=1,11.48,IF(L84=2,8.79,IF(L84=3,6.97,IF(L84=4,4.05,IF(L84=5,3.71,IF(L84=6,3.38,IF(L84=7,3.04,IF(L84=8,2.7,0))))))))+IF(L84&lt;=8,0,IF(L84&lt;=16,2,IF(L84&lt;=24,1.3,0)))-IF(L84&lt;=8,0,IF(L84&lt;=16,(L84-9)*0.0574,IF(L84&lt;=24,(L84-17)*0.0574,0))),0))*IF(L84&lt;0,1,IF(OR(F84="PČ",F84="PŽ",F84="PT"),IF(J84&lt;32,J84/32,1),1))* IF(L84&lt;0,1,IF(OR(F84="EČ",F84="EŽ",F84="JOŽ",F84="JPČ",F84="NEAK"),IF(J84&lt;24,J84/24,1),1))*IF(L84&lt;0,1,IF(OR(F84="PČneol",F84="JEČ",F84="JEOF",F84="JnPČ",F84="JnEČ",F84="JčPČ",F84="JčEČ"),IF(J84&lt;16,J84/16,1),1))*IF(L84&lt;0,1,IF(F84="EČneol",IF(J84&lt;8,J84/8,1),1))</f>
        <v>4.3624999999999998</v>
      </c>
      <c r="O84" s="54">
        <f>IF(F84="OŽ",N84,IF(H84="Ne",IF(J84*0.3&lt;J84-L84,N84,0),IF(J84*0.1&lt;J84-L84,N84,0)))</f>
        <v>4.3624999999999998</v>
      </c>
      <c r="P84" s="53">
        <f>IF(O84=0,0,IF(F84="OŽ",IF(L84&gt;35,0,IF(J84&gt;35,(36-L84)*1.836,((36-L84)-(36-J84))*1.836)),0)+IF(F84="PČ",IF(L84&gt;31,0,IF(J84&gt;31,(32-L84)*1.347,((32-L84)-(32-J84))*1.347)),0)+ IF(F84="PČneol",IF(L84&gt;15,0,IF(J84&gt;15,(16-L84)*0.255,((16-L84)-(16-J84))*0.255)),0)+IF(F84="PŽ",IF(L84&gt;31,0,IF(J84&gt;31,(32-L84)*0.255,((32-L84)-(32-J84))*0.255)),0)+IF(F84="EČ",IF(L84&gt;23,0,IF(J84&gt;23,(24-L84)*0.612,((24-L84)-(24-J84))*0.612)),0)+IF(F84="EČneol",IF(L84&gt;7,0,IF(J84&gt;7,(8-L84)*0.204,((8-L84)-(8-J84))*0.204)),0)+IF(F84="EŽ",IF(L84&gt;23,0,IF(J84&gt;23,(24-L84)*0.204,((24-L84)-(24-J84))*0.204)),0)+IF(F84="PT",IF(L84&gt;31,0,IF(J84&gt;31,(32-L84)*0.204,((32-L84)-(32-J84))*0.204)),0)+IF(F84="JOŽ",IF(L84&gt;23,0,IF(J84&gt;23,(24-L84)*0.255,((24-L84)-(24-J84))*0.255)),0)+IF(F84="JPČ",IF(L84&gt;23,0,IF(J84&gt;23,(24-L84)*0.204,((24-L84)-(24-J84))*0.204)),0)+IF(F84="JEČ",IF(L84&gt;15,0,IF(J84&gt;15,(16-L84)*0.102,((16-L84)-(16-J84))*0.102)),0)+IF(F84="JEOF",IF(L84&gt;15,0,IF(J84&gt;15,(16-L84)*0.102,((16-L84)-(16-J84))*0.102)),0)+IF(F84="JnPČ",IF(L84&gt;15,0,IF(J84&gt;15,(16-L84)*0.153,((16-L84)-(16-J84))*0.153)),0)+IF(F84="JnEČ",IF(L84&gt;15,0,IF(J84&gt;15,(16-L84)*0.0765,((16-L84)-(16-J84))*0.0765)),0)+IF(F84="JčPČ",IF(L84&gt;15,0,IF(J84&gt;15,(16-L84)*0.06375,((16-L84)-(16-J84))*0.06375)),0)+IF(F84="JčEČ",IF(L84&gt;15,0,IF(J84&gt;15,(16-L84)*0.051,((16-L84)-(16-J84))*0.051)),0)+IF(F84="NEAK",IF(L84&gt;23,0,IF(J84&gt;23,(24-L84)*0.03444,((24-L84)-(24-J84))*0.03444)),0))</f>
        <v>0.153</v>
      </c>
      <c r="Q84" s="56">
        <f>IF(ISERROR(P84*100/N84),0,(P84*100/N84))</f>
        <v>3.5071633237822351</v>
      </c>
      <c r="R84" s="55">
        <f>IF(Q84&lt;=30,O84+P84,O84+O84*0.3)*IF(G84=1,0.4,IF(G84=2,0.75,IF(G84="1 (kas 4 m. 1 k. nerengiamos)",0.52,1)))*IF(D84="olimpinė",1,IF(M84="Ne",0.5,1))*IF(OR(A$5="Lietuvos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federacija"),IF(OR(J84&lt;8,K84&lt;16),0,1),1)*E84*IF(I84&lt;=1,1,1/I84)*IF(OR(A$5="Lietuvos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1.8061999999999998</v>
      </c>
    </row>
    <row r="85" spans="1:18">
      <c r="A85" s="68" t="s">
        <v>34</v>
      </c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70"/>
      <c r="R85" s="55">
        <f>SUM(R83:R84)</f>
        <v>3.6123999999999996</v>
      </c>
    </row>
    <row r="86" spans="1:18" ht="15.75">
      <c r="A86" s="18" t="s">
        <v>72</v>
      </c>
      <c r="B86" s="18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1"/>
    </row>
    <row r="87" spans="1:18">
      <c r="A87" s="43" t="s">
        <v>42</v>
      </c>
      <c r="B87" s="43"/>
      <c r="C87" s="43"/>
      <c r="D87" s="43"/>
      <c r="E87" s="43"/>
      <c r="F87" s="43"/>
      <c r="G87" s="43"/>
      <c r="H87" s="43"/>
      <c r="I87" s="43"/>
      <c r="J87" s="10"/>
      <c r="K87" s="10"/>
      <c r="L87" s="10"/>
      <c r="M87" s="10"/>
      <c r="N87" s="10"/>
      <c r="O87" s="10"/>
      <c r="P87" s="10"/>
      <c r="Q87" s="10"/>
      <c r="R87" s="11"/>
    </row>
    <row r="88" spans="1:18">
      <c r="A88" s="43"/>
      <c r="B88" s="43"/>
      <c r="C88" s="43"/>
      <c r="D88" s="43"/>
      <c r="E88" s="43"/>
      <c r="F88" s="43"/>
      <c r="G88" s="43"/>
      <c r="H88" s="43"/>
      <c r="I88" s="43"/>
      <c r="J88" s="10"/>
      <c r="K88" s="10"/>
      <c r="L88" s="10"/>
      <c r="M88" s="10"/>
      <c r="N88" s="10"/>
      <c r="O88" s="10"/>
      <c r="P88" s="10"/>
      <c r="Q88" s="10"/>
      <c r="R88" s="11"/>
    </row>
    <row r="89" spans="1:18">
      <c r="A89" s="71" t="s">
        <v>73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61"/>
      <c r="R89" s="6"/>
    </row>
    <row r="90" spans="1:18" ht="18">
      <c r="A90" s="64" t="s">
        <v>27</v>
      </c>
      <c r="B90" s="65"/>
      <c r="C90" s="65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61"/>
      <c r="R90" s="6"/>
    </row>
    <row r="91" spans="1:18">
      <c r="A91" s="66" t="s">
        <v>38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1"/>
      <c r="R91" s="6"/>
    </row>
    <row r="92" spans="1:18">
      <c r="A92" s="60">
        <v>1</v>
      </c>
      <c r="B92" s="60" t="s">
        <v>52</v>
      </c>
      <c r="C92" s="7" t="s">
        <v>58</v>
      </c>
      <c r="D92" s="60" t="s">
        <v>30</v>
      </c>
      <c r="E92" s="60">
        <v>1</v>
      </c>
      <c r="F92" s="60" t="s">
        <v>45</v>
      </c>
      <c r="G92" s="60">
        <v>1</v>
      </c>
      <c r="H92" s="60" t="s">
        <v>32</v>
      </c>
      <c r="I92" s="60"/>
      <c r="J92" s="60">
        <v>130</v>
      </c>
      <c r="K92" s="60">
        <v>26</v>
      </c>
      <c r="L92" s="60">
        <v>10</v>
      </c>
      <c r="M92" s="60" t="s">
        <v>33</v>
      </c>
      <c r="N92" s="52">
        <f>(IF(F92="OŽ",IF(L92=1,550.8,IF(L92=2,426.38,IF(L92=3,342.14,IF(L92=4,181.44,IF(L92=5,168.48,IF(L92=6,155.52,IF(L92=7,148.5,IF(L92=8,144,0))))))))+IF(L92&lt;=8,0,IF(L92&lt;=16,137.7,IF(L92&lt;=24,108,IF(L92&lt;=32,80.1,IF(L92&lt;=36,52.2,0)))))-IF(L92&lt;=8,0,IF(L92&lt;=16,(L92-9)*2.754,IF(L92&lt;=24,(L92-17)* 2.754,IF(L92&lt;=32,(L92-25)* 2.754,IF(L92&lt;=36,(L92-33)*2.754,0))))),0)+IF(F92="PČ",IF(L92=1,449,IF(L92=2,314.6,IF(L92=3,238,IF(L92=4,172,IF(L92=5,159,IF(L92=6,145,IF(L92=7,132,IF(L92=8,119,0))))))))+IF(L92&lt;=8,0,IF(L92&lt;=16,88,IF(L92&lt;=24,55,IF(L92&lt;=32,22,0))))-IF(L92&lt;=8,0,IF(L92&lt;=16,(L92-9)*2.245,IF(L92&lt;=24,(L92-17)*2.245,IF(L92&lt;=32,(L92-25)*2.245,0)))),0)+IF(F92="PČneol",IF(L92=1,85,IF(L92=2,64.61,IF(L92=3,50.76,IF(L92=4,16.25,IF(L92=5,15,IF(L92=6,13.75,IF(L92=7,12.5,IF(L92=8,11.25,0))))))))+IF(L92&lt;=8,0,IF(L92&lt;=16,9,0))-IF(L92&lt;=8,0,IF(L92&lt;=16,(L92-9)*0.425,0)),0)+IF(F92="PŽ",IF(L92=1,85,IF(L92=2,59.5,IF(L92=3,45,IF(L92=4,32.5,IF(L92=5,30,IF(L92=6,27.5,IF(L92=7,25,IF(L92=8,22.5,0))))))))+IF(L92&lt;=8,0,IF(L92&lt;=16,19,IF(L92&lt;=24,13,IF(L92&lt;=32,8,0))))-IF(L92&lt;=8,0,IF(L92&lt;=16,(L92-9)*0.425,IF(L92&lt;=24,(L92-17)*0.425,IF(L92&lt;=32,(L92-25)*0.425,0)))),0)+IF(F92="EČ",IF(L92=1,204,IF(L92=2,156.24,IF(L92=3,123.84,IF(L92=4,72,IF(L92=5,66,IF(L92=6,60,IF(L92=7,54,IF(L92=8,48,0))))))))+IF(L92&lt;=8,0,IF(L92&lt;=16,40,IF(L92&lt;=24,25,0)))-IF(L92&lt;=8,0,IF(L92&lt;=16,(L92-9)*1.02,IF(L92&lt;=24,(L92-17)*1.02,0))),0)+IF(F92="EČneol",IF(L92=1,68,IF(L92=2,51.69,IF(L92=3,40.61,IF(L92=4,13,IF(L92=5,12,IF(L92=6,11,IF(L92=7,10,IF(L92=8,9,0)))))))))+IF(F92="EŽ",IF(L92=1,68,IF(L92=2,47.6,IF(L92=3,36,IF(L92=4,18,IF(L92=5,16.5,IF(L92=6,15,IF(L92=7,13.5,IF(L92=8,12,0))))))))+IF(L92&lt;=8,0,IF(L92&lt;=16,10,IF(L92&lt;=24,6,0)))-IF(L92&lt;=8,0,IF(L92&lt;=16,(L92-9)*0.34,IF(L92&lt;=24,(L92-17)*0.34,0))),0)+IF(F92="PT",IF(L92=1,68,IF(L92=2,52.08,IF(L92=3,41.28,IF(L92=4,24,IF(L92=5,22,IF(L92=6,20,IF(L92=7,18,IF(L92=8,16,0))))))))+IF(L92&lt;=8,0,IF(L92&lt;=16,13,IF(L92&lt;=24,9,IF(L92&lt;=32,4,0))))-IF(L92&lt;=8,0,IF(L92&lt;=16,(L92-9)*0.34,IF(L92&lt;=24,(L92-17)*0.34,IF(L92&lt;=32,(L92-25)*0.34,0)))),0)+IF(F92="JOŽ",IF(L92=1,85,IF(L92=2,59.5,IF(L92=3,45,IF(L92=4,32.5,IF(L92=5,30,IF(L92=6,27.5,IF(L92=7,25,IF(L92=8,22.5,0))))))))+IF(L92&lt;=8,0,IF(L92&lt;=16,19,IF(L92&lt;=24,13,0)))-IF(L92&lt;=8,0,IF(L92&lt;=16,(L92-9)*0.425,IF(L92&lt;=24,(L92-17)*0.425,0))),0)+IF(F92="JPČ",IF(L92=1,68,IF(L92=2,47.6,IF(L92=3,36,IF(L92=4,26,IF(L92=5,24,IF(L92=6,22,IF(L92=7,20,IF(L92=8,18,0))))))))+IF(L92&lt;=8,0,IF(L92&lt;=16,13,IF(L92&lt;=24,9,0)))-IF(L92&lt;=8,0,IF(L92&lt;=16,(L92-9)*0.34,IF(L92&lt;=24,(L92-17)*0.34,0))),0)+IF(F92="JEČ",IF(L92=1,34,IF(L92=2,26.04,IF(L92=3,20.6,IF(L92=4,12,IF(L92=5,11,IF(L92=6,10,IF(L92=7,9,IF(L92=8,8,0))))))))+IF(L92&lt;=8,0,IF(L92&lt;=16,6,0))-IF(L92&lt;=8,0,IF(L92&lt;=16,(L92-9)*0.17,0)),0)+IF(F92="JEOF",IF(L92=1,34,IF(L92=2,26.04,IF(L92=3,20.6,IF(L92=4,12,IF(L92=5,11,IF(L92=6,10,IF(L92=7,9,IF(L92=8,8,0))))))))+IF(L92&lt;=8,0,IF(L92&lt;=16,6,0))-IF(L92&lt;=8,0,IF(L92&lt;=16,(L92-9)*0.17,0)),0)+IF(F92="JnPČ",IF(L92=1,51,IF(L92=2,35.7,IF(L92=3,27,IF(L92=4,19.5,IF(L92=5,18,IF(L92=6,16.5,IF(L92=7,15,IF(L92=8,13.5,0))))))))+IF(L92&lt;=8,0,IF(L92&lt;=16,10,0))-IF(L92&lt;=8,0,IF(L92&lt;=16,(L92-9)*0.255,0)),0)+IF(F92="JnEČ",IF(L92=1,25.5,IF(L92=2,19.53,IF(L92=3,15.48,IF(L92=4,9,IF(L92=5,8.25,IF(L92=6,7.5,IF(L92=7,6.75,IF(L92=8,6,0))))))))+IF(L92&lt;=8,0,IF(L92&lt;=16,5,0))-IF(L92&lt;=8,0,IF(L92&lt;=16,(L92-9)*0.1275,0)),0)+IF(F92="JčPČ",IF(L92=1,21.25,IF(L92=2,14.5,IF(L92=3,11.5,IF(L92=4,7,IF(L92=5,6.5,IF(L92=6,6,IF(L92=7,5.5,IF(L92=8,5,0))))))))+IF(L92&lt;=8,0,IF(L92&lt;=16,4,0))-IF(L92&lt;=8,0,IF(L92&lt;=16,(L92-9)*0.10625,0)),0)+IF(F92="JčEČ",IF(L92=1,17,IF(L92=2,13.02,IF(L92=3,10.32,IF(L92=4,6,IF(L92=5,5.5,IF(L92=6,5,IF(L92=7,4.5,IF(L92=8,4,0))))))))+IF(L92&lt;=8,0,IF(L92&lt;=16,3,0))-IF(L92&lt;=8,0,IF(L92&lt;=16,(L92-9)*0.085,0)),0)+IF(F92="NEAK",IF(L92=1,11.48,IF(L92=2,8.79,IF(L92=3,6.97,IF(L92=4,4.05,IF(L92=5,3.71,IF(L92=6,3.38,IF(L92=7,3.04,IF(L92=8,2.7,0))))))))+IF(L92&lt;=8,0,IF(L92&lt;=16,2,IF(L92&lt;=24,1.3,0)))-IF(L92&lt;=8,0,IF(L92&lt;=16,(L92-9)*0.0574,IF(L92&lt;=24,(L92-17)*0.0574,0))),0))*IF(L92&lt;0,1,IF(OR(F92="PČ",F92="PŽ",F92="PT"),IF(J92&lt;32,J92/32,1),1))* IF(L92&lt;0,1,IF(OR(F92="EČ",F92="EŽ",F92="JOŽ",F92="JPČ",F92="NEAK"),IF(J92&lt;24,J92/24,1),1))*IF(L92&lt;0,1,IF(OR(F92="PČneol",F92="JEČ",F92="JEOF",F92="JnPČ",F92="JnEČ",F92="JčPČ",F92="JčEČ"),IF(J92&lt;16,J92/16,1),1))*IF(L92&lt;0,1,IF(F92="EČneol",IF(J92&lt;8,J92/8,1),1))</f>
        <v>9.7449999999999992</v>
      </c>
      <c r="O92" s="54">
        <f>IF(F92="OŽ",N92,IF(H92="Ne",IF(J92*0.3&lt;J92-L92,N92,0),IF(J92*0.1&lt;J92-L92,N92,0)))</f>
        <v>9.7449999999999992</v>
      </c>
      <c r="P92" s="53">
        <f>IF(O92=0,0,IF(F92="OŽ",IF(L92&gt;35,0,IF(J92&gt;35,(36-L92)*1.836,((36-L92)-(36-J92))*1.836)),0)+IF(F92="PČ",IF(L92&gt;31,0,IF(J92&gt;31,(32-L92)*1.347,((32-L92)-(32-J92))*1.347)),0)+ IF(F92="PČneol",IF(L92&gt;15,0,IF(J92&gt;15,(16-L92)*0.255,((16-L92)-(16-J92))*0.255)),0)+IF(F92="PŽ",IF(L92&gt;31,0,IF(J92&gt;31,(32-L92)*0.255,((32-L92)-(32-J92))*0.255)),0)+IF(F92="EČ",IF(L92&gt;23,0,IF(J92&gt;23,(24-L92)*0.612,((24-L92)-(24-J92))*0.612)),0)+IF(F92="EČneol",IF(L92&gt;7,0,IF(J92&gt;7,(8-L92)*0.204,((8-L92)-(8-J92))*0.204)),0)+IF(F92="EŽ",IF(L92&gt;23,0,IF(J92&gt;23,(24-L92)*0.204,((24-L92)-(24-J92))*0.204)),0)+IF(F92="PT",IF(L92&gt;31,0,IF(J92&gt;31,(32-L92)*0.204,((32-L92)-(32-J92))*0.204)),0)+IF(F92="JOŽ",IF(L92&gt;23,0,IF(J92&gt;23,(24-L92)*0.255,((24-L92)-(24-J92))*0.255)),0)+IF(F92="JPČ",IF(L92&gt;23,0,IF(J92&gt;23,(24-L92)*0.204,((24-L92)-(24-J92))*0.204)),0)+IF(F92="JEČ",IF(L92&gt;15,0,IF(J92&gt;15,(16-L92)*0.102,((16-L92)-(16-J92))*0.102)),0)+IF(F92="JEOF",IF(L92&gt;15,0,IF(J92&gt;15,(16-L92)*0.102,((16-L92)-(16-J92))*0.102)),0)+IF(F92="JnPČ",IF(L92&gt;15,0,IF(J92&gt;15,(16-L92)*0.153,((16-L92)-(16-J92))*0.153)),0)+IF(F92="JnEČ",IF(L92&gt;15,0,IF(J92&gt;15,(16-L92)*0.0765,((16-L92)-(16-J92))*0.0765)),0)+IF(F92="JčPČ",IF(L92&gt;15,0,IF(J92&gt;15,(16-L92)*0.06375,((16-L92)-(16-J92))*0.06375)),0)+IF(F92="JčEČ",IF(L92&gt;15,0,IF(J92&gt;15,(16-L92)*0.051,((16-L92)-(16-J92))*0.051)),0)+IF(F92="NEAK",IF(L92&gt;23,0,IF(J92&gt;23,(24-L92)*0.03444,((24-L92)-(24-J92))*0.03444)),0))</f>
        <v>0.91799999999999993</v>
      </c>
      <c r="Q92" s="56">
        <f>IF(ISERROR(P92*100/N92),0,(P92*100/N92))</f>
        <v>9.4202154951257064</v>
      </c>
      <c r="R92" s="55">
        <f>IF(Q92&lt;=30,O92+P92,O92+O92*0.3)*IF(G92=1,0.4,IF(G92=2,0.75,IF(G92="1 (kas 4 m. 1 k. nerengiamos)",0.52,1)))*IF(D92="olimpinė",1,IF(M92="Ne",0.5,1))*IF(OR(A$5="Lietuvos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federacija"),IF(OR(J92&lt;8,K92&lt;16),0,1),1)*E92*IF(I92&lt;=1,1,1/I92)*IF(OR(A$5="Lietuvos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4.2651999999999992</v>
      </c>
    </row>
    <row r="93" spans="1:18">
      <c r="A93" s="60">
        <v>1</v>
      </c>
      <c r="B93" s="60" t="s">
        <v>54</v>
      </c>
      <c r="C93" s="7" t="s">
        <v>58</v>
      </c>
      <c r="D93" s="60" t="s">
        <v>30</v>
      </c>
      <c r="E93" s="60">
        <v>1</v>
      </c>
      <c r="F93" s="60" t="s">
        <v>45</v>
      </c>
      <c r="G93" s="60">
        <v>1</v>
      </c>
      <c r="H93" s="60" t="s">
        <v>32</v>
      </c>
      <c r="I93" s="60"/>
      <c r="J93" s="60">
        <v>135</v>
      </c>
      <c r="K93" s="60">
        <v>26</v>
      </c>
      <c r="L93" s="60">
        <v>16</v>
      </c>
      <c r="M93" s="60" t="s">
        <v>33</v>
      </c>
      <c r="N93" s="52">
        <f t="shared" ref="N93:N94" si="5">(IF(F93="OŽ",IF(L93=1,550.8,IF(L93=2,426.38,IF(L93=3,342.14,IF(L93=4,181.44,IF(L93=5,168.48,IF(L93=6,155.52,IF(L93=7,148.5,IF(L93=8,144,0))))))))+IF(L93&lt;=8,0,IF(L93&lt;=16,137.7,IF(L93&lt;=24,108,IF(L93&lt;=32,80.1,IF(L93&lt;=36,52.2,0)))))-IF(L93&lt;=8,0,IF(L93&lt;=16,(L93-9)*2.754,IF(L93&lt;=24,(L93-17)* 2.754,IF(L93&lt;=32,(L93-25)* 2.754,IF(L93&lt;=36,(L93-33)*2.754,0))))),0)+IF(F93="PČ",IF(L93=1,449,IF(L93=2,314.6,IF(L93=3,238,IF(L93=4,172,IF(L93=5,159,IF(L93=6,145,IF(L93=7,132,IF(L93=8,119,0))))))))+IF(L93&lt;=8,0,IF(L93&lt;=16,88,IF(L93&lt;=24,55,IF(L93&lt;=32,22,0))))-IF(L93&lt;=8,0,IF(L93&lt;=16,(L93-9)*2.245,IF(L93&lt;=24,(L93-17)*2.245,IF(L93&lt;=32,(L93-25)*2.245,0)))),0)+IF(F93="PČneol",IF(L93=1,85,IF(L93=2,64.61,IF(L93=3,50.76,IF(L93=4,16.25,IF(L93=5,15,IF(L93=6,13.75,IF(L93=7,12.5,IF(L93=8,11.25,0))))))))+IF(L93&lt;=8,0,IF(L93&lt;=16,9,0))-IF(L93&lt;=8,0,IF(L93&lt;=16,(L93-9)*0.425,0)),0)+IF(F93="PŽ",IF(L93=1,85,IF(L93=2,59.5,IF(L93=3,45,IF(L93=4,32.5,IF(L93=5,30,IF(L93=6,27.5,IF(L93=7,25,IF(L93=8,22.5,0))))))))+IF(L93&lt;=8,0,IF(L93&lt;=16,19,IF(L93&lt;=24,13,IF(L93&lt;=32,8,0))))-IF(L93&lt;=8,0,IF(L93&lt;=16,(L93-9)*0.425,IF(L93&lt;=24,(L93-17)*0.425,IF(L93&lt;=32,(L93-25)*0.425,0)))),0)+IF(F93="EČ",IF(L93=1,204,IF(L93=2,156.24,IF(L93=3,123.84,IF(L93=4,72,IF(L93=5,66,IF(L93=6,60,IF(L93=7,54,IF(L93=8,48,0))))))))+IF(L93&lt;=8,0,IF(L93&lt;=16,40,IF(L93&lt;=24,25,0)))-IF(L93&lt;=8,0,IF(L93&lt;=16,(L93-9)*1.02,IF(L93&lt;=24,(L93-17)*1.02,0))),0)+IF(F93="EČneol",IF(L93=1,68,IF(L93=2,51.69,IF(L93=3,40.61,IF(L93=4,13,IF(L93=5,12,IF(L93=6,11,IF(L93=7,10,IF(L93=8,9,0)))))))))+IF(F93="EŽ",IF(L93=1,68,IF(L93=2,47.6,IF(L93=3,36,IF(L93=4,18,IF(L93=5,16.5,IF(L93=6,15,IF(L93=7,13.5,IF(L93=8,12,0))))))))+IF(L93&lt;=8,0,IF(L93&lt;=16,10,IF(L93&lt;=24,6,0)))-IF(L93&lt;=8,0,IF(L93&lt;=16,(L93-9)*0.34,IF(L93&lt;=24,(L93-17)*0.34,0))),0)+IF(F93="PT",IF(L93=1,68,IF(L93=2,52.08,IF(L93=3,41.28,IF(L93=4,24,IF(L93=5,22,IF(L93=6,20,IF(L93=7,18,IF(L93=8,16,0))))))))+IF(L93&lt;=8,0,IF(L93&lt;=16,13,IF(L93&lt;=24,9,IF(L93&lt;=32,4,0))))-IF(L93&lt;=8,0,IF(L93&lt;=16,(L93-9)*0.34,IF(L93&lt;=24,(L93-17)*0.34,IF(L93&lt;=32,(L93-25)*0.34,0)))),0)+IF(F93="JOŽ",IF(L93=1,85,IF(L93=2,59.5,IF(L93=3,45,IF(L93=4,32.5,IF(L93=5,30,IF(L93=6,27.5,IF(L93=7,25,IF(L93=8,22.5,0))))))))+IF(L93&lt;=8,0,IF(L93&lt;=16,19,IF(L93&lt;=24,13,0)))-IF(L93&lt;=8,0,IF(L93&lt;=16,(L93-9)*0.425,IF(L93&lt;=24,(L93-17)*0.425,0))),0)+IF(F93="JPČ",IF(L93=1,68,IF(L93=2,47.6,IF(L93=3,36,IF(L93=4,26,IF(L93=5,24,IF(L93=6,22,IF(L93=7,20,IF(L93=8,18,0))))))))+IF(L93&lt;=8,0,IF(L93&lt;=16,13,IF(L93&lt;=24,9,0)))-IF(L93&lt;=8,0,IF(L93&lt;=16,(L93-9)*0.34,IF(L93&lt;=24,(L93-17)*0.34,0))),0)+IF(F93="JEČ",IF(L93=1,34,IF(L93=2,26.04,IF(L93=3,20.6,IF(L93=4,12,IF(L93=5,11,IF(L93=6,10,IF(L93=7,9,IF(L93=8,8,0))))))))+IF(L93&lt;=8,0,IF(L93&lt;=16,6,0))-IF(L93&lt;=8,0,IF(L93&lt;=16,(L93-9)*0.17,0)),0)+IF(F93="JEOF",IF(L93=1,34,IF(L93=2,26.04,IF(L93=3,20.6,IF(L93=4,12,IF(L93=5,11,IF(L93=6,10,IF(L93=7,9,IF(L93=8,8,0))))))))+IF(L93&lt;=8,0,IF(L93&lt;=16,6,0))-IF(L93&lt;=8,0,IF(L93&lt;=16,(L93-9)*0.17,0)),0)+IF(F93="JnPČ",IF(L93=1,51,IF(L93=2,35.7,IF(L93=3,27,IF(L93=4,19.5,IF(L93=5,18,IF(L93=6,16.5,IF(L93=7,15,IF(L93=8,13.5,0))))))))+IF(L93&lt;=8,0,IF(L93&lt;=16,10,0))-IF(L93&lt;=8,0,IF(L93&lt;=16,(L93-9)*0.255,0)),0)+IF(F93="JnEČ",IF(L93=1,25.5,IF(L93=2,19.53,IF(L93=3,15.48,IF(L93=4,9,IF(L93=5,8.25,IF(L93=6,7.5,IF(L93=7,6.75,IF(L93=8,6,0))))))))+IF(L93&lt;=8,0,IF(L93&lt;=16,5,0))-IF(L93&lt;=8,0,IF(L93&lt;=16,(L93-9)*0.1275,0)),0)+IF(F93="JčPČ",IF(L93=1,21.25,IF(L93=2,14.5,IF(L93=3,11.5,IF(L93=4,7,IF(L93=5,6.5,IF(L93=6,6,IF(L93=7,5.5,IF(L93=8,5,0))))))))+IF(L93&lt;=8,0,IF(L93&lt;=16,4,0))-IF(L93&lt;=8,0,IF(L93&lt;=16,(L93-9)*0.10625,0)),0)+IF(F93="JčEČ",IF(L93=1,17,IF(L93=2,13.02,IF(L93=3,10.32,IF(L93=4,6,IF(L93=5,5.5,IF(L93=6,5,IF(L93=7,4.5,IF(L93=8,4,0))))))))+IF(L93&lt;=8,0,IF(L93&lt;=16,3,0))-IF(L93&lt;=8,0,IF(L93&lt;=16,(L93-9)*0.085,0)),0)+IF(F93="NEAK",IF(L93=1,11.48,IF(L93=2,8.79,IF(L93=3,6.97,IF(L93=4,4.05,IF(L93=5,3.71,IF(L93=6,3.38,IF(L93=7,3.04,IF(L93=8,2.7,0))))))))+IF(L93&lt;=8,0,IF(L93&lt;=16,2,IF(L93&lt;=24,1.3,0)))-IF(L93&lt;=8,0,IF(L93&lt;=16,(L93-9)*0.0574,IF(L93&lt;=24,(L93-17)*0.0574,0))),0))*IF(L93&lt;0,1,IF(OR(F93="PČ",F93="PŽ",F93="PT"),IF(J93&lt;32,J93/32,1),1))* IF(L93&lt;0,1,IF(OR(F93="EČ",F93="EŽ",F93="JOŽ",F93="JPČ",F93="NEAK"),IF(J93&lt;24,J93/24,1),1))*IF(L93&lt;0,1,IF(OR(F93="PČneol",F93="JEČ",F93="JEOF",F93="JnPČ",F93="JnEČ",F93="JčPČ",F93="JčEČ"),IF(J93&lt;16,J93/16,1),1))*IF(L93&lt;0,1,IF(F93="EČneol",IF(J93&lt;8,J93/8,1),1))</f>
        <v>8.2149999999999999</v>
      </c>
      <c r="O93" s="54">
        <f t="shared" ref="O93:O94" si="6">IF(F93="OŽ",N93,IF(H93="Ne",IF(J93*0.3&lt;J93-L93,N93,0),IF(J93*0.1&lt;J93-L93,N93,0)))</f>
        <v>8.2149999999999999</v>
      </c>
      <c r="P93" s="53">
        <f t="shared" ref="P93:P94" si="7">IF(O93=0,0,IF(F93="OŽ",IF(L93&gt;35,0,IF(J93&gt;35,(36-L93)*1.836,((36-L93)-(36-J93))*1.836)),0)+IF(F93="PČ",IF(L93&gt;31,0,IF(J93&gt;31,(32-L93)*1.347,((32-L93)-(32-J93))*1.347)),0)+ IF(F93="PČneol",IF(L93&gt;15,0,IF(J93&gt;15,(16-L93)*0.255,((16-L93)-(16-J93))*0.255)),0)+IF(F93="PŽ",IF(L93&gt;31,0,IF(J93&gt;31,(32-L93)*0.255,((32-L93)-(32-J93))*0.255)),0)+IF(F93="EČ",IF(L93&gt;23,0,IF(J93&gt;23,(24-L93)*0.612,((24-L93)-(24-J93))*0.612)),0)+IF(F93="EČneol",IF(L93&gt;7,0,IF(J93&gt;7,(8-L93)*0.204,((8-L93)-(8-J93))*0.204)),0)+IF(F93="EŽ",IF(L93&gt;23,0,IF(J93&gt;23,(24-L93)*0.204,((24-L93)-(24-J93))*0.204)),0)+IF(F93="PT",IF(L93&gt;31,0,IF(J93&gt;31,(32-L93)*0.204,((32-L93)-(32-J93))*0.204)),0)+IF(F93="JOŽ",IF(L93&gt;23,0,IF(J93&gt;23,(24-L93)*0.255,((24-L93)-(24-J93))*0.255)),0)+IF(F93="JPČ",IF(L93&gt;23,0,IF(J93&gt;23,(24-L93)*0.204,((24-L93)-(24-J93))*0.204)),0)+IF(F93="JEČ",IF(L93&gt;15,0,IF(J93&gt;15,(16-L93)*0.102,((16-L93)-(16-J93))*0.102)),0)+IF(F93="JEOF",IF(L93&gt;15,0,IF(J93&gt;15,(16-L93)*0.102,((16-L93)-(16-J93))*0.102)),0)+IF(F93="JnPČ",IF(L93&gt;15,0,IF(J93&gt;15,(16-L93)*0.153,((16-L93)-(16-J93))*0.153)),0)+IF(F93="JnEČ",IF(L93&gt;15,0,IF(J93&gt;15,(16-L93)*0.0765,((16-L93)-(16-J93))*0.0765)),0)+IF(F93="JčPČ",IF(L93&gt;15,0,IF(J93&gt;15,(16-L93)*0.06375,((16-L93)-(16-J93))*0.06375)),0)+IF(F93="JčEČ",IF(L93&gt;15,0,IF(J93&gt;15,(16-L93)*0.051,((16-L93)-(16-J93))*0.051)),0)+IF(F93="NEAK",IF(L93&gt;23,0,IF(J93&gt;23,(24-L93)*0.03444,((24-L93)-(24-J93))*0.03444)),0))</f>
        <v>0</v>
      </c>
      <c r="Q93" s="56">
        <f t="shared" ref="Q93:Q94" si="8">IF(ISERROR(P93*100/N93),0,(P93*100/N93))</f>
        <v>0</v>
      </c>
      <c r="R93" s="55">
        <f t="shared" ref="R93:R94" si="9">IF(Q93&lt;=30,O93+P93,O93+O93*0.3)*IF(G93=1,0.4,IF(G93=2,0.75,IF(G93="1 (kas 4 m. 1 k. nerengiamos)",0.52,1)))*IF(D93="olimpinė",1,IF(M93="Ne",0.5,1))*IF(OR(A$5="Lietuvos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federacija"),IF(OR(J93&lt;8,K93&lt;16),0,1),1)*E93*IF(I93&lt;=1,1,1/I93)*IF(OR(A$5="Lietuvos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3.286</v>
      </c>
    </row>
    <row r="94" spans="1:18">
      <c r="A94" s="60">
        <v>1</v>
      </c>
      <c r="B94" s="60" t="s">
        <v>74</v>
      </c>
      <c r="C94" s="7" t="s">
        <v>58</v>
      </c>
      <c r="D94" s="60" t="s">
        <v>30</v>
      </c>
      <c r="E94" s="60">
        <v>1</v>
      </c>
      <c r="F94" s="60" t="s">
        <v>45</v>
      </c>
      <c r="G94" s="60">
        <v>1</v>
      </c>
      <c r="H94" s="60" t="s">
        <v>32</v>
      </c>
      <c r="I94" s="60"/>
      <c r="J94" s="60">
        <v>72</v>
      </c>
      <c r="K94" s="60">
        <v>26</v>
      </c>
      <c r="L94" s="60">
        <v>16</v>
      </c>
      <c r="M94" s="60" t="s">
        <v>33</v>
      </c>
      <c r="N94" s="52">
        <f t="shared" si="5"/>
        <v>8.2149999999999999</v>
      </c>
      <c r="O94" s="54">
        <f t="shared" si="6"/>
        <v>8.2149999999999999</v>
      </c>
      <c r="P94" s="53">
        <f t="shared" si="7"/>
        <v>0</v>
      </c>
      <c r="Q94" s="56">
        <f t="shared" si="8"/>
        <v>0</v>
      </c>
      <c r="R94" s="55">
        <f t="shared" si="9"/>
        <v>3.286</v>
      </c>
    </row>
    <row r="95" spans="1:18">
      <c r="A95" s="68" t="s">
        <v>34</v>
      </c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70"/>
      <c r="R95" s="55">
        <f>SUM(R92:R94)</f>
        <v>10.837199999999999</v>
      </c>
    </row>
    <row r="96" spans="1:18" ht="15.75">
      <c r="A96" s="18" t="s">
        <v>75</v>
      </c>
      <c r="B96" s="18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1"/>
    </row>
    <row r="97" spans="1:18" ht="15.75">
      <c r="A97" s="18"/>
      <c r="B97" s="50" t="s">
        <v>76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1"/>
    </row>
    <row r="98" spans="1:18" ht="15.75">
      <c r="A98" s="18"/>
      <c r="B98" s="50" t="s">
        <v>77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1"/>
    </row>
    <row r="99" spans="1:18">
      <c r="A99" s="43" t="s">
        <v>42</v>
      </c>
      <c r="B99" s="43"/>
      <c r="C99" s="43"/>
      <c r="D99" s="43"/>
      <c r="E99" s="43"/>
      <c r="F99" s="43"/>
      <c r="G99" s="43"/>
      <c r="H99" s="43"/>
      <c r="I99" s="43"/>
      <c r="J99" s="10"/>
      <c r="K99" s="10"/>
      <c r="L99" s="10"/>
      <c r="M99" s="10"/>
      <c r="N99" s="10"/>
      <c r="O99" s="10"/>
      <c r="P99" s="10"/>
      <c r="Q99" s="10"/>
      <c r="R99" s="11"/>
    </row>
    <row r="100" spans="1:18">
      <c r="A100" s="43"/>
      <c r="B100" s="43"/>
      <c r="C100" s="43"/>
      <c r="D100" s="43"/>
      <c r="E100" s="43"/>
      <c r="F100" s="43"/>
      <c r="G100" s="43"/>
      <c r="H100" s="43"/>
      <c r="I100" s="43"/>
      <c r="J100" s="10"/>
      <c r="K100" s="10"/>
      <c r="L100" s="10"/>
      <c r="M100" s="10"/>
      <c r="N100" s="10"/>
      <c r="O100" s="10"/>
      <c r="P100" s="10"/>
      <c r="Q100" s="10"/>
      <c r="R100" s="11"/>
    </row>
    <row r="101" spans="1:18" ht="18">
      <c r="A101" s="123" t="s">
        <v>78</v>
      </c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5"/>
      <c r="R101" s="126"/>
    </row>
    <row r="102" spans="1:18" ht="18">
      <c r="A102" s="127" t="s">
        <v>27</v>
      </c>
      <c r="B102" s="128"/>
      <c r="C102" s="128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5"/>
      <c r="R102" s="126"/>
    </row>
    <row r="103" spans="1:18" ht="18">
      <c r="A103" s="139" t="s">
        <v>38</v>
      </c>
      <c r="B103" s="140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25"/>
      <c r="R103" s="126"/>
    </row>
    <row r="104" spans="1:18" ht="72">
      <c r="A104" s="132">
        <v>1</v>
      </c>
      <c r="B104" s="132" t="s">
        <v>79</v>
      </c>
      <c r="C104" s="133" t="s">
        <v>29</v>
      </c>
      <c r="D104" s="132" t="s">
        <v>30</v>
      </c>
      <c r="E104" s="132">
        <v>4</v>
      </c>
      <c r="F104" s="132" t="s">
        <v>49</v>
      </c>
      <c r="G104" s="132">
        <v>2</v>
      </c>
      <c r="H104" s="132" t="s">
        <v>32</v>
      </c>
      <c r="I104" s="132"/>
      <c r="J104" s="132">
        <v>184</v>
      </c>
      <c r="K104" s="132">
        <v>179</v>
      </c>
      <c r="L104" s="132">
        <v>24</v>
      </c>
      <c r="M104" s="132" t="s">
        <v>33</v>
      </c>
      <c r="N104" s="134">
        <f>(IF(F104="OŽ",IF(L104=1,550.8,IF(L104=2,426.38,IF(L104=3,342.14,IF(L104=4,181.44,IF(L104=5,168.48,IF(L104=6,155.52,IF(L104=7,148.5,IF(L104=8,144,0))))))))+IF(L104&lt;=8,0,IF(L104&lt;=16,137.7,IF(L104&lt;=24,108,IF(L104&lt;=32,80.1,IF(L104&lt;=36,52.2,0)))))-IF(L104&lt;=8,0,IF(L104&lt;=16,(L104-9)*2.754,IF(L104&lt;=24,(L104-17)* 2.754,IF(L104&lt;=32,(L104-25)* 2.754,IF(L104&lt;=36,(L104-33)*2.754,0))))),0)+IF(F104="PČ",IF(L104=1,449,IF(L104=2,314.6,IF(L104=3,238,IF(L104=4,172,IF(L104=5,159,IF(L104=6,145,IF(L104=7,132,IF(L104=8,119,0))))))))+IF(L104&lt;=8,0,IF(L104&lt;=16,88,IF(L104&lt;=24,55,IF(L104&lt;=32,22,0))))-IF(L104&lt;=8,0,IF(L104&lt;=16,(L104-9)*2.245,IF(L104&lt;=24,(L104-17)*2.245,IF(L104&lt;=32,(L104-25)*2.245,0)))),0)+IF(F104="PČneol",IF(L104=1,85,IF(L104=2,64.61,IF(L104=3,50.76,IF(L104=4,16.25,IF(L104=5,15,IF(L104=6,13.75,IF(L104=7,12.5,IF(L104=8,11.25,0))))))))+IF(L104&lt;=8,0,IF(L104&lt;=16,9,0))-IF(L104&lt;=8,0,IF(L104&lt;=16,(L104-9)*0.425,0)),0)+IF(F104="PŽ",IF(L104=1,85,IF(L104=2,59.5,IF(L104=3,45,IF(L104=4,32.5,IF(L104=5,30,IF(L104=6,27.5,IF(L104=7,25,IF(L104=8,22.5,0))))))))+IF(L104&lt;=8,0,IF(L104&lt;=16,19,IF(L104&lt;=24,13,IF(L104&lt;=32,8,0))))-IF(L104&lt;=8,0,IF(L104&lt;=16,(L104-9)*0.425,IF(L104&lt;=24,(L104-17)*0.425,IF(L104&lt;=32,(L104-25)*0.425,0)))),0)+IF(F104="EČ",IF(L104=1,204,IF(L104=2,156.24,IF(L104=3,123.84,IF(L104=4,72,IF(L104=5,66,IF(L104=6,60,IF(L104=7,54,IF(L104=8,48,0))))))))+IF(L104&lt;=8,0,IF(L104&lt;=16,40,IF(L104&lt;=24,25,0)))-IF(L104&lt;=8,0,IF(L104&lt;=16,(L104-9)*1.02,IF(L104&lt;=24,(L104-17)*1.02,0))),0)+IF(F104="EČneol",IF(L104=1,68,IF(L104=2,51.69,IF(L104=3,40.61,IF(L104=4,13,IF(L104=5,12,IF(L104=6,11,IF(L104=7,10,IF(L104=8,9,0)))))))))+IF(F104="EŽ",IF(L104=1,68,IF(L104=2,47.6,IF(L104=3,36,IF(L104=4,18,IF(L104=5,16.5,IF(L104=6,15,IF(L104=7,13.5,IF(L104=8,12,0))))))))+IF(L104&lt;=8,0,IF(L104&lt;=16,10,IF(L104&lt;=24,6,0)))-IF(L104&lt;=8,0,IF(L104&lt;=16,(L104-9)*0.34,IF(L104&lt;=24,(L104-17)*0.34,0))),0)+IF(F104="PT",IF(L104=1,68,IF(L104=2,52.08,IF(L104=3,41.28,IF(L104=4,24,IF(L104=5,22,IF(L104=6,20,IF(L104=7,18,IF(L104=8,16,0))))))))+IF(L104&lt;=8,0,IF(L104&lt;=16,13,IF(L104&lt;=24,9,IF(L104&lt;=32,4,0))))-IF(L104&lt;=8,0,IF(L104&lt;=16,(L104-9)*0.34,IF(L104&lt;=24,(L104-17)*0.34,IF(L104&lt;=32,(L104-25)*0.34,0)))),0)+IF(F104="JOŽ",IF(L104=1,85,IF(L104=2,59.5,IF(L104=3,45,IF(L104=4,32.5,IF(L104=5,30,IF(L104=6,27.5,IF(L104=7,25,IF(L104=8,22.5,0))))))))+IF(L104&lt;=8,0,IF(L104&lt;=16,19,IF(L104&lt;=24,13,0)))-IF(L104&lt;=8,0,IF(L104&lt;=16,(L104-9)*0.425,IF(L104&lt;=24,(L104-17)*0.425,0))),0)+IF(F104="JPČ",IF(L104=1,68,IF(L104=2,47.6,IF(L104=3,36,IF(L104=4,26,IF(L104=5,24,IF(L104=6,22,IF(L104=7,20,IF(L104=8,18,0))))))))+IF(L104&lt;=8,0,IF(L104&lt;=16,13,IF(L104&lt;=24,9,0)))-IF(L104&lt;=8,0,IF(L104&lt;=16,(L104-9)*0.34,IF(L104&lt;=24,(L104-17)*0.34,0))),0)+IF(F104="JEČ",IF(L104=1,34,IF(L104=2,26.04,IF(L104=3,20.6,IF(L104=4,12,IF(L104=5,11,IF(L104=6,10,IF(L104=7,9,IF(L104=8,8,0))))))))+IF(L104&lt;=8,0,IF(L104&lt;=16,6,0))-IF(L104&lt;=8,0,IF(L104&lt;=16,(L104-9)*0.17,0)),0)+IF(F104="JEOF",IF(L104=1,34,IF(L104=2,26.04,IF(L104=3,20.6,IF(L104=4,12,IF(L104=5,11,IF(L104=6,10,IF(L104=7,9,IF(L104=8,8,0))))))))+IF(L104&lt;=8,0,IF(L104&lt;=16,6,0))-IF(L104&lt;=8,0,IF(L104&lt;=16,(L104-9)*0.17,0)),0)+IF(F104="JnPČ",IF(L104=1,51,IF(L104=2,35.7,IF(L104=3,27,IF(L104=4,19.5,IF(L104=5,18,IF(L104=6,16.5,IF(L104=7,15,IF(L104=8,13.5,0))))))))+IF(L104&lt;=8,0,IF(L104&lt;=16,10,0))-IF(L104&lt;=8,0,IF(L104&lt;=16,(L104-9)*0.255,0)),0)+IF(F104="JnEČ",IF(L104=1,25.5,IF(L104=2,19.53,IF(L104=3,15.48,IF(L104=4,9,IF(L104=5,8.25,IF(L104=6,7.5,IF(L104=7,6.75,IF(L104=8,6,0))))))))+IF(L104&lt;=8,0,IF(L104&lt;=16,5,0))-IF(L104&lt;=8,0,IF(L104&lt;=16,(L104-9)*0.1275,0)),0)+IF(F104="JčPČ",IF(L104=1,21.25,IF(L104=2,14.5,IF(L104=3,11.5,IF(L104=4,7,IF(L104=5,6.5,IF(L104=6,6,IF(L104=7,5.5,IF(L104=8,5,0))))))))+IF(L104&lt;=8,0,IF(L104&lt;=16,4,0))-IF(L104&lt;=8,0,IF(L104&lt;=16,(L104-9)*0.10625,0)),0)+IF(F104="JčEČ",IF(L104=1,17,IF(L104=2,13.02,IF(L104=3,10.32,IF(L104=4,6,IF(L104=5,5.5,IF(L104=6,5,IF(L104=7,4.5,IF(L104=8,4,0))))))))+IF(L104&lt;=8,0,IF(L104&lt;=16,3,0))-IF(L104&lt;=8,0,IF(L104&lt;=16,(L104-9)*0.085,0)),0)+IF(F104="NEAK",IF(L104=1,11.48,IF(L104=2,8.79,IF(L104=3,6.97,IF(L104=4,4.05,IF(L104=5,3.71,IF(L104=6,3.38,IF(L104=7,3.04,IF(L104=8,2.7,0))))))))+IF(L104&lt;=8,0,IF(L104&lt;=16,2,IF(L104&lt;=24,1.3,0)))-IF(L104&lt;=8,0,IF(L104&lt;=16,(L104-9)*0.0574,IF(L104&lt;=24,(L104-17)*0.0574,0))),0))*IF(L104&lt;0,1,IF(OR(F104="PČ",F104="PŽ",F104="PT"),IF(J104&lt;32,J104/32,1),1))* IF(L104&lt;0,1,IF(OR(F104="EČ",F104="EŽ",F104="JOŽ",F104="JPČ",F104="NEAK"),IF(J104&lt;24,J104/24,1),1))*IF(L104&lt;0,1,IF(OR(F104="PČneol",F104="JEČ",F104="JEOF",F104="JnPČ",F104="JnEČ",F104="JčPČ",F104="JčEČ"),IF(J104&lt;16,J104/16,1),1))*IF(L104&lt;0,1,IF(F104="EČneol",IF(J104&lt;8,J104/8,1),1))</f>
        <v>39.284999999999997</v>
      </c>
      <c r="O104" s="135">
        <f>IF(F104="OŽ",N104,IF(H104="Ne",IF(J104*0.3&lt;J104-L104,N104,0),IF(J104*0.1&lt;J104-L104,N104,0)))</f>
        <v>39.284999999999997</v>
      </c>
      <c r="P104" s="136">
        <f>IF(O104=0,0,IF(F104="OŽ",IF(L104&gt;35,0,IF(J104&gt;35,(36-L104)*1.836,((36-L104)-(36-J104))*1.836)),0)+IF(F104="PČ",IF(L104&gt;31,0,IF(J104&gt;31,(32-L104)*1.347,((32-L104)-(32-J104))*1.347)),0)+ IF(F104="PČneol",IF(L104&gt;15,0,IF(J104&gt;15,(16-L104)*0.255,((16-L104)-(16-J104))*0.255)),0)+IF(F104="PŽ",IF(L104&gt;31,0,IF(J104&gt;31,(32-L104)*0.255,((32-L104)-(32-J104))*0.255)),0)+IF(F104="EČ",IF(L104&gt;23,0,IF(J104&gt;23,(24-L104)*0.612,((24-L104)-(24-J104))*0.612)),0)+IF(F104="EČneol",IF(L104&gt;7,0,IF(J104&gt;7,(8-L104)*0.204,((8-L104)-(8-J104))*0.204)),0)+IF(F104="EŽ",IF(L104&gt;23,0,IF(J104&gt;23,(24-L104)*0.204,((24-L104)-(24-J104))*0.204)),0)+IF(F104="PT",IF(L104&gt;31,0,IF(J104&gt;31,(32-L104)*0.204,((32-L104)-(32-J104))*0.204)),0)+IF(F104="JOŽ",IF(L104&gt;23,0,IF(J104&gt;23,(24-L104)*0.255,((24-L104)-(24-J104))*0.255)),0)+IF(F104="JPČ",IF(L104&gt;23,0,IF(J104&gt;23,(24-L104)*0.204,((24-L104)-(24-J104))*0.204)),0)+IF(F104="JEČ",IF(L104&gt;15,0,IF(J104&gt;15,(16-L104)*0.102,((16-L104)-(16-J104))*0.102)),0)+IF(F104="JEOF",IF(L104&gt;15,0,IF(J104&gt;15,(16-L104)*0.102,((16-L104)-(16-J104))*0.102)),0)+IF(F104="JnPČ",IF(L104&gt;15,0,IF(J104&gt;15,(16-L104)*0.153,((16-L104)-(16-J104))*0.153)),0)+IF(F104="JnEČ",IF(L104&gt;15,0,IF(J104&gt;15,(16-L104)*0.0765,((16-L104)-(16-J104))*0.0765)),0)+IF(F104="JčPČ",IF(L104&gt;15,0,IF(J104&gt;15,(16-L104)*0.06375,((16-L104)-(16-J104))*0.06375)),0)+IF(F104="JčEČ",IF(L104&gt;15,0,IF(J104&gt;15,(16-L104)*0.051,((16-L104)-(16-J104))*0.051)),0)+IF(F104="NEAK",IF(L104&gt;23,0,IF(J104&gt;23,(24-L104)*0.03444,((24-L104)-(24-J104))*0.03444)),0))</f>
        <v>10.776</v>
      </c>
      <c r="Q104" s="137">
        <f>IF(ISERROR(P104*100/N104),0,(P104*100/N104))</f>
        <v>27.430316914852998</v>
      </c>
      <c r="R104" s="138">
        <f>IF(Q104&lt;=30,O104+P104,O104+O104*0.3)*IF(G104=1,0.4,IF(G104=2,0.75,IF(G104="1 (kas 4 m. 1 k. nerengiamos)",0.52,1)))*IF(D104="olimpinė",1,IF(M104="Ne",0.5,1))*IF(OR(A$5="Lietuvos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federacija"),IF(OR(J104&lt;8,K104&lt;16),0,1),1)*E104*IF(I104&lt;=1,1,1/I104)*IF(OR(A$5="Lietuvos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150.18299999999999</v>
      </c>
    </row>
    <row r="105" spans="1:18">
      <c r="A105" s="68" t="s">
        <v>34</v>
      </c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70"/>
      <c r="R105" s="55"/>
    </row>
    <row r="106" spans="1:18" ht="15.75">
      <c r="A106" s="18" t="s">
        <v>80</v>
      </c>
      <c r="B106" s="18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1"/>
    </row>
    <row r="107" spans="1:18">
      <c r="A107" s="43" t="s">
        <v>42</v>
      </c>
      <c r="B107" s="43"/>
      <c r="C107" s="43"/>
      <c r="D107" s="43"/>
      <c r="E107" s="43"/>
      <c r="F107" s="43"/>
      <c r="G107" s="43"/>
      <c r="H107" s="43"/>
      <c r="I107" s="43"/>
      <c r="J107" s="10"/>
      <c r="K107" s="10"/>
      <c r="L107" s="10"/>
      <c r="M107" s="10"/>
      <c r="N107" s="10"/>
      <c r="O107" s="10"/>
      <c r="P107" s="10"/>
      <c r="Q107" s="10"/>
      <c r="R107" s="11"/>
    </row>
    <row r="108" spans="1:18">
      <c r="A108" s="43"/>
      <c r="B108" s="43"/>
      <c r="C108" s="43"/>
      <c r="D108" s="43"/>
      <c r="E108" s="43"/>
      <c r="F108" s="43"/>
      <c r="G108" s="43"/>
      <c r="H108" s="43"/>
      <c r="I108" s="43"/>
      <c r="J108" s="10"/>
      <c r="K108" s="10"/>
      <c r="L108" s="10"/>
      <c r="M108" s="10"/>
      <c r="N108" s="10"/>
      <c r="O108" s="10"/>
      <c r="P108" s="10"/>
      <c r="Q108" s="10"/>
      <c r="R108" s="11"/>
    </row>
    <row r="109" spans="1:18">
      <c r="A109" s="71" t="s">
        <v>81</v>
      </c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61"/>
      <c r="R109" s="6"/>
    </row>
    <row r="110" spans="1:18" ht="18">
      <c r="A110" s="64" t="s">
        <v>27</v>
      </c>
      <c r="B110" s="65"/>
      <c r="C110" s="65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61"/>
      <c r="R110" s="6"/>
    </row>
    <row r="111" spans="1:18">
      <c r="A111" s="66" t="s">
        <v>38</v>
      </c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1"/>
      <c r="R111" s="6"/>
    </row>
    <row r="112" spans="1:18">
      <c r="A112" s="60">
        <v>1</v>
      </c>
      <c r="B112" s="60" t="s">
        <v>44</v>
      </c>
      <c r="C112" s="7" t="s">
        <v>53</v>
      </c>
      <c r="D112" s="60" t="s">
        <v>30</v>
      </c>
      <c r="E112" s="60">
        <v>1</v>
      </c>
      <c r="F112" s="60" t="s">
        <v>45</v>
      </c>
      <c r="G112" s="60">
        <v>1</v>
      </c>
      <c r="H112" s="60" t="s">
        <v>32</v>
      </c>
      <c r="I112" s="60"/>
      <c r="J112" s="60">
        <v>26</v>
      </c>
      <c r="K112" s="60">
        <v>20</v>
      </c>
      <c r="L112" s="60">
        <v>7</v>
      </c>
      <c r="M112" s="60" t="s">
        <v>33</v>
      </c>
      <c r="N112" s="52">
        <f>(IF(F112="OŽ",IF(L112=1,550.8,IF(L112=2,426.38,IF(L112=3,342.14,IF(L112=4,181.44,IF(L112=5,168.48,IF(L112=6,155.52,IF(L112=7,148.5,IF(L112=8,144,0))))))))+IF(L112&lt;=8,0,IF(L112&lt;=16,137.7,IF(L112&lt;=24,108,IF(L112&lt;=32,80.1,IF(L112&lt;=36,52.2,0)))))-IF(L112&lt;=8,0,IF(L112&lt;=16,(L112-9)*2.754,IF(L112&lt;=24,(L112-17)* 2.754,IF(L112&lt;=32,(L112-25)* 2.754,IF(L112&lt;=36,(L112-33)*2.754,0))))),0)+IF(F112="PČ",IF(L112=1,449,IF(L112=2,314.6,IF(L112=3,238,IF(L112=4,172,IF(L112=5,159,IF(L112=6,145,IF(L112=7,132,IF(L112=8,119,0))))))))+IF(L112&lt;=8,0,IF(L112&lt;=16,88,IF(L112&lt;=24,55,IF(L112&lt;=32,22,0))))-IF(L112&lt;=8,0,IF(L112&lt;=16,(L112-9)*2.245,IF(L112&lt;=24,(L112-17)*2.245,IF(L112&lt;=32,(L112-25)*2.245,0)))),0)+IF(F112="PČneol",IF(L112=1,85,IF(L112=2,64.61,IF(L112=3,50.76,IF(L112=4,16.25,IF(L112=5,15,IF(L112=6,13.75,IF(L112=7,12.5,IF(L112=8,11.25,0))))))))+IF(L112&lt;=8,0,IF(L112&lt;=16,9,0))-IF(L112&lt;=8,0,IF(L112&lt;=16,(L112-9)*0.425,0)),0)+IF(F112="PŽ",IF(L112=1,85,IF(L112=2,59.5,IF(L112=3,45,IF(L112=4,32.5,IF(L112=5,30,IF(L112=6,27.5,IF(L112=7,25,IF(L112=8,22.5,0))))))))+IF(L112&lt;=8,0,IF(L112&lt;=16,19,IF(L112&lt;=24,13,IF(L112&lt;=32,8,0))))-IF(L112&lt;=8,0,IF(L112&lt;=16,(L112-9)*0.425,IF(L112&lt;=24,(L112-17)*0.425,IF(L112&lt;=32,(L112-25)*0.425,0)))),0)+IF(F112="EČ",IF(L112=1,204,IF(L112=2,156.24,IF(L112=3,123.84,IF(L112=4,72,IF(L112=5,66,IF(L112=6,60,IF(L112=7,54,IF(L112=8,48,0))))))))+IF(L112&lt;=8,0,IF(L112&lt;=16,40,IF(L112&lt;=24,25,0)))-IF(L112&lt;=8,0,IF(L112&lt;=16,(L112-9)*1.02,IF(L112&lt;=24,(L112-17)*1.02,0))),0)+IF(F112="EČneol",IF(L112=1,68,IF(L112=2,51.69,IF(L112=3,40.61,IF(L112=4,13,IF(L112=5,12,IF(L112=6,11,IF(L112=7,10,IF(L112=8,9,0)))))))))+IF(F112="EŽ",IF(L112=1,68,IF(L112=2,47.6,IF(L112=3,36,IF(L112=4,18,IF(L112=5,16.5,IF(L112=6,15,IF(L112=7,13.5,IF(L112=8,12,0))))))))+IF(L112&lt;=8,0,IF(L112&lt;=16,10,IF(L112&lt;=24,6,0)))-IF(L112&lt;=8,0,IF(L112&lt;=16,(L112-9)*0.34,IF(L112&lt;=24,(L112-17)*0.34,0))),0)+IF(F112="PT",IF(L112=1,68,IF(L112=2,52.08,IF(L112=3,41.28,IF(L112=4,24,IF(L112=5,22,IF(L112=6,20,IF(L112=7,18,IF(L112=8,16,0))))))))+IF(L112&lt;=8,0,IF(L112&lt;=16,13,IF(L112&lt;=24,9,IF(L112&lt;=32,4,0))))-IF(L112&lt;=8,0,IF(L112&lt;=16,(L112-9)*0.34,IF(L112&lt;=24,(L112-17)*0.34,IF(L112&lt;=32,(L112-25)*0.34,0)))),0)+IF(F112="JOŽ",IF(L112=1,85,IF(L112=2,59.5,IF(L112=3,45,IF(L112=4,32.5,IF(L112=5,30,IF(L112=6,27.5,IF(L112=7,25,IF(L112=8,22.5,0))))))))+IF(L112&lt;=8,0,IF(L112&lt;=16,19,IF(L112&lt;=24,13,0)))-IF(L112&lt;=8,0,IF(L112&lt;=16,(L112-9)*0.425,IF(L112&lt;=24,(L112-17)*0.425,0))),0)+IF(F112="JPČ",IF(L112=1,68,IF(L112=2,47.6,IF(L112=3,36,IF(L112=4,26,IF(L112=5,24,IF(L112=6,22,IF(L112=7,20,IF(L112=8,18,0))))))))+IF(L112&lt;=8,0,IF(L112&lt;=16,13,IF(L112&lt;=24,9,0)))-IF(L112&lt;=8,0,IF(L112&lt;=16,(L112-9)*0.34,IF(L112&lt;=24,(L112-17)*0.34,0))),0)+IF(F112="JEČ",IF(L112=1,34,IF(L112=2,26.04,IF(L112=3,20.6,IF(L112=4,12,IF(L112=5,11,IF(L112=6,10,IF(L112=7,9,IF(L112=8,8,0))))))))+IF(L112&lt;=8,0,IF(L112&lt;=16,6,0))-IF(L112&lt;=8,0,IF(L112&lt;=16,(L112-9)*0.17,0)),0)+IF(F112="JEOF",IF(L112=1,34,IF(L112=2,26.04,IF(L112=3,20.6,IF(L112=4,12,IF(L112=5,11,IF(L112=6,10,IF(L112=7,9,IF(L112=8,8,0))))))))+IF(L112&lt;=8,0,IF(L112&lt;=16,6,0))-IF(L112&lt;=8,0,IF(L112&lt;=16,(L112-9)*0.17,0)),0)+IF(F112="JnPČ",IF(L112=1,51,IF(L112=2,35.7,IF(L112=3,27,IF(L112=4,19.5,IF(L112=5,18,IF(L112=6,16.5,IF(L112=7,15,IF(L112=8,13.5,0))))))))+IF(L112&lt;=8,0,IF(L112&lt;=16,10,0))-IF(L112&lt;=8,0,IF(L112&lt;=16,(L112-9)*0.255,0)),0)+IF(F112="JnEČ",IF(L112=1,25.5,IF(L112=2,19.53,IF(L112=3,15.48,IF(L112=4,9,IF(L112=5,8.25,IF(L112=6,7.5,IF(L112=7,6.75,IF(L112=8,6,0))))))))+IF(L112&lt;=8,0,IF(L112&lt;=16,5,0))-IF(L112&lt;=8,0,IF(L112&lt;=16,(L112-9)*0.1275,0)),0)+IF(F112="JčPČ",IF(L112=1,21.25,IF(L112=2,14.5,IF(L112=3,11.5,IF(L112=4,7,IF(L112=5,6.5,IF(L112=6,6,IF(L112=7,5.5,IF(L112=8,5,0))))))))+IF(L112&lt;=8,0,IF(L112&lt;=16,4,0))-IF(L112&lt;=8,0,IF(L112&lt;=16,(L112-9)*0.10625,0)),0)+IF(F112="JčEČ",IF(L112=1,17,IF(L112=2,13.02,IF(L112=3,10.32,IF(L112=4,6,IF(L112=5,5.5,IF(L112=6,5,IF(L112=7,4.5,IF(L112=8,4,0))))))))+IF(L112&lt;=8,0,IF(L112&lt;=16,3,0))-IF(L112&lt;=8,0,IF(L112&lt;=16,(L112-9)*0.085,0)),0)+IF(F112="NEAK",IF(L112=1,11.48,IF(L112=2,8.79,IF(L112=3,6.97,IF(L112=4,4.05,IF(L112=5,3.71,IF(L112=6,3.38,IF(L112=7,3.04,IF(L112=8,2.7,0))))))))+IF(L112&lt;=8,0,IF(L112&lt;=16,2,IF(L112&lt;=24,1.3,0)))-IF(L112&lt;=8,0,IF(L112&lt;=16,(L112-9)*0.0574,IF(L112&lt;=24,(L112-17)*0.0574,0))),0))*IF(L112&lt;0,1,IF(OR(F112="PČ",F112="PŽ",F112="PT"),IF(J112&lt;32,J112/32,1),1))* IF(L112&lt;0,1,IF(OR(F112="EČ",F112="EŽ",F112="JOŽ",F112="JPČ",F112="NEAK"),IF(J112&lt;24,J112/24,1),1))*IF(L112&lt;0,1,IF(OR(F112="PČneol",F112="JEČ",F112="JEOF",F112="JnPČ",F112="JnEČ",F112="JčPČ",F112="JčEČ"),IF(J112&lt;16,J112/16,1),1))*IF(L112&lt;0,1,IF(F112="EČneol",IF(J112&lt;8,J112/8,1),1))</f>
        <v>15</v>
      </c>
      <c r="O112" s="54">
        <f>IF(F112="OŽ",N112,IF(H112="Ne",IF(J112*0.3&lt;J112-L112,N112,0),IF(J112*0.1&lt;J112-L112,N112,0)))</f>
        <v>15</v>
      </c>
      <c r="P112" s="53">
        <f>IF(O112=0,0,IF(F112="OŽ",IF(L112&gt;35,0,IF(J112&gt;35,(36-L112)*1.836,((36-L112)-(36-J112))*1.836)),0)+IF(F112="PČ",IF(L112&gt;31,0,IF(J112&gt;31,(32-L112)*1.347,((32-L112)-(32-J112))*1.347)),0)+ IF(F112="PČneol",IF(L112&gt;15,0,IF(J112&gt;15,(16-L112)*0.255,((16-L112)-(16-J112))*0.255)),0)+IF(F112="PŽ",IF(L112&gt;31,0,IF(J112&gt;31,(32-L112)*0.255,((32-L112)-(32-J112))*0.255)),0)+IF(F112="EČ",IF(L112&gt;23,0,IF(J112&gt;23,(24-L112)*0.612,((24-L112)-(24-J112))*0.612)),0)+IF(F112="EČneol",IF(L112&gt;7,0,IF(J112&gt;7,(8-L112)*0.204,((8-L112)-(8-J112))*0.204)),0)+IF(F112="EŽ",IF(L112&gt;23,0,IF(J112&gt;23,(24-L112)*0.204,((24-L112)-(24-J112))*0.204)),0)+IF(F112="PT",IF(L112&gt;31,0,IF(J112&gt;31,(32-L112)*0.204,((32-L112)-(32-J112))*0.204)),0)+IF(F112="JOŽ",IF(L112&gt;23,0,IF(J112&gt;23,(24-L112)*0.255,((24-L112)-(24-J112))*0.255)),0)+IF(F112="JPČ",IF(L112&gt;23,0,IF(J112&gt;23,(24-L112)*0.204,((24-L112)-(24-J112))*0.204)),0)+IF(F112="JEČ",IF(L112&gt;15,0,IF(J112&gt;15,(16-L112)*0.102,((16-L112)-(16-J112))*0.102)),0)+IF(F112="JEOF",IF(L112&gt;15,0,IF(J112&gt;15,(16-L112)*0.102,((16-L112)-(16-J112))*0.102)),0)+IF(F112="JnPČ",IF(L112&gt;15,0,IF(J112&gt;15,(16-L112)*0.153,((16-L112)-(16-J112))*0.153)),0)+IF(F112="JnEČ",IF(L112&gt;15,0,IF(J112&gt;15,(16-L112)*0.0765,((16-L112)-(16-J112))*0.0765)),0)+IF(F112="JčPČ",IF(L112&gt;15,0,IF(J112&gt;15,(16-L112)*0.06375,((16-L112)-(16-J112))*0.06375)),0)+IF(F112="JčEČ",IF(L112&gt;15,0,IF(J112&gt;15,(16-L112)*0.051,((16-L112)-(16-J112))*0.051)),0)+IF(F112="NEAK",IF(L112&gt;23,0,IF(J112&gt;23,(24-L112)*0.03444,((24-L112)-(24-J112))*0.03444)),0))</f>
        <v>1.377</v>
      </c>
      <c r="Q112" s="56">
        <f>IF(ISERROR(P112*100/N112),0,(P112*100/N112))</f>
        <v>9.18</v>
      </c>
      <c r="R112" s="55">
        <f>IF(Q112&lt;=30,O112+P112,O112+O112*0.3)*IF(G112=1,0.4,IF(G112=2,0.75,IF(G112="1 (kas 4 m. 1 k. nerengiamos)",0.52,1)))*IF(D112="olimpinė",1,IF(M112="Ne",0.5,1))*IF(OR(A$5="Lietuvos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federacija"),IF(OR(J112&lt;8,K112&lt;16),0,1),1)*E112*IF(I112&lt;=1,1,1/I112)*IF(OR(A$5="Lietuvos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6.5507999999999997</v>
      </c>
    </row>
    <row r="113" spans="1:18">
      <c r="A113" s="60">
        <v>2</v>
      </c>
      <c r="B113" s="60" t="s">
        <v>44</v>
      </c>
      <c r="C113" s="7" t="s">
        <v>58</v>
      </c>
      <c r="D113" s="60" t="s">
        <v>30</v>
      </c>
      <c r="E113" s="60">
        <v>1</v>
      </c>
      <c r="F113" s="60" t="s">
        <v>45</v>
      </c>
      <c r="G113" s="60">
        <v>1</v>
      </c>
      <c r="H113" s="60" t="s">
        <v>32</v>
      </c>
      <c r="I113" s="60"/>
      <c r="J113" s="60">
        <v>28</v>
      </c>
      <c r="K113" s="60">
        <v>20</v>
      </c>
      <c r="L113" s="60">
        <v>9</v>
      </c>
      <c r="M113" s="60" t="s">
        <v>32</v>
      </c>
      <c r="N113" s="52">
        <f>(IF(F113="OŽ",IF(L113=1,550.8,IF(L113=2,426.38,IF(L113=3,342.14,IF(L113=4,181.44,IF(L113=5,168.48,IF(L113=6,155.52,IF(L113=7,148.5,IF(L113=8,144,0))))))))+IF(L113&lt;=8,0,IF(L113&lt;=16,137.7,IF(L113&lt;=24,108,IF(L113&lt;=32,80.1,IF(L113&lt;=36,52.2,0)))))-IF(L113&lt;=8,0,IF(L113&lt;=16,(L113-9)*2.754,IF(L113&lt;=24,(L113-17)* 2.754,IF(L113&lt;=32,(L113-25)* 2.754,IF(L113&lt;=36,(L113-33)*2.754,0))))),0)+IF(F113="PČ",IF(L113=1,449,IF(L113=2,314.6,IF(L113=3,238,IF(L113=4,172,IF(L113=5,159,IF(L113=6,145,IF(L113=7,132,IF(L113=8,119,0))))))))+IF(L113&lt;=8,0,IF(L113&lt;=16,88,IF(L113&lt;=24,55,IF(L113&lt;=32,22,0))))-IF(L113&lt;=8,0,IF(L113&lt;=16,(L113-9)*2.245,IF(L113&lt;=24,(L113-17)*2.245,IF(L113&lt;=32,(L113-25)*2.245,0)))),0)+IF(F113="PČneol",IF(L113=1,85,IF(L113=2,64.61,IF(L113=3,50.76,IF(L113=4,16.25,IF(L113=5,15,IF(L113=6,13.75,IF(L113=7,12.5,IF(L113=8,11.25,0))))))))+IF(L113&lt;=8,0,IF(L113&lt;=16,9,0))-IF(L113&lt;=8,0,IF(L113&lt;=16,(L113-9)*0.425,0)),0)+IF(F113="PŽ",IF(L113=1,85,IF(L113=2,59.5,IF(L113=3,45,IF(L113=4,32.5,IF(L113=5,30,IF(L113=6,27.5,IF(L113=7,25,IF(L113=8,22.5,0))))))))+IF(L113&lt;=8,0,IF(L113&lt;=16,19,IF(L113&lt;=24,13,IF(L113&lt;=32,8,0))))-IF(L113&lt;=8,0,IF(L113&lt;=16,(L113-9)*0.425,IF(L113&lt;=24,(L113-17)*0.425,IF(L113&lt;=32,(L113-25)*0.425,0)))),0)+IF(F113="EČ",IF(L113=1,204,IF(L113=2,156.24,IF(L113=3,123.84,IF(L113=4,72,IF(L113=5,66,IF(L113=6,60,IF(L113=7,54,IF(L113=8,48,0))))))))+IF(L113&lt;=8,0,IF(L113&lt;=16,40,IF(L113&lt;=24,25,0)))-IF(L113&lt;=8,0,IF(L113&lt;=16,(L113-9)*1.02,IF(L113&lt;=24,(L113-17)*1.02,0))),0)+IF(F113="EČneol",IF(L113=1,68,IF(L113=2,51.69,IF(L113=3,40.61,IF(L113=4,13,IF(L113=5,12,IF(L113=6,11,IF(L113=7,10,IF(L113=8,9,0)))))))))+IF(F113="EŽ",IF(L113=1,68,IF(L113=2,47.6,IF(L113=3,36,IF(L113=4,18,IF(L113=5,16.5,IF(L113=6,15,IF(L113=7,13.5,IF(L113=8,12,0))))))))+IF(L113&lt;=8,0,IF(L113&lt;=16,10,IF(L113&lt;=24,6,0)))-IF(L113&lt;=8,0,IF(L113&lt;=16,(L113-9)*0.34,IF(L113&lt;=24,(L113-17)*0.34,0))),0)+IF(F113="PT",IF(L113=1,68,IF(L113=2,52.08,IF(L113=3,41.28,IF(L113=4,24,IF(L113=5,22,IF(L113=6,20,IF(L113=7,18,IF(L113=8,16,0))))))))+IF(L113&lt;=8,0,IF(L113&lt;=16,13,IF(L113&lt;=24,9,IF(L113&lt;=32,4,0))))-IF(L113&lt;=8,0,IF(L113&lt;=16,(L113-9)*0.34,IF(L113&lt;=24,(L113-17)*0.34,IF(L113&lt;=32,(L113-25)*0.34,0)))),0)+IF(F113="JOŽ",IF(L113=1,85,IF(L113=2,59.5,IF(L113=3,45,IF(L113=4,32.5,IF(L113=5,30,IF(L113=6,27.5,IF(L113=7,25,IF(L113=8,22.5,0))))))))+IF(L113&lt;=8,0,IF(L113&lt;=16,19,IF(L113&lt;=24,13,0)))-IF(L113&lt;=8,0,IF(L113&lt;=16,(L113-9)*0.425,IF(L113&lt;=24,(L113-17)*0.425,0))),0)+IF(F113="JPČ",IF(L113=1,68,IF(L113=2,47.6,IF(L113=3,36,IF(L113=4,26,IF(L113=5,24,IF(L113=6,22,IF(L113=7,20,IF(L113=8,18,0))))))))+IF(L113&lt;=8,0,IF(L113&lt;=16,13,IF(L113&lt;=24,9,0)))-IF(L113&lt;=8,0,IF(L113&lt;=16,(L113-9)*0.34,IF(L113&lt;=24,(L113-17)*0.34,0))),0)+IF(F113="JEČ",IF(L113=1,34,IF(L113=2,26.04,IF(L113=3,20.6,IF(L113=4,12,IF(L113=5,11,IF(L113=6,10,IF(L113=7,9,IF(L113=8,8,0))))))))+IF(L113&lt;=8,0,IF(L113&lt;=16,6,0))-IF(L113&lt;=8,0,IF(L113&lt;=16,(L113-9)*0.17,0)),0)+IF(F113="JEOF",IF(L113=1,34,IF(L113=2,26.04,IF(L113=3,20.6,IF(L113=4,12,IF(L113=5,11,IF(L113=6,10,IF(L113=7,9,IF(L113=8,8,0))))))))+IF(L113&lt;=8,0,IF(L113&lt;=16,6,0))-IF(L113&lt;=8,0,IF(L113&lt;=16,(L113-9)*0.17,0)),0)+IF(F113="JnPČ",IF(L113=1,51,IF(L113=2,35.7,IF(L113=3,27,IF(L113=4,19.5,IF(L113=5,18,IF(L113=6,16.5,IF(L113=7,15,IF(L113=8,13.5,0))))))))+IF(L113&lt;=8,0,IF(L113&lt;=16,10,0))-IF(L113&lt;=8,0,IF(L113&lt;=16,(L113-9)*0.255,0)),0)+IF(F113="JnEČ",IF(L113=1,25.5,IF(L113=2,19.53,IF(L113=3,15.48,IF(L113=4,9,IF(L113=5,8.25,IF(L113=6,7.5,IF(L113=7,6.75,IF(L113=8,6,0))))))))+IF(L113&lt;=8,0,IF(L113&lt;=16,5,0))-IF(L113&lt;=8,0,IF(L113&lt;=16,(L113-9)*0.1275,0)),0)+IF(F113="JčPČ",IF(L113=1,21.25,IF(L113=2,14.5,IF(L113=3,11.5,IF(L113=4,7,IF(L113=5,6.5,IF(L113=6,6,IF(L113=7,5.5,IF(L113=8,5,0))))))))+IF(L113&lt;=8,0,IF(L113&lt;=16,4,0))-IF(L113&lt;=8,0,IF(L113&lt;=16,(L113-9)*0.10625,0)),0)+IF(F113="JčEČ",IF(L113=1,17,IF(L113=2,13.02,IF(L113=3,10.32,IF(L113=4,6,IF(L113=5,5.5,IF(L113=6,5,IF(L113=7,4.5,IF(L113=8,4,0))))))))+IF(L113&lt;=8,0,IF(L113&lt;=16,3,0))-IF(L113&lt;=8,0,IF(L113&lt;=16,(L113-9)*0.085,0)),0)+IF(F113="NEAK",IF(L113=1,11.48,IF(L113=2,8.79,IF(L113=3,6.97,IF(L113=4,4.05,IF(L113=5,3.71,IF(L113=6,3.38,IF(L113=7,3.04,IF(L113=8,2.7,0))))))))+IF(L113&lt;=8,0,IF(L113&lt;=16,2,IF(L113&lt;=24,1.3,0)))-IF(L113&lt;=8,0,IF(L113&lt;=16,(L113-9)*0.0574,IF(L113&lt;=24,(L113-17)*0.0574,0))),0))*IF(L113&lt;0,1,IF(OR(F113="PČ",F113="PŽ",F113="PT"),IF(J113&lt;32,J113/32,1),1))* IF(L113&lt;0,1,IF(OR(F113="EČ",F113="EŽ",F113="JOŽ",F113="JPČ",F113="NEAK"),IF(J113&lt;24,J113/24,1),1))*IF(L113&lt;0,1,IF(OR(F113="PČneol",F113="JEČ",F113="JEOF",F113="JnPČ",F113="JnEČ",F113="JčPČ",F113="JčEČ"),IF(J113&lt;16,J113/16,1),1))*IF(L113&lt;0,1,IF(F113="EČneol",IF(J113&lt;8,J113/8,1),1))</f>
        <v>10</v>
      </c>
      <c r="O113" s="54">
        <f>IF(F113="OŽ",N113,IF(H113="Ne",IF(J113*0.3&lt;J113-L113,N113,0),IF(J113*0.1&lt;J113-L113,N113,0)))</f>
        <v>10</v>
      </c>
      <c r="P113" s="53">
        <f>IF(O113=0,0,IF(F113="OŽ",IF(L113&gt;35,0,IF(J113&gt;35,(36-L113)*1.836,((36-L113)-(36-J113))*1.836)),0)+IF(F113="PČ",IF(L113&gt;31,0,IF(J113&gt;31,(32-L113)*1.347,((32-L113)-(32-J113))*1.347)),0)+ IF(F113="PČneol",IF(L113&gt;15,0,IF(J113&gt;15,(16-L113)*0.255,((16-L113)-(16-J113))*0.255)),0)+IF(F113="PŽ",IF(L113&gt;31,0,IF(J113&gt;31,(32-L113)*0.255,((32-L113)-(32-J113))*0.255)),0)+IF(F113="EČ",IF(L113&gt;23,0,IF(J113&gt;23,(24-L113)*0.612,((24-L113)-(24-J113))*0.612)),0)+IF(F113="EČneol",IF(L113&gt;7,0,IF(J113&gt;7,(8-L113)*0.204,((8-L113)-(8-J113))*0.204)),0)+IF(F113="EŽ",IF(L113&gt;23,0,IF(J113&gt;23,(24-L113)*0.204,((24-L113)-(24-J113))*0.204)),0)+IF(F113="PT",IF(L113&gt;31,0,IF(J113&gt;31,(32-L113)*0.204,((32-L113)-(32-J113))*0.204)),0)+IF(F113="JOŽ",IF(L113&gt;23,0,IF(J113&gt;23,(24-L113)*0.255,((24-L113)-(24-J113))*0.255)),0)+IF(F113="JPČ",IF(L113&gt;23,0,IF(J113&gt;23,(24-L113)*0.204,((24-L113)-(24-J113))*0.204)),0)+IF(F113="JEČ",IF(L113&gt;15,0,IF(J113&gt;15,(16-L113)*0.102,((16-L113)-(16-J113))*0.102)),0)+IF(F113="JEOF",IF(L113&gt;15,0,IF(J113&gt;15,(16-L113)*0.102,((16-L113)-(16-J113))*0.102)),0)+IF(F113="JnPČ",IF(L113&gt;15,0,IF(J113&gt;15,(16-L113)*0.153,((16-L113)-(16-J113))*0.153)),0)+IF(F113="JnEČ",IF(L113&gt;15,0,IF(J113&gt;15,(16-L113)*0.0765,((16-L113)-(16-J113))*0.0765)),0)+IF(F113="JčPČ",IF(L113&gt;15,0,IF(J113&gt;15,(16-L113)*0.06375,((16-L113)-(16-J113))*0.06375)),0)+IF(F113="JčEČ",IF(L113&gt;15,0,IF(J113&gt;15,(16-L113)*0.051,((16-L113)-(16-J113))*0.051)),0)+IF(F113="NEAK",IF(L113&gt;23,0,IF(J113&gt;23,(24-L113)*0.03444,((24-L113)-(24-J113))*0.03444)),0))</f>
        <v>1.071</v>
      </c>
      <c r="Q113" s="56">
        <f>IF(ISERROR(P113*100/N113),0,(P113*100/N113))</f>
        <v>10.709999999999999</v>
      </c>
      <c r="R113" s="55">
        <f>IF(Q113&lt;=30,O113+P113,O113+O113*0.3)*IF(G113=1,0.4,IF(G113=2,0.75,IF(G113="1 (kas 4 m. 1 k. nerengiamos)",0.52,1)))*IF(D113="olimpinė",1,IF(M113="Ne",0.5,1))*IF(OR(A$5="Lietuvos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federacija"),IF(OR(J113&lt;8,K113&lt;16),0,1),1)*E113*IF(I113&lt;=1,1,1/I113)*IF(OR(A$5="Lietuvos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2.2141999999999999</v>
      </c>
    </row>
    <row r="114" spans="1:18">
      <c r="A114" s="68" t="s">
        <v>34</v>
      </c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70"/>
      <c r="R114" s="55">
        <f>SUM(R112:R113)</f>
        <v>8.7650000000000006</v>
      </c>
    </row>
    <row r="115" spans="1:18" ht="15.75">
      <c r="A115" s="18" t="s">
        <v>82</v>
      </c>
      <c r="B115" s="18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1"/>
    </row>
    <row r="116" spans="1:18">
      <c r="A116" s="43" t="s">
        <v>42</v>
      </c>
      <c r="B116" s="43"/>
      <c r="C116" s="43"/>
      <c r="D116" s="43"/>
      <c r="E116" s="43"/>
      <c r="F116" s="43"/>
      <c r="G116" s="43"/>
      <c r="H116" s="43"/>
      <c r="I116" s="43"/>
      <c r="J116" s="10"/>
      <c r="K116" s="10"/>
      <c r="L116" s="10"/>
      <c r="M116" s="10"/>
      <c r="N116" s="10"/>
      <c r="O116" s="10"/>
      <c r="P116" s="10"/>
      <c r="Q116" s="10"/>
      <c r="R116" s="11"/>
    </row>
    <row r="117" spans="1:18">
      <c r="A117" s="43"/>
      <c r="B117" s="43"/>
      <c r="C117" s="43"/>
      <c r="D117" s="43"/>
      <c r="E117" s="43"/>
      <c r="F117" s="43"/>
      <c r="G117" s="43"/>
      <c r="H117" s="43"/>
      <c r="I117" s="43"/>
      <c r="J117" s="10"/>
      <c r="K117" s="10"/>
      <c r="L117" s="10"/>
      <c r="M117" s="10"/>
      <c r="N117" s="10"/>
      <c r="O117" s="10"/>
      <c r="P117" s="10"/>
      <c r="Q117" s="10"/>
      <c r="R117" s="11"/>
    </row>
    <row r="118" spans="1:18">
      <c r="A118" s="71" t="s">
        <v>83</v>
      </c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61"/>
      <c r="R118" s="6"/>
    </row>
    <row r="119" spans="1:18" ht="18">
      <c r="A119" s="64" t="s">
        <v>27</v>
      </c>
      <c r="B119" s="65"/>
      <c r="C119" s="65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61"/>
      <c r="R119" s="6"/>
    </row>
    <row r="120" spans="1:18">
      <c r="A120" s="66" t="s">
        <v>38</v>
      </c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1"/>
      <c r="R120" s="6"/>
    </row>
    <row r="121" spans="1:18">
      <c r="A121" s="60">
        <v>1</v>
      </c>
      <c r="B121" s="60" t="s">
        <v>44</v>
      </c>
      <c r="C121" s="7" t="s">
        <v>29</v>
      </c>
      <c r="D121" s="60" t="s">
        <v>30</v>
      </c>
      <c r="E121" s="60">
        <v>1</v>
      </c>
      <c r="F121" s="60" t="s">
        <v>31</v>
      </c>
      <c r="G121" s="60">
        <v>1</v>
      </c>
      <c r="H121" s="60" t="s">
        <v>32</v>
      </c>
      <c r="I121" s="60"/>
      <c r="J121" s="60">
        <v>358</v>
      </c>
      <c r="K121" s="60">
        <v>35</v>
      </c>
      <c r="L121" s="60">
        <v>15</v>
      </c>
      <c r="M121" s="60" t="s">
        <v>33</v>
      </c>
      <c r="N121" s="52">
        <f>(IF(F121="OŽ",IF(L121=1,550.8,IF(L121=2,426.38,IF(L121=3,342.14,IF(L121=4,181.44,IF(L121=5,168.48,IF(L121=6,155.52,IF(L121=7,148.5,IF(L121=8,144,0))))))))+IF(L121&lt;=8,0,IF(L121&lt;=16,137.7,IF(L121&lt;=24,108,IF(L121&lt;=32,80.1,IF(L121&lt;=36,52.2,0)))))-IF(L121&lt;=8,0,IF(L121&lt;=16,(L121-9)*2.754,IF(L121&lt;=24,(L121-17)* 2.754,IF(L121&lt;=32,(L121-25)* 2.754,IF(L121&lt;=36,(L121-33)*2.754,0))))),0)+IF(F121="PČ",IF(L121=1,449,IF(L121=2,314.6,IF(L121=3,238,IF(L121=4,172,IF(L121=5,159,IF(L121=6,145,IF(L121=7,132,IF(L121=8,119,0))))))))+IF(L121&lt;=8,0,IF(L121&lt;=16,88,IF(L121&lt;=24,55,IF(L121&lt;=32,22,0))))-IF(L121&lt;=8,0,IF(L121&lt;=16,(L121-9)*2.245,IF(L121&lt;=24,(L121-17)*2.245,IF(L121&lt;=32,(L121-25)*2.245,0)))),0)+IF(F121="PČneol",IF(L121=1,85,IF(L121=2,64.61,IF(L121=3,50.76,IF(L121=4,16.25,IF(L121=5,15,IF(L121=6,13.75,IF(L121=7,12.5,IF(L121=8,11.25,0))))))))+IF(L121&lt;=8,0,IF(L121&lt;=16,9,0))-IF(L121&lt;=8,0,IF(L121&lt;=16,(L121-9)*0.425,0)),0)+IF(F121="PŽ",IF(L121=1,85,IF(L121=2,59.5,IF(L121=3,45,IF(L121=4,32.5,IF(L121=5,30,IF(L121=6,27.5,IF(L121=7,25,IF(L121=8,22.5,0))))))))+IF(L121&lt;=8,0,IF(L121&lt;=16,19,IF(L121&lt;=24,13,IF(L121&lt;=32,8,0))))-IF(L121&lt;=8,0,IF(L121&lt;=16,(L121-9)*0.425,IF(L121&lt;=24,(L121-17)*0.425,IF(L121&lt;=32,(L121-25)*0.425,0)))),0)+IF(F121="EČ",IF(L121=1,204,IF(L121=2,156.24,IF(L121=3,123.84,IF(L121=4,72,IF(L121=5,66,IF(L121=6,60,IF(L121=7,54,IF(L121=8,48,0))))))))+IF(L121&lt;=8,0,IF(L121&lt;=16,40,IF(L121&lt;=24,25,0)))-IF(L121&lt;=8,0,IF(L121&lt;=16,(L121-9)*1.02,IF(L121&lt;=24,(L121-17)*1.02,0))),0)+IF(F121="EČneol",IF(L121=1,68,IF(L121=2,51.69,IF(L121=3,40.61,IF(L121=4,13,IF(L121=5,12,IF(L121=6,11,IF(L121=7,10,IF(L121=8,9,0)))))))))+IF(F121="EŽ",IF(L121=1,68,IF(L121=2,47.6,IF(L121=3,36,IF(L121=4,18,IF(L121=5,16.5,IF(L121=6,15,IF(L121=7,13.5,IF(L121=8,12,0))))))))+IF(L121&lt;=8,0,IF(L121&lt;=16,10,IF(L121&lt;=24,6,0)))-IF(L121&lt;=8,0,IF(L121&lt;=16,(L121-9)*0.34,IF(L121&lt;=24,(L121-17)*0.34,0))),0)+IF(F121="PT",IF(L121=1,68,IF(L121=2,52.08,IF(L121=3,41.28,IF(L121=4,24,IF(L121=5,22,IF(L121=6,20,IF(L121=7,18,IF(L121=8,16,0))))))))+IF(L121&lt;=8,0,IF(L121&lt;=16,13,IF(L121&lt;=24,9,IF(L121&lt;=32,4,0))))-IF(L121&lt;=8,0,IF(L121&lt;=16,(L121-9)*0.34,IF(L121&lt;=24,(L121-17)*0.34,IF(L121&lt;=32,(L121-25)*0.34,0)))),0)+IF(F121="JOŽ",IF(L121=1,85,IF(L121=2,59.5,IF(L121=3,45,IF(L121=4,32.5,IF(L121=5,30,IF(L121=6,27.5,IF(L121=7,25,IF(L121=8,22.5,0))))))))+IF(L121&lt;=8,0,IF(L121&lt;=16,19,IF(L121&lt;=24,13,0)))-IF(L121&lt;=8,0,IF(L121&lt;=16,(L121-9)*0.425,IF(L121&lt;=24,(L121-17)*0.425,0))),0)+IF(F121="JPČ",IF(L121=1,68,IF(L121=2,47.6,IF(L121=3,36,IF(L121=4,26,IF(L121=5,24,IF(L121=6,22,IF(L121=7,20,IF(L121=8,18,0))))))))+IF(L121&lt;=8,0,IF(L121&lt;=16,13,IF(L121&lt;=24,9,0)))-IF(L121&lt;=8,0,IF(L121&lt;=16,(L121-9)*0.34,IF(L121&lt;=24,(L121-17)*0.34,0))),0)+IF(F121="JEČ",IF(L121=1,34,IF(L121=2,26.04,IF(L121=3,20.6,IF(L121=4,12,IF(L121=5,11,IF(L121=6,10,IF(L121=7,9,IF(L121=8,8,0))))))))+IF(L121&lt;=8,0,IF(L121&lt;=16,6,0))-IF(L121&lt;=8,0,IF(L121&lt;=16,(L121-9)*0.17,0)),0)+IF(F121="JEOF",IF(L121=1,34,IF(L121=2,26.04,IF(L121=3,20.6,IF(L121=4,12,IF(L121=5,11,IF(L121=6,10,IF(L121=7,9,IF(L121=8,8,0))))))))+IF(L121&lt;=8,0,IF(L121&lt;=16,6,0))-IF(L121&lt;=8,0,IF(L121&lt;=16,(L121-9)*0.17,0)),0)+IF(F121="JnPČ",IF(L121=1,51,IF(L121=2,35.7,IF(L121=3,27,IF(L121=4,19.5,IF(L121=5,18,IF(L121=6,16.5,IF(L121=7,15,IF(L121=8,13.5,0))))))))+IF(L121&lt;=8,0,IF(L121&lt;=16,10,0))-IF(L121&lt;=8,0,IF(L121&lt;=16,(L121-9)*0.255,0)),0)+IF(F121="JnEČ",IF(L121=1,25.5,IF(L121=2,19.53,IF(L121=3,15.48,IF(L121=4,9,IF(L121=5,8.25,IF(L121=6,7.5,IF(L121=7,6.75,IF(L121=8,6,0))))))))+IF(L121&lt;=8,0,IF(L121&lt;=16,5,0))-IF(L121&lt;=8,0,IF(L121&lt;=16,(L121-9)*0.1275,0)),0)+IF(F121="JčPČ",IF(L121=1,21.25,IF(L121=2,14.5,IF(L121=3,11.5,IF(L121=4,7,IF(L121=5,6.5,IF(L121=6,6,IF(L121=7,5.5,IF(L121=8,5,0))))))))+IF(L121&lt;=8,0,IF(L121&lt;=16,4,0))-IF(L121&lt;=8,0,IF(L121&lt;=16,(L121-9)*0.10625,0)),0)+IF(F121="JčEČ",IF(L121=1,17,IF(L121=2,13.02,IF(L121=3,10.32,IF(L121=4,6,IF(L121=5,5.5,IF(L121=6,5,IF(L121=7,4.5,IF(L121=8,4,0))))))))+IF(L121&lt;=8,0,IF(L121&lt;=16,3,0))-IF(L121&lt;=8,0,IF(L121&lt;=16,(L121-9)*0.085,0)),0)+IF(F121="NEAK",IF(L121=1,11.48,IF(L121=2,8.79,IF(L121=3,6.97,IF(L121=4,4.05,IF(L121=5,3.71,IF(L121=6,3.38,IF(L121=7,3.04,IF(L121=8,2.7,0))))))))+IF(L121&lt;=8,0,IF(L121&lt;=16,2,IF(L121&lt;=24,1.3,0)))-IF(L121&lt;=8,0,IF(L121&lt;=16,(L121-9)*0.0574,IF(L121&lt;=24,(L121-17)*0.0574,0))),0))*IF(L121&lt;0,1,IF(OR(F121="PČ",F121="PŽ",F121="PT"),IF(J121&lt;32,J121/32,1),1))* IF(L121&lt;0,1,IF(OR(F121="EČ",F121="EŽ",F121="JOŽ",F121="JPČ",F121="NEAK"),IF(J121&lt;24,J121/24,1),1))*IF(L121&lt;0,1,IF(OR(F121="PČneol",F121="JEČ",F121="JEOF",F121="JnPČ",F121="JnEČ",F121="JčPČ",F121="JčEČ"),IF(J121&lt;16,J121/16,1),1))*IF(L121&lt;0,1,IF(F121="EČneol",IF(J121&lt;8,J121/8,1),1))</f>
        <v>33.880000000000003</v>
      </c>
      <c r="O121" s="54">
        <f>IF(F121="OŽ",N121,IF(H121="Ne",IF(J121*0.3&lt;J121-L121,N121,0),IF(J121*0.1&lt;J121-L121,N121,0)))</f>
        <v>33.880000000000003</v>
      </c>
      <c r="P121" s="53">
        <f>IF(O121=0,0,IF(F121="OŽ",IF(L121&gt;35,0,IF(J121&gt;35,(36-L121)*1.836,((36-L121)-(36-J121))*1.836)),0)+IF(F121="PČ",IF(L121&gt;31,0,IF(J121&gt;31,(32-L121)*1.347,((32-L121)-(32-J121))*1.347)),0)+ IF(F121="PČneol",IF(L121&gt;15,0,IF(J121&gt;15,(16-L121)*0.255,((16-L121)-(16-J121))*0.255)),0)+IF(F121="PŽ",IF(L121&gt;31,0,IF(J121&gt;31,(32-L121)*0.255,((32-L121)-(32-J121))*0.255)),0)+IF(F121="EČ",IF(L121&gt;23,0,IF(J121&gt;23,(24-L121)*0.612,((24-L121)-(24-J121))*0.612)),0)+IF(F121="EČneol",IF(L121&gt;7,0,IF(J121&gt;7,(8-L121)*0.204,((8-L121)-(8-J121))*0.204)),0)+IF(F121="EŽ",IF(L121&gt;23,0,IF(J121&gt;23,(24-L121)*0.204,((24-L121)-(24-J121))*0.204)),0)+IF(F121="PT",IF(L121&gt;31,0,IF(J121&gt;31,(32-L121)*0.204,((32-L121)-(32-J121))*0.204)),0)+IF(F121="JOŽ",IF(L121&gt;23,0,IF(J121&gt;23,(24-L121)*0.255,((24-L121)-(24-J121))*0.255)),0)+IF(F121="JPČ",IF(L121&gt;23,0,IF(J121&gt;23,(24-L121)*0.204,((24-L121)-(24-J121))*0.204)),0)+IF(F121="JEČ",IF(L121&gt;15,0,IF(J121&gt;15,(16-L121)*0.102,((16-L121)-(16-J121))*0.102)),0)+IF(F121="JEOF",IF(L121&gt;15,0,IF(J121&gt;15,(16-L121)*0.102,((16-L121)-(16-J121))*0.102)),0)+IF(F121="JnPČ",IF(L121&gt;15,0,IF(J121&gt;15,(16-L121)*0.153,((16-L121)-(16-J121))*0.153)),0)+IF(F121="JnEČ",IF(L121&gt;15,0,IF(J121&gt;15,(16-L121)*0.0765,((16-L121)-(16-J121))*0.0765)),0)+IF(F121="JčPČ",IF(L121&gt;15,0,IF(J121&gt;15,(16-L121)*0.06375,((16-L121)-(16-J121))*0.06375)),0)+IF(F121="JčEČ",IF(L121&gt;15,0,IF(J121&gt;15,(16-L121)*0.051,((16-L121)-(16-J121))*0.051)),0)+IF(F121="NEAK",IF(L121&gt;23,0,IF(J121&gt;23,(24-L121)*0.03444,((24-L121)-(24-J121))*0.03444)),0))</f>
        <v>5.508</v>
      </c>
      <c r="Q121" s="56">
        <f>IF(ISERROR(P121*100/N121),0,(P121*100/N121))</f>
        <v>16.257378984651709</v>
      </c>
      <c r="R121" s="55">
        <f>IF(Q121&lt;=30,O121+P121,O121+O121*0.3)*IF(G121=1,0.4,IF(G121=2,0.75,IF(G121="1 (kas 4 m. 1 k. nerengiamos)",0.52,1)))*IF(D121="olimpinė",1,IF(M121="Ne",0.5,1))*IF(OR(A$5="Lietuvos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federacija"),IF(OR(J121&lt;8,K121&lt;16),0,1),1)*E121*IF(I121&lt;=1,1,1/I121)*IF(OR(A$5="Lietuvos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15.755200000000002</v>
      </c>
    </row>
    <row r="122" spans="1:18">
      <c r="A122" s="68" t="s">
        <v>34</v>
      </c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70"/>
      <c r="R122" s="55">
        <f>SUM(R121:R121)</f>
        <v>15.755200000000002</v>
      </c>
    </row>
    <row r="123" spans="1:18" ht="15.75">
      <c r="A123" s="18" t="s">
        <v>84</v>
      </c>
      <c r="B123" s="18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1"/>
    </row>
    <row r="124" spans="1:18">
      <c r="A124" s="43" t="s">
        <v>42</v>
      </c>
      <c r="B124" s="43"/>
      <c r="C124" s="43"/>
      <c r="D124" s="43"/>
      <c r="E124" s="43"/>
      <c r="F124" s="43"/>
      <c r="G124" s="43"/>
      <c r="H124" s="43"/>
      <c r="I124" s="43"/>
      <c r="J124" s="10"/>
      <c r="K124" s="10"/>
      <c r="L124" s="10"/>
      <c r="M124" s="10"/>
      <c r="N124" s="10"/>
      <c r="O124" s="10"/>
      <c r="P124" s="10"/>
      <c r="Q124" s="10"/>
      <c r="R124" s="11"/>
    </row>
    <row r="125" spans="1:18">
      <c r="A125" s="43"/>
      <c r="B125" s="43"/>
      <c r="C125" s="43"/>
      <c r="D125" s="43"/>
      <c r="E125" s="43"/>
      <c r="F125" s="43"/>
      <c r="G125" s="43"/>
      <c r="H125" s="43"/>
      <c r="I125" s="43"/>
      <c r="J125" s="10"/>
      <c r="K125" s="10"/>
      <c r="L125" s="10"/>
      <c r="M125" s="10"/>
      <c r="N125" s="10"/>
      <c r="O125" s="10"/>
      <c r="P125" s="10"/>
      <c r="Q125" s="10"/>
      <c r="R125" s="11"/>
    </row>
    <row r="126" spans="1:18">
      <c r="A126" s="71" t="s">
        <v>85</v>
      </c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61"/>
      <c r="R126" s="6"/>
    </row>
    <row r="127" spans="1:18" ht="18">
      <c r="A127" s="64" t="s">
        <v>27</v>
      </c>
      <c r="B127" s="65"/>
      <c r="C127" s="65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61"/>
      <c r="R127" s="6"/>
    </row>
    <row r="128" spans="1:18">
      <c r="A128" s="66" t="s">
        <v>38</v>
      </c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1"/>
      <c r="R128" s="6"/>
    </row>
    <row r="129" spans="1:18">
      <c r="A129" s="60">
        <v>1</v>
      </c>
      <c r="B129" s="60" t="s">
        <v>86</v>
      </c>
      <c r="C129" s="7" t="s">
        <v>29</v>
      </c>
      <c r="D129" s="60" t="s">
        <v>30</v>
      </c>
      <c r="E129" s="60">
        <v>1</v>
      </c>
      <c r="F129" s="60" t="s">
        <v>40</v>
      </c>
      <c r="G129" s="60">
        <v>1</v>
      </c>
      <c r="H129" s="60" t="s">
        <v>32</v>
      </c>
      <c r="I129" s="60"/>
      <c r="J129" s="60">
        <v>127</v>
      </c>
      <c r="K129" s="60">
        <v>42</v>
      </c>
      <c r="L129" s="60">
        <v>13</v>
      </c>
      <c r="M129" s="60" t="s">
        <v>33</v>
      </c>
      <c r="N129" s="52">
        <f>(IF(F129="OŽ",IF(L129=1,550.8,IF(L129=2,426.38,IF(L129=3,342.14,IF(L129=4,181.44,IF(L129=5,168.48,IF(L129=6,155.52,IF(L129=7,148.5,IF(L129=8,144,0))))))))+IF(L129&lt;=8,0,IF(L129&lt;=16,137.7,IF(L129&lt;=24,108,IF(L129&lt;=32,80.1,IF(L129&lt;=36,52.2,0)))))-IF(L129&lt;=8,0,IF(L129&lt;=16,(L129-9)*2.754,IF(L129&lt;=24,(L129-17)* 2.754,IF(L129&lt;=32,(L129-25)* 2.754,IF(L129&lt;=36,(L129-33)*2.754,0))))),0)+IF(F129="PČ",IF(L129=1,449,IF(L129=2,314.6,IF(L129=3,238,IF(L129=4,172,IF(L129=5,159,IF(L129=6,145,IF(L129=7,132,IF(L129=8,119,0))))))))+IF(L129&lt;=8,0,IF(L129&lt;=16,88,IF(L129&lt;=24,55,IF(L129&lt;=32,22,0))))-IF(L129&lt;=8,0,IF(L129&lt;=16,(L129-9)*2.245,IF(L129&lt;=24,(L129-17)*2.245,IF(L129&lt;=32,(L129-25)*2.245,0)))),0)+IF(F129="PČneol",IF(L129=1,85,IF(L129=2,64.61,IF(L129=3,50.76,IF(L129=4,16.25,IF(L129=5,15,IF(L129=6,13.75,IF(L129=7,12.5,IF(L129=8,11.25,0))))))))+IF(L129&lt;=8,0,IF(L129&lt;=16,9,0))-IF(L129&lt;=8,0,IF(L129&lt;=16,(L129-9)*0.425,0)),0)+IF(F129="PŽ",IF(L129=1,85,IF(L129=2,59.5,IF(L129=3,45,IF(L129=4,32.5,IF(L129=5,30,IF(L129=6,27.5,IF(L129=7,25,IF(L129=8,22.5,0))))))))+IF(L129&lt;=8,0,IF(L129&lt;=16,19,IF(L129&lt;=24,13,IF(L129&lt;=32,8,0))))-IF(L129&lt;=8,0,IF(L129&lt;=16,(L129-9)*0.425,IF(L129&lt;=24,(L129-17)*0.425,IF(L129&lt;=32,(L129-25)*0.425,0)))),0)+IF(F129="EČ",IF(L129=1,204,IF(L129=2,156.24,IF(L129=3,123.84,IF(L129=4,72,IF(L129=5,66,IF(L129=6,60,IF(L129=7,54,IF(L129=8,48,0))))))))+IF(L129&lt;=8,0,IF(L129&lt;=16,40,IF(L129&lt;=24,25,0)))-IF(L129&lt;=8,0,IF(L129&lt;=16,(L129-9)*1.02,IF(L129&lt;=24,(L129-17)*1.02,0))),0)+IF(F129="EČneol",IF(L129=1,68,IF(L129=2,51.69,IF(L129=3,40.61,IF(L129=4,13,IF(L129=5,12,IF(L129=6,11,IF(L129=7,10,IF(L129=8,9,0)))))))))+IF(F129="EŽ",IF(L129=1,68,IF(L129=2,47.6,IF(L129=3,36,IF(L129=4,18,IF(L129=5,16.5,IF(L129=6,15,IF(L129=7,13.5,IF(L129=8,12,0))))))))+IF(L129&lt;=8,0,IF(L129&lt;=16,10,IF(L129&lt;=24,6,0)))-IF(L129&lt;=8,0,IF(L129&lt;=16,(L129-9)*0.34,IF(L129&lt;=24,(L129-17)*0.34,0))),0)+IF(F129="PT",IF(L129=1,68,IF(L129=2,52.08,IF(L129=3,41.28,IF(L129=4,24,IF(L129=5,22,IF(L129=6,20,IF(L129=7,18,IF(L129=8,16,0))))))))+IF(L129&lt;=8,0,IF(L129&lt;=16,13,IF(L129&lt;=24,9,IF(L129&lt;=32,4,0))))-IF(L129&lt;=8,0,IF(L129&lt;=16,(L129-9)*0.34,IF(L129&lt;=24,(L129-17)*0.34,IF(L129&lt;=32,(L129-25)*0.34,0)))),0)+IF(F129="JOŽ",IF(L129=1,85,IF(L129=2,59.5,IF(L129=3,45,IF(L129=4,32.5,IF(L129=5,30,IF(L129=6,27.5,IF(L129=7,25,IF(L129=8,22.5,0))))))))+IF(L129&lt;=8,0,IF(L129&lt;=16,19,IF(L129&lt;=24,13,0)))-IF(L129&lt;=8,0,IF(L129&lt;=16,(L129-9)*0.425,IF(L129&lt;=24,(L129-17)*0.425,0))),0)+IF(F129="JPČ",IF(L129=1,68,IF(L129=2,47.6,IF(L129=3,36,IF(L129=4,26,IF(L129=5,24,IF(L129=6,22,IF(L129=7,20,IF(L129=8,18,0))))))))+IF(L129&lt;=8,0,IF(L129&lt;=16,13,IF(L129&lt;=24,9,0)))-IF(L129&lt;=8,0,IF(L129&lt;=16,(L129-9)*0.34,IF(L129&lt;=24,(L129-17)*0.34,0))),0)+IF(F129="JEČ",IF(L129=1,34,IF(L129=2,26.04,IF(L129=3,20.6,IF(L129=4,12,IF(L129=5,11,IF(L129=6,10,IF(L129=7,9,IF(L129=8,8,0))))))))+IF(L129&lt;=8,0,IF(L129&lt;=16,6,0))-IF(L129&lt;=8,0,IF(L129&lt;=16,(L129-9)*0.17,0)),0)+IF(F129="JEOF",IF(L129=1,34,IF(L129=2,26.04,IF(L129=3,20.6,IF(L129=4,12,IF(L129=5,11,IF(L129=6,10,IF(L129=7,9,IF(L129=8,8,0))))))))+IF(L129&lt;=8,0,IF(L129&lt;=16,6,0))-IF(L129&lt;=8,0,IF(L129&lt;=16,(L129-9)*0.17,0)),0)+IF(F129="JnPČ",IF(L129=1,51,IF(L129=2,35.7,IF(L129=3,27,IF(L129=4,19.5,IF(L129=5,18,IF(L129=6,16.5,IF(L129=7,15,IF(L129=8,13.5,0))))))))+IF(L129&lt;=8,0,IF(L129&lt;=16,10,0))-IF(L129&lt;=8,0,IF(L129&lt;=16,(L129-9)*0.255,0)),0)+IF(F129="JnEČ",IF(L129=1,25.5,IF(L129=2,19.53,IF(L129=3,15.48,IF(L129=4,9,IF(L129=5,8.25,IF(L129=6,7.5,IF(L129=7,6.75,IF(L129=8,6,0))))))))+IF(L129&lt;=8,0,IF(L129&lt;=16,5,0))-IF(L129&lt;=8,0,IF(L129&lt;=16,(L129-9)*0.1275,0)),0)+IF(F129="JčPČ",IF(L129=1,21.25,IF(L129=2,14.5,IF(L129=3,11.5,IF(L129=4,7,IF(L129=5,6.5,IF(L129=6,6,IF(L129=7,5.5,IF(L129=8,5,0))))))))+IF(L129&lt;=8,0,IF(L129&lt;=16,4,0))-IF(L129&lt;=8,0,IF(L129&lt;=16,(L129-9)*0.10625,0)),0)+IF(F129="JčEČ",IF(L129=1,17,IF(L129=2,13.02,IF(L129=3,10.32,IF(L129=4,6,IF(L129=5,5.5,IF(L129=6,5,IF(L129=7,4.5,IF(L129=8,4,0))))))))+IF(L129&lt;=8,0,IF(L129&lt;=16,3,0))-IF(L129&lt;=8,0,IF(L129&lt;=16,(L129-9)*0.085,0)),0)+IF(F129="NEAK",IF(L129=1,11.48,IF(L129=2,8.79,IF(L129=3,6.97,IF(L129=4,4.05,IF(L129=5,3.71,IF(L129=6,3.38,IF(L129=7,3.04,IF(L129=8,2.7,0))))))))+IF(L129&lt;=8,0,IF(L129&lt;=16,2,IF(L129&lt;=24,1.3,0)))-IF(L129&lt;=8,0,IF(L129&lt;=16,(L129-9)*0.0574,IF(L129&lt;=24,(L129-17)*0.0574,0))),0))*IF(L129&lt;0,1,IF(OR(F129="PČ",F129="PŽ",F129="PT"),IF(J129&lt;32,J129/32,1),1))* IF(L129&lt;0,1,IF(OR(F129="EČ",F129="EŽ",F129="JOŽ",F129="JPČ",F129="NEAK"),IF(J129&lt;24,J129/24,1),1))*IF(L129&lt;0,1,IF(OR(F129="PČneol",F129="JEČ",F129="JEOF",F129="JnPČ",F129="JnEČ",F129="JčPČ",F129="JčEČ"),IF(J129&lt;16,J129/16,1),1))*IF(L129&lt;0,1,IF(F129="EČneol",IF(J129&lt;8,J129/8,1),1))</f>
        <v>4.49</v>
      </c>
      <c r="O129" s="54">
        <f>IF(F129="OŽ",N129,IF(H129="Ne",IF(J129*0.3&lt;J129-L129,N129,0),IF(J129*0.1&lt;J129-L129,N129,0)))</f>
        <v>4.49</v>
      </c>
      <c r="P129" s="53">
        <f>IF(O129=0,0,IF(F129="OŽ",IF(L129&gt;35,0,IF(J129&gt;35,(36-L129)*1.836,((36-L129)-(36-J129))*1.836)),0)+IF(F129="PČ",IF(L129&gt;31,0,IF(J129&gt;31,(32-L129)*1.347,((32-L129)-(32-J129))*1.347)),0)+ IF(F129="PČneol",IF(L129&gt;15,0,IF(J129&gt;15,(16-L129)*0.255,((16-L129)-(16-J129))*0.255)),0)+IF(F129="PŽ",IF(L129&gt;31,0,IF(J129&gt;31,(32-L129)*0.255,((32-L129)-(32-J129))*0.255)),0)+IF(F129="EČ",IF(L129&gt;23,0,IF(J129&gt;23,(24-L129)*0.612,((24-L129)-(24-J129))*0.612)),0)+IF(F129="EČneol",IF(L129&gt;7,0,IF(J129&gt;7,(8-L129)*0.204,((8-L129)-(8-J129))*0.204)),0)+IF(F129="EŽ",IF(L129&gt;23,0,IF(J129&gt;23,(24-L129)*0.204,((24-L129)-(24-J129))*0.204)),0)+IF(F129="PT",IF(L129&gt;31,0,IF(J129&gt;31,(32-L129)*0.204,((32-L129)-(32-J129))*0.204)),0)+IF(F129="JOŽ",IF(L129&gt;23,0,IF(J129&gt;23,(24-L129)*0.255,((24-L129)-(24-J129))*0.255)),0)+IF(F129="JPČ",IF(L129&gt;23,0,IF(J129&gt;23,(24-L129)*0.204,((24-L129)-(24-J129))*0.204)),0)+IF(F129="JEČ",IF(L129&gt;15,0,IF(J129&gt;15,(16-L129)*0.102,((16-L129)-(16-J129))*0.102)),0)+IF(F129="JEOF",IF(L129&gt;15,0,IF(J129&gt;15,(16-L129)*0.102,((16-L129)-(16-J129))*0.102)),0)+IF(F129="JnPČ",IF(L129&gt;15,0,IF(J129&gt;15,(16-L129)*0.153,((16-L129)-(16-J129))*0.153)),0)+IF(F129="JnEČ",IF(L129&gt;15,0,IF(J129&gt;15,(16-L129)*0.0765,((16-L129)-(16-J129))*0.0765)),0)+IF(F129="JčPČ",IF(L129&gt;15,0,IF(J129&gt;15,(16-L129)*0.06375,((16-L129)-(16-J129))*0.06375)),0)+IF(F129="JčEČ",IF(L129&gt;15,0,IF(J129&gt;15,(16-L129)*0.051,((16-L129)-(16-J129))*0.051)),0)+IF(F129="NEAK",IF(L129&gt;23,0,IF(J129&gt;23,(24-L129)*0.03444,((24-L129)-(24-J129))*0.03444)),0))</f>
        <v>0.22949999999999998</v>
      </c>
      <c r="Q129" s="56">
        <f>IF(ISERROR(P129*100/N129),0,(P129*100/N129))</f>
        <v>5.1113585746102448</v>
      </c>
      <c r="R129" s="55">
        <f>IF(Q129&lt;=30,O129+P129,O129+O129*0.3)*IF(G129=1,0.4,IF(G129=2,0.75,IF(G129="1 (kas 4 m. 1 k. nerengiamos)",0.52,1)))*IF(D129="olimpinė",1,IF(M129="Ne",0.5,1))*IF(OR(A$5="Lietuvos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federacija"),IF(OR(J129&lt;8,K129&lt;16),0,1),1)*E129*IF(I129&lt;=1,1,1/I129)*IF(OR(A$5="Lietuvos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1.8878000000000001</v>
      </c>
    </row>
    <row r="130" spans="1:18">
      <c r="A130" s="68" t="s">
        <v>34</v>
      </c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70"/>
      <c r="R130" s="55">
        <f>SUM(R129:R129)</f>
        <v>1.8878000000000001</v>
      </c>
    </row>
    <row r="131" spans="1:18" ht="15.75">
      <c r="A131" s="18" t="s">
        <v>87</v>
      </c>
      <c r="B131" s="18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1"/>
    </row>
    <row r="132" spans="1:18">
      <c r="A132" s="43" t="s">
        <v>42</v>
      </c>
      <c r="B132" s="43"/>
      <c r="C132" s="43"/>
      <c r="D132" s="43"/>
      <c r="E132" s="43"/>
      <c r="F132" s="43"/>
      <c r="G132" s="43"/>
      <c r="H132" s="43"/>
      <c r="I132" s="43"/>
      <c r="J132" s="10"/>
      <c r="K132" s="10"/>
      <c r="L132" s="10"/>
      <c r="M132" s="10"/>
      <c r="N132" s="10"/>
      <c r="O132" s="10"/>
      <c r="P132" s="10"/>
      <c r="Q132" s="10"/>
      <c r="R132" s="11"/>
    </row>
    <row r="133" spans="1:18">
      <c r="A133" s="43"/>
      <c r="B133" s="43"/>
      <c r="C133" s="43"/>
      <c r="D133" s="43"/>
      <c r="E133" s="43"/>
      <c r="F133" s="43"/>
      <c r="G133" s="43"/>
      <c r="H133" s="43"/>
      <c r="I133" s="43"/>
      <c r="J133" s="10"/>
      <c r="K133" s="10"/>
      <c r="L133" s="10"/>
      <c r="M133" s="10"/>
      <c r="N133" s="10"/>
      <c r="O133" s="10"/>
      <c r="P133" s="10"/>
      <c r="Q133" s="10"/>
      <c r="R133" s="11"/>
    </row>
    <row r="134" spans="1:18">
      <c r="A134" s="71" t="s">
        <v>88</v>
      </c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61"/>
      <c r="R134" s="6"/>
    </row>
    <row r="135" spans="1:18" ht="18">
      <c r="A135" s="64" t="s">
        <v>27</v>
      </c>
      <c r="B135" s="65"/>
      <c r="C135" s="65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61"/>
      <c r="R135" s="6"/>
    </row>
    <row r="136" spans="1:18">
      <c r="A136" s="66" t="s">
        <v>38</v>
      </c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1"/>
      <c r="R136" s="6"/>
    </row>
    <row r="137" spans="1:18">
      <c r="A137" s="60">
        <v>1</v>
      </c>
      <c r="B137" s="60" t="s">
        <v>52</v>
      </c>
      <c r="C137" s="7" t="s">
        <v>53</v>
      </c>
      <c r="D137" s="60" t="s">
        <v>30</v>
      </c>
      <c r="E137" s="60">
        <v>1</v>
      </c>
      <c r="F137" s="60" t="s">
        <v>45</v>
      </c>
      <c r="G137" s="60">
        <v>1</v>
      </c>
      <c r="H137" s="60" t="s">
        <v>32</v>
      </c>
      <c r="I137" s="60"/>
      <c r="J137" s="60">
        <v>141</v>
      </c>
      <c r="K137" s="60">
        <v>21</v>
      </c>
      <c r="L137" s="60">
        <v>5</v>
      </c>
      <c r="M137" s="60" t="s">
        <v>32</v>
      </c>
      <c r="N137" s="52">
        <f>(IF(F137="OŽ",IF(L137=1,550.8,IF(L137=2,426.38,IF(L137=3,342.14,IF(L137=4,181.44,IF(L137=5,168.48,IF(L137=6,155.52,IF(L137=7,148.5,IF(L137=8,144,0))))))))+IF(L137&lt;=8,0,IF(L137&lt;=16,137.7,IF(L137&lt;=24,108,IF(L137&lt;=32,80.1,IF(L137&lt;=36,52.2,0)))))-IF(L137&lt;=8,0,IF(L137&lt;=16,(L137-9)*2.754,IF(L137&lt;=24,(L137-17)* 2.754,IF(L137&lt;=32,(L137-25)* 2.754,IF(L137&lt;=36,(L137-33)*2.754,0))))),0)+IF(F137="PČ",IF(L137=1,449,IF(L137=2,314.6,IF(L137=3,238,IF(L137=4,172,IF(L137=5,159,IF(L137=6,145,IF(L137=7,132,IF(L137=8,119,0))))))))+IF(L137&lt;=8,0,IF(L137&lt;=16,88,IF(L137&lt;=24,55,IF(L137&lt;=32,22,0))))-IF(L137&lt;=8,0,IF(L137&lt;=16,(L137-9)*2.245,IF(L137&lt;=24,(L137-17)*2.245,IF(L137&lt;=32,(L137-25)*2.245,0)))),0)+IF(F137="PČneol",IF(L137=1,85,IF(L137=2,64.61,IF(L137=3,50.76,IF(L137=4,16.25,IF(L137=5,15,IF(L137=6,13.75,IF(L137=7,12.5,IF(L137=8,11.25,0))))))))+IF(L137&lt;=8,0,IF(L137&lt;=16,9,0))-IF(L137&lt;=8,0,IF(L137&lt;=16,(L137-9)*0.425,0)),0)+IF(F137="PŽ",IF(L137=1,85,IF(L137=2,59.5,IF(L137=3,45,IF(L137=4,32.5,IF(L137=5,30,IF(L137=6,27.5,IF(L137=7,25,IF(L137=8,22.5,0))))))))+IF(L137&lt;=8,0,IF(L137&lt;=16,19,IF(L137&lt;=24,13,IF(L137&lt;=32,8,0))))-IF(L137&lt;=8,0,IF(L137&lt;=16,(L137-9)*0.425,IF(L137&lt;=24,(L137-17)*0.425,IF(L137&lt;=32,(L137-25)*0.425,0)))),0)+IF(F137="EČ",IF(L137=1,204,IF(L137=2,156.24,IF(L137=3,123.84,IF(L137=4,72,IF(L137=5,66,IF(L137=6,60,IF(L137=7,54,IF(L137=8,48,0))))))))+IF(L137&lt;=8,0,IF(L137&lt;=16,40,IF(L137&lt;=24,25,0)))-IF(L137&lt;=8,0,IF(L137&lt;=16,(L137-9)*1.02,IF(L137&lt;=24,(L137-17)*1.02,0))),0)+IF(F137="EČneol",IF(L137=1,68,IF(L137=2,51.69,IF(L137=3,40.61,IF(L137=4,13,IF(L137=5,12,IF(L137=6,11,IF(L137=7,10,IF(L137=8,9,0)))))))))+IF(F137="EŽ",IF(L137=1,68,IF(L137=2,47.6,IF(L137=3,36,IF(L137=4,18,IF(L137=5,16.5,IF(L137=6,15,IF(L137=7,13.5,IF(L137=8,12,0))))))))+IF(L137&lt;=8,0,IF(L137&lt;=16,10,IF(L137&lt;=24,6,0)))-IF(L137&lt;=8,0,IF(L137&lt;=16,(L137-9)*0.34,IF(L137&lt;=24,(L137-17)*0.34,0))),0)+IF(F137="PT",IF(L137=1,68,IF(L137=2,52.08,IF(L137=3,41.28,IF(L137=4,24,IF(L137=5,22,IF(L137=6,20,IF(L137=7,18,IF(L137=8,16,0))))))))+IF(L137&lt;=8,0,IF(L137&lt;=16,13,IF(L137&lt;=24,9,IF(L137&lt;=32,4,0))))-IF(L137&lt;=8,0,IF(L137&lt;=16,(L137-9)*0.34,IF(L137&lt;=24,(L137-17)*0.34,IF(L137&lt;=32,(L137-25)*0.34,0)))),0)+IF(F137="JOŽ",IF(L137=1,85,IF(L137=2,59.5,IF(L137=3,45,IF(L137=4,32.5,IF(L137=5,30,IF(L137=6,27.5,IF(L137=7,25,IF(L137=8,22.5,0))))))))+IF(L137&lt;=8,0,IF(L137&lt;=16,19,IF(L137&lt;=24,13,0)))-IF(L137&lt;=8,0,IF(L137&lt;=16,(L137-9)*0.425,IF(L137&lt;=24,(L137-17)*0.425,0))),0)+IF(F137="JPČ",IF(L137=1,68,IF(L137=2,47.6,IF(L137=3,36,IF(L137=4,26,IF(L137=5,24,IF(L137=6,22,IF(L137=7,20,IF(L137=8,18,0))))))))+IF(L137&lt;=8,0,IF(L137&lt;=16,13,IF(L137&lt;=24,9,0)))-IF(L137&lt;=8,0,IF(L137&lt;=16,(L137-9)*0.34,IF(L137&lt;=24,(L137-17)*0.34,0))),0)+IF(F137="JEČ",IF(L137=1,34,IF(L137=2,26.04,IF(L137=3,20.6,IF(L137=4,12,IF(L137=5,11,IF(L137=6,10,IF(L137=7,9,IF(L137=8,8,0))))))))+IF(L137&lt;=8,0,IF(L137&lt;=16,6,0))-IF(L137&lt;=8,0,IF(L137&lt;=16,(L137-9)*0.17,0)),0)+IF(F137="JEOF",IF(L137=1,34,IF(L137=2,26.04,IF(L137=3,20.6,IF(L137=4,12,IF(L137=5,11,IF(L137=6,10,IF(L137=7,9,IF(L137=8,8,0))))))))+IF(L137&lt;=8,0,IF(L137&lt;=16,6,0))-IF(L137&lt;=8,0,IF(L137&lt;=16,(L137-9)*0.17,0)),0)+IF(F137="JnPČ",IF(L137=1,51,IF(L137=2,35.7,IF(L137=3,27,IF(L137=4,19.5,IF(L137=5,18,IF(L137=6,16.5,IF(L137=7,15,IF(L137=8,13.5,0))))))))+IF(L137&lt;=8,0,IF(L137&lt;=16,10,0))-IF(L137&lt;=8,0,IF(L137&lt;=16,(L137-9)*0.255,0)),0)+IF(F137="JnEČ",IF(L137=1,25.5,IF(L137=2,19.53,IF(L137=3,15.48,IF(L137=4,9,IF(L137=5,8.25,IF(L137=6,7.5,IF(L137=7,6.75,IF(L137=8,6,0))))))))+IF(L137&lt;=8,0,IF(L137&lt;=16,5,0))-IF(L137&lt;=8,0,IF(L137&lt;=16,(L137-9)*0.1275,0)),0)+IF(F137="JčPČ",IF(L137=1,21.25,IF(L137=2,14.5,IF(L137=3,11.5,IF(L137=4,7,IF(L137=5,6.5,IF(L137=6,6,IF(L137=7,5.5,IF(L137=8,5,0))))))))+IF(L137&lt;=8,0,IF(L137&lt;=16,4,0))-IF(L137&lt;=8,0,IF(L137&lt;=16,(L137-9)*0.10625,0)),0)+IF(F137="JčEČ",IF(L137=1,17,IF(L137=2,13.02,IF(L137=3,10.32,IF(L137=4,6,IF(L137=5,5.5,IF(L137=6,5,IF(L137=7,4.5,IF(L137=8,4,0))))))))+IF(L137&lt;=8,0,IF(L137&lt;=16,3,0))-IF(L137&lt;=8,0,IF(L137&lt;=16,(L137-9)*0.085,0)),0)+IF(F137="NEAK",IF(L137=1,11.48,IF(L137=2,8.79,IF(L137=3,6.97,IF(L137=4,4.05,IF(L137=5,3.71,IF(L137=6,3.38,IF(L137=7,3.04,IF(L137=8,2.7,0))))))))+IF(L137&lt;=8,0,IF(L137&lt;=16,2,IF(L137&lt;=24,1.3,0)))-IF(L137&lt;=8,0,IF(L137&lt;=16,(L137-9)*0.0574,IF(L137&lt;=24,(L137-17)*0.0574,0))),0))*IF(L137&lt;0,1,IF(OR(F137="PČ",F137="PŽ",F137="PT"),IF(J137&lt;32,J137/32,1),1))* IF(L137&lt;0,1,IF(OR(F137="EČ",F137="EŽ",F137="JOŽ",F137="JPČ",F137="NEAK"),IF(J137&lt;24,J137/24,1),1))*IF(L137&lt;0,1,IF(OR(F137="PČneol",F137="JEČ",F137="JEOF",F137="JnPČ",F137="JnEČ",F137="JčPČ",F137="JčEČ"),IF(J137&lt;16,J137/16,1),1))*IF(L137&lt;0,1,IF(F137="EČneol",IF(J137&lt;8,J137/8,1),1))</f>
        <v>18</v>
      </c>
      <c r="O137" s="54">
        <f>IF(F137="OŽ",N137,IF(H137="Ne",IF(J137*0.3&lt;J137-L137,N137,0),IF(J137*0.1&lt;J137-L137,N137,0)))</f>
        <v>18</v>
      </c>
      <c r="P137" s="53">
        <f>IF(O137=0,0,IF(F137="OŽ",IF(L137&gt;35,0,IF(J137&gt;35,(36-L137)*1.836,((36-L137)-(36-J137))*1.836)),0)+IF(F137="PČ",IF(L137&gt;31,0,IF(J137&gt;31,(32-L137)*1.347,((32-L137)-(32-J137))*1.347)),0)+ IF(F137="PČneol",IF(L137&gt;15,0,IF(J137&gt;15,(16-L137)*0.255,((16-L137)-(16-J137))*0.255)),0)+IF(F137="PŽ",IF(L137&gt;31,0,IF(J137&gt;31,(32-L137)*0.255,((32-L137)-(32-J137))*0.255)),0)+IF(F137="EČ",IF(L137&gt;23,0,IF(J137&gt;23,(24-L137)*0.612,((24-L137)-(24-J137))*0.612)),0)+IF(F137="EČneol",IF(L137&gt;7,0,IF(J137&gt;7,(8-L137)*0.204,((8-L137)-(8-J137))*0.204)),0)+IF(F137="EŽ",IF(L137&gt;23,0,IF(J137&gt;23,(24-L137)*0.204,((24-L137)-(24-J137))*0.204)),0)+IF(F137="PT",IF(L137&gt;31,0,IF(J137&gt;31,(32-L137)*0.204,((32-L137)-(32-J137))*0.204)),0)+IF(F137="JOŽ",IF(L137&gt;23,0,IF(J137&gt;23,(24-L137)*0.255,((24-L137)-(24-J137))*0.255)),0)+IF(F137="JPČ",IF(L137&gt;23,0,IF(J137&gt;23,(24-L137)*0.204,((24-L137)-(24-J137))*0.204)),0)+IF(F137="JEČ",IF(L137&gt;15,0,IF(J137&gt;15,(16-L137)*0.102,((16-L137)-(16-J137))*0.102)),0)+IF(F137="JEOF",IF(L137&gt;15,0,IF(J137&gt;15,(16-L137)*0.102,((16-L137)-(16-J137))*0.102)),0)+IF(F137="JnPČ",IF(L137&gt;15,0,IF(J137&gt;15,(16-L137)*0.153,((16-L137)-(16-J137))*0.153)),0)+IF(F137="JnEČ",IF(L137&gt;15,0,IF(J137&gt;15,(16-L137)*0.0765,((16-L137)-(16-J137))*0.0765)),0)+IF(F137="JčPČ",IF(L137&gt;15,0,IF(J137&gt;15,(16-L137)*0.06375,((16-L137)-(16-J137))*0.06375)),0)+IF(F137="JčEČ",IF(L137&gt;15,0,IF(J137&gt;15,(16-L137)*0.051,((16-L137)-(16-J137))*0.051)),0)+IF(F137="NEAK",IF(L137&gt;23,0,IF(J137&gt;23,(24-L137)*0.03444,((24-L137)-(24-J137))*0.03444)),0))</f>
        <v>1.6830000000000001</v>
      </c>
      <c r="Q137" s="56">
        <f>IF(ISERROR(P137*100/N137),0,(P137*100/N137))</f>
        <v>9.3500000000000014</v>
      </c>
      <c r="R137" s="55">
        <f>IF(Q137&lt;=30,O137+P137,O137+O137*0.3)*IF(G137=1,0.4,IF(G137=2,0.75,IF(G137="1 (kas 4 m. 1 k. nerengiamos)",0.52,1)))*IF(D137="olimpinė",1,IF(M137="Ne",0.5,1))*IF(OR(A$5="Lietuvos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federacija"),IF(OR(J137&lt;8,K137&lt;16),0,1),1)*E137*IF(I137&lt;=1,1,1/I137)*IF(OR(A$5="Lietuvos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3.9366000000000003</v>
      </c>
    </row>
    <row r="138" spans="1:18">
      <c r="A138" s="60">
        <v>2</v>
      </c>
      <c r="B138" s="60" t="s">
        <v>55</v>
      </c>
      <c r="C138" s="7" t="s">
        <v>53</v>
      </c>
      <c r="D138" s="60" t="s">
        <v>30</v>
      </c>
      <c r="E138" s="60">
        <v>1</v>
      </c>
      <c r="F138" s="60" t="s">
        <v>45</v>
      </c>
      <c r="G138" s="60">
        <v>1</v>
      </c>
      <c r="H138" s="60" t="s">
        <v>32</v>
      </c>
      <c r="I138" s="60"/>
      <c r="J138" s="60">
        <v>205</v>
      </c>
      <c r="K138" s="60">
        <v>21</v>
      </c>
      <c r="L138" s="60">
        <v>12</v>
      </c>
      <c r="M138" s="60" t="s">
        <v>33</v>
      </c>
      <c r="N138" s="52">
        <f t="shared" ref="N138:N140" si="10">(IF(F138="OŽ",IF(L138=1,550.8,IF(L138=2,426.38,IF(L138=3,342.14,IF(L138=4,181.44,IF(L138=5,168.48,IF(L138=6,155.52,IF(L138=7,148.5,IF(L138=8,144,0))))))))+IF(L138&lt;=8,0,IF(L138&lt;=16,137.7,IF(L138&lt;=24,108,IF(L138&lt;=32,80.1,IF(L138&lt;=36,52.2,0)))))-IF(L138&lt;=8,0,IF(L138&lt;=16,(L138-9)*2.754,IF(L138&lt;=24,(L138-17)* 2.754,IF(L138&lt;=32,(L138-25)* 2.754,IF(L138&lt;=36,(L138-33)*2.754,0))))),0)+IF(F138="PČ",IF(L138=1,449,IF(L138=2,314.6,IF(L138=3,238,IF(L138=4,172,IF(L138=5,159,IF(L138=6,145,IF(L138=7,132,IF(L138=8,119,0))))))))+IF(L138&lt;=8,0,IF(L138&lt;=16,88,IF(L138&lt;=24,55,IF(L138&lt;=32,22,0))))-IF(L138&lt;=8,0,IF(L138&lt;=16,(L138-9)*2.245,IF(L138&lt;=24,(L138-17)*2.245,IF(L138&lt;=32,(L138-25)*2.245,0)))),0)+IF(F138="PČneol",IF(L138=1,85,IF(L138=2,64.61,IF(L138=3,50.76,IF(L138=4,16.25,IF(L138=5,15,IF(L138=6,13.75,IF(L138=7,12.5,IF(L138=8,11.25,0))))))))+IF(L138&lt;=8,0,IF(L138&lt;=16,9,0))-IF(L138&lt;=8,0,IF(L138&lt;=16,(L138-9)*0.425,0)),0)+IF(F138="PŽ",IF(L138=1,85,IF(L138=2,59.5,IF(L138=3,45,IF(L138=4,32.5,IF(L138=5,30,IF(L138=6,27.5,IF(L138=7,25,IF(L138=8,22.5,0))))))))+IF(L138&lt;=8,0,IF(L138&lt;=16,19,IF(L138&lt;=24,13,IF(L138&lt;=32,8,0))))-IF(L138&lt;=8,0,IF(L138&lt;=16,(L138-9)*0.425,IF(L138&lt;=24,(L138-17)*0.425,IF(L138&lt;=32,(L138-25)*0.425,0)))),0)+IF(F138="EČ",IF(L138=1,204,IF(L138=2,156.24,IF(L138=3,123.84,IF(L138=4,72,IF(L138=5,66,IF(L138=6,60,IF(L138=7,54,IF(L138=8,48,0))))))))+IF(L138&lt;=8,0,IF(L138&lt;=16,40,IF(L138&lt;=24,25,0)))-IF(L138&lt;=8,0,IF(L138&lt;=16,(L138-9)*1.02,IF(L138&lt;=24,(L138-17)*1.02,0))),0)+IF(F138="EČneol",IF(L138=1,68,IF(L138=2,51.69,IF(L138=3,40.61,IF(L138=4,13,IF(L138=5,12,IF(L138=6,11,IF(L138=7,10,IF(L138=8,9,0)))))))))+IF(F138="EŽ",IF(L138=1,68,IF(L138=2,47.6,IF(L138=3,36,IF(L138=4,18,IF(L138=5,16.5,IF(L138=6,15,IF(L138=7,13.5,IF(L138=8,12,0))))))))+IF(L138&lt;=8,0,IF(L138&lt;=16,10,IF(L138&lt;=24,6,0)))-IF(L138&lt;=8,0,IF(L138&lt;=16,(L138-9)*0.34,IF(L138&lt;=24,(L138-17)*0.34,0))),0)+IF(F138="PT",IF(L138=1,68,IF(L138=2,52.08,IF(L138=3,41.28,IF(L138=4,24,IF(L138=5,22,IF(L138=6,20,IF(L138=7,18,IF(L138=8,16,0))))))))+IF(L138&lt;=8,0,IF(L138&lt;=16,13,IF(L138&lt;=24,9,IF(L138&lt;=32,4,0))))-IF(L138&lt;=8,0,IF(L138&lt;=16,(L138-9)*0.34,IF(L138&lt;=24,(L138-17)*0.34,IF(L138&lt;=32,(L138-25)*0.34,0)))),0)+IF(F138="JOŽ",IF(L138=1,85,IF(L138=2,59.5,IF(L138=3,45,IF(L138=4,32.5,IF(L138=5,30,IF(L138=6,27.5,IF(L138=7,25,IF(L138=8,22.5,0))))))))+IF(L138&lt;=8,0,IF(L138&lt;=16,19,IF(L138&lt;=24,13,0)))-IF(L138&lt;=8,0,IF(L138&lt;=16,(L138-9)*0.425,IF(L138&lt;=24,(L138-17)*0.425,0))),0)+IF(F138="JPČ",IF(L138=1,68,IF(L138=2,47.6,IF(L138=3,36,IF(L138=4,26,IF(L138=5,24,IF(L138=6,22,IF(L138=7,20,IF(L138=8,18,0))))))))+IF(L138&lt;=8,0,IF(L138&lt;=16,13,IF(L138&lt;=24,9,0)))-IF(L138&lt;=8,0,IF(L138&lt;=16,(L138-9)*0.34,IF(L138&lt;=24,(L138-17)*0.34,0))),0)+IF(F138="JEČ",IF(L138=1,34,IF(L138=2,26.04,IF(L138=3,20.6,IF(L138=4,12,IF(L138=5,11,IF(L138=6,10,IF(L138=7,9,IF(L138=8,8,0))))))))+IF(L138&lt;=8,0,IF(L138&lt;=16,6,0))-IF(L138&lt;=8,0,IF(L138&lt;=16,(L138-9)*0.17,0)),0)+IF(F138="JEOF",IF(L138=1,34,IF(L138=2,26.04,IF(L138=3,20.6,IF(L138=4,12,IF(L138=5,11,IF(L138=6,10,IF(L138=7,9,IF(L138=8,8,0))))))))+IF(L138&lt;=8,0,IF(L138&lt;=16,6,0))-IF(L138&lt;=8,0,IF(L138&lt;=16,(L138-9)*0.17,0)),0)+IF(F138="JnPČ",IF(L138=1,51,IF(L138=2,35.7,IF(L138=3,27,IF(L138=4,19.5,IF(L138=5,18,IF(L138=6,16.5,IF(L138=7,15,IF(L138=8,13.5,0))))))))+IF(L138&lt;=8,0,IF(L138&lt;=16,10,0))-IF(L138&lt;=8,0,IF(L138&lt;=16,(L138-9)*0.255,0)),0)+IF(F138="JnEČ",IF(L138=1,25.5,IF(L138=2,19.53,IF(L138=3,15.48,IF(L138=4,9,IF(L138=5,8.25,IF(L138=6,7.5,IF(L138=7,6.75,IF(L138=8,6,0))))))))+IF(L138&lt;=8,0,IF(L138&lt;=16,5,0))-IF(L138&lt;=8,0,IF(L138&lt;=16,(L138-9)*0.1275,0)),0)+IF(F138="JčPČ",IF(L138=1,21.25,IF(L138=2,14.5,IF(L138=3,11.5,IF(L138=4,7,IF(L138=5,6.5,IF(L138=6,6,IF(L138=7,5.5,IF(L138=8,5,0))))))))+IF(L138&lt;=8,0,IF(L138&lt;=16,4,0))-IF(L138&lt;=8,0,IF(L138&lt;=16,(L138-9)*0.10625,0)),0)+IF(F138="JčEČ",IF(L138=1,17,IF(L138=2,13.02,IF(L138=3,10.32,IF(L138=4,6,IF(L138=5,5.5,IF(L138=6,5,IF(L138=7,4.5,IF(L138=8,4,0))))))))+IF(L138&lt;=8,0,IF(L138&lt;=16,3,0))-IF(L138&lt;=8,0,IF(L138&lt;=16,(L138-9)*0.085,0)),0)+IF(F138="NEAK",IF(L138=1,11.48,IF(L138=2,8.79,IF(L138=3,6.97,IF(L138=4,4.05,IF(L138=5,3.71,IF(L138=6,3.38,IF(L138=7,3.04,IF(L138=8,2.7,0))))))))+IF(L138&lt;=8,0,IF(L138&lt;=16,2,IF(L138&lt;=24,1.3,0)))-IF(L138&lt;=8,0,IF(L138&lt;=16,(L138-9)*0.0574,IF(L138&lt;=24,(L138-17)*0.0574,0))),0))*IF(L138&lt;0,1,IF(OR(F138="PČ",F138="PŽ",F138="PT"),IF(J138&lt;32,J138/32,1),1))* IF(L138&lt;0,1,IF(OR(F138="EČ",F138="EŽ",F138="JOŽ",F138="JPČ",F138="NEAK"),IF(J138&lt;24,J138/24,1),1))*IF(L138&lt;0,1,IF(OR(F138="PČneol",F138="JEČ",F138="JEOF",F138="JnPČ",F138="JnEČ",F138="JčPČ",F138="JčEČ"),IF(J138&lt;16,J138/16,1),1))*IF(L138&lt;0,1,IF(F138="EČneol",IF(J138&lt;8,J138/8,1),1))</f>
        <v>9.2349999999999994</v>
      </c>
      <c r="O138" s="54">
        <f t="shared" ref="O138:O140" si="11">IF(F138="OŽ",N138,IF(H138="Ne",IF(J138*0.3&lt;J138-L138,N138,0),IF(J138*0.1&lt;J138-L138,N138,0)))</f>
        <v>9.2349999999999994</v>
      </c>
      <c r="P138" s="53">
        <f t="shared" ref="P138:P140" si="12">IF(O138=0,0,IF(F138="OŽ",IF(L138&gt;35,0,IF(J138&gt;35,(36-L138)*1.836,((36-L138)-(36-J138))*1.836)),0)+IF(F138="PČ",IF(L138&gt;31,0,IF(J138&gt;31,(32-L138)*1.347,((32-L138)-(32-J138))*1.347)),0)+ IF(F138="PČneol",IF(L138&gt;15,0,IF(J138&gt;15,(16-L138)*0.255,((16-L138)-(16-J138))*0.255)),0)+IF(F138="PŽ",IF(L138&gt;31,0,IF(J138&gt;31,(32-L138)*0.255,((32-L138)-(32-J138))*0.255)),0)+IF(F138="EČ",IF(L138&gt;23,0,IF(J138&gt;23,(24-L138)*0.612,((24-L138)-(24-J138))*0.612)),0)+IF(F138="EČneol",IF(L138&gt;7,0,IF(J138&gt;7,(8-L138)*0.204,((8-L138)-(8-J138))*0.204)),0)+IF(F138="EŽ",IF(L138&gt;23,0,IF(J138&gt;23,(24-L138)*0.204,((24-L138)-(24-J138))*0.204)),0)+IF(F138="PT",IF(L138&gt;31,0,IF(J138&gt;31,(32-L138)*0.204,((32-L138)-(32-J138))*0.204)),0)+IF(F138="JOŽ",IF(L138&gt;23,0,IF(J138&gt;23,(24-L138)*0.255,((24-L138)-(24-J138))*0.255)),0)+IF(F138="JPČ",IF(L138&gt;23,0,IF(J138&gt;23,(24-L138)*0.204,((24-L138)-(24-J138))*0.204)),0)+IF(F138="JEČ",IF(L138&gt;15,0,IF(J138&gt;15,(16-L138)*0.102,((16-L138)-(16-J138))*0.102)),0)+IF(F138="JEOF",IF(L138&gt;15,0,IF(J138&gt;15,(16-L138)*0.102,((16-L138)-(16-J138))*0.102)),0)+IF(F138="JnPČ",IF(L138&gt;15,0,IF(J138&gt;15,(16-L138)*0.153,((16-L138)-(16-J138))*0.153)),0)+IF(F138="JnEČ",IF(L138&gt;15,0,IF(J138&gt;15,(16-L138)*0.0765,((16-L138)-(16-J138))*0.0765)),0)+IF(F138="JčPČ",IF(L138&gt;15,0,IF(J138&gt;15,(16-L138)*0.06375,((16-L138)-(16-J138))*0.06375)),0)+IF(F138="JčEČ",IF(L138&gt;15,0,IF(J138&gt;15,(16-L138)*0.051,((16-L138)-(16-J138))*0.051)),0)+IF(F138="NEAK",IF(L138&gt;23,0,IF(J138&gt;23,(24-L138)*0.03444,((24-L138)-(24-J138))*0.03444)),0))</f>
        <v>0.61199999999999999</v>
      </c>
      <c r="Q138" s="56">
        <f t="shared" ref="Q138:Q140" si="13">IF(ISERROR(P138*100/N138),0,(P138*100/N138))</f>
        <v>6.6269626421223604</v>
      </c>
      <c r="R138" s="55">
        <f t="shared" ref="R138:R140" si="14">IF(Q138&lt;=30,O138+P138,O138+O138*0.3)*IF(G138=1,0.4,IF(G138=2,0.75,IF(G138="1 (kas 4 m. 1 k. nerengiamos)",0.52,1)))*IF(D138="olimpinė",1,IF(M138="Ne",0.5,1))*IF(OR(A$5="Lietuvos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federacija"),IF(OR(J138&lt;8,K138&lt;16),0,1),1)*E138*IF(I138&lt;=1,1,1/I138)*IF(OR(A$5="Lietuvos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3.9388000000000001</v>
      </c>
    </row>
    <row r="139" spans="1:18">
      <c r="A139" s="60">
        <v>3</v>
      </c>
      <c r="B139" s="60" t="s">
        <v>89</v>
      </c>
      <c r="C139" s="7" t="s">
        <v>53</v>
      </c>
      <c r="D139" s="60" t="s">
        <v>30</v>
      </c>
      <c r="E139" s="60">
        <v>1</v>
      </c>
      <c r="F139" s="60" t="s">
        <v>45</v>
      </c>
      <c r="G139" s="60">
        <v>1</v>
      </c>
      <c r="H139" s="60" t="s">
        <v>32</v>
      </c>
      <c r="I139" s="60"/>
      <c r="J139" s="60">
        <v>205</v>
      </c>
      <c r="K139" s="60">
        <v>21</v>
      </c>
      <c r="L139" s="60">
        <v>15</v>
      </c>
      <c r="M139" s="60" t="s">
        <v>33</v>
      </c>
      <c r="N139" s="52">
        <f t="shared" si="10"/>
        <v>8.4700000000000006</v>
      </c>
      <c r="O139" s="54">
        <f t="shared" si="11"/>
        <v>8.4700000000000006</v>
      </c>
      <c r="P139" s="53">
        <f t="shared" si="12"/>
        <v>0.153</v>
      </c>
      <c r="Q139" s="56">
        <f t="shared" si="13"/>
        <v>1.8063754427390788</v>
      </c>
      <c r="R139" s="55">
        <f t="shared" si="14"/>
        <v>3.4492000000000007</v>
      </c>
    </row>
    <row r="140" spans="1:18">
      <c r="A140" s="60">
        <v>4</v>
      </c>
      <c r="B140" s="60" t="s">
        <v>52</v>
      </c>
      <c r="C140" s="7" t="s">
        <v>58</v>
      </c>
      <c r="D140" s="60" t="s">
        <v>30</v>
      </c>
      <c r="E140" s="60">
        <v>1</v>
      </c>
      <c r="F140" s="60" t="s">
        <v>45</v>
      </c>
      <c r="G140" s="60">
        <v>1</v>
      </c>
      <c r="H140" s="60" t="s">
        <v>32</v>
      </c>
      <c r="I140" s="60"/>
      <c r="J140" s="60">
        <v>130</v>
      </c>
      <c r="K140" s="60">
        <v>21</v>
      </c>
      <c r="L140" s="60">
        <v>2</v>
      </c>
      <c r="M140" s="60" t="s">
        <v>33</v>
      </c>
      <c r="N140" s="52">
        <f t="shared" si="10"/>
        <v>35.700000000000003</v>
      </c>
      <c r="O140" s="54">
        <f t="shared" si="11"/>
        <v>35.700000000000003</v>
      </c>
      <c r="P140" s="53">
        <f t="shared" si="12"/>
        <v>2.1419999999999999</v>
      </c>
      <c r="Q140" s="56">
        <f t="shared" si="13"/>
        <v>5.9999999999999991</v>
      </c>
      <c r="R140" s="55">
        <f t="shared" si="14"/>
        <v>15.136800000000003</v>
      </c>
    </row>
    <row r="141" spans="1:18">
      <c r="A141" s="68" t="s">
        <v>34</v>
      </c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70"/>
      <c r="R141" s="55">
        <f>SUM(R137:R140)</f>
        <v>26.461400000000005</v>
      </c>
    </row>
    <row r="142" spans="1:18" ht="15.75">
      <c r="A142" s="18" t="s">
        <v>90</v>
      </c>
      <c r="B142" s="18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1"/>
    </row>
    <row r="143" spans="1:18" ht="15.75">
      <c r="A143" s="50"/>
      <c r="B143" s="50" t="s">
        <v>77</v>
      </c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1"/>
      <c r="O143" s="51"/>
      <c r="P143" s="51"/>
      <c r="Q143" s="51"/>
      <c r="R143" s="50"/>
    </row>
    <row r="144" spans="1:18" ht="15.75">
      <c r="A144" s="10"/>
      <c r="B144" s="50" t="s">
        <v>91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1"/>
    </row>
    <row r="145" spans="1:18">
      <c r="A145" s="43" t="s">
        <v>42</v>
      </c>
      <c r="B145" s="43"/>
      <c r="C145" s="43"/>
      <c r="D145" s="43"/>
      <c r="E145" s="43"/>
      <c r="F145" s="43"/>
      <c r="G145" s="43"/>
      <c r="H145" s="43"/>
      <c r="I145" s="43"/>
      <c r="J145" s="10"/>
      <c r="K145" s="10"/>
      <c r="L145" s="10"/>
      <c r="M145" s="10"/>
      <c r="N145" s="10"/>
      <c r="O145" s="10"/>
      <c r="P145" s="10"/>
      <c r="Q145" s="10"/>
      <c r="R145" s="11"/>
    </row>
    <row r="146" spans="1:18">
      <c r="A146" s="43"/>
      <c r="B146" s="43"/>
      <c r="C146" s="43"/>
      <c r="D146" s="43"/>
      <c r="E146" s="43"/>
      <c r="F146" s="43"/>
      <c r="G146" s="43"/>
      <c r="H146" s="43"/>
      <c r="I146" s="43"/>
      <c r="J146" s="10"/>
      <c r="K146" s="10"/>
      <c r="L146" s="10"/>
      <c r="M146" s="10"/>
      <c r="N146" s="10"/>
      <c r="O146" s="10"/>
      <c r="P146" s="10"/>
      <c r="Q146" s="10"/>
      <c r="R146" s="11"/>
    </row>
    <row r="147" spans="1:18">
      <c r="A147" s="71" t="s">
        <v>92</v>
      </c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61"/>
      <c r="R147" s="6"/>
    </row>
    <row r="148" spans="1:18" ht="18">
      <c r="A148" s="64" t="s">
        <v>27</v>
      </c>
      <c r="B148" s="65"/>
      <c r="C148" s="65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61"/>
      <c r="R148" s="6"/>
    </row>
    <row r="149" spans="1:18">
      <c r="A149" s="66" t="s">
        <v>38</v>
      </c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1"/>
      <c r="R149" s="6"/>
    </row>
    <row r="150" spans="1:18">
      <c r="A150" s="60">
        <v>1</v>
      </c>
      <c r="B150" s="60" t="s">
        <v>44</v>
      </c>
      <c r="C150" s="7" t="s">
        <v>29</v>
      </c>
      <c r="D150" s="60" t="s">
        <v>30</v>
      </c>
      <c r="E150" s="60">
        <v>1</v>
      </c>
      <c r="F150" s="60" t="s">
        <v>45</v>
      </c>
      <c r="G150" s="60">
        <v>1</v>
      </c>
      <c r="H150" s="60" t="s">
        <v>32</v>
      </c>
      <c r="I150" s="60"/>
      <c r="J150" s="60">
        <v>77</v>
      </c>
      <c r="K150" s="60">
        <v>42</v>
      </c>
      <c r="L150" s="60">
        <v>7</v>
      </c>
      <c r="M150" s="60" t="s">
        <v>33</v>
      </c>
      <c r="N150" s="52">
        <f>(IF(F150="OŽ",IF(L150=1,550.8,IF(L150=2,426.38,IF(L150=3,342.14,IF(L150=4,181.44,IF(L150=5,168.48,IF(L150=6,155.52,IF(L150=7,148.5,IF(L150=8,144,0))))))))+IF(L150&lt;=8,0,IF(L150&lt;=16,137.7,IF(L150&lt;=24,108,IF(L150&lt;=32,80.1,IF(L150&lt;=36,52.2,0)))))-IF(L150&lt;=8,0,IF(L150&lt;=16,(L150-9)*2.754,IF(L150&lt;=24,(L150-17)* 2.754,IF(L150&lt;=32,(L150-25)* 2.754,IF(L150&lt;=36,(L150-33)*2.754,0))))),0)+IF(F150="PČ",IF(L150=1,449,IF(L150=2,314.6,IF(L150=3,238,IF(L150=4,172,IF(L150=5,159,IF(L150=6,145,IF(L150=7,132,IF(L150=8,119,0))))))))+IF(L150&lt;=8,0,IF(L150&lt;=16,88,IF(L150&lt;=24,55,IF(L150&lt;=32,22,0))))-IF(L150&lt;=8,0,IF(L150&lt;=16,(L150-9)*2.245,IF(L150&lt;=24,(L150-17)*2.245,IF(L150&lt;=32,(L150-25)*2.245,0)))),0)+IF(F150="PČneol",IF(L150=1,85,IF(L150=2,64.61,IF(L150=3,50.76,IF(L150=4,16.25,IF(L150=5,15,IF(L150=6,13.75,IF(L150=7,12.5,IF(L150=8,11.25,0))))))))+IF(L150&lt;=8,0,IF(L150&lt;=16,9,0))-IF(L150&lt;=8,0,IF(L150&lt;=16,(L150-9)*0.425,0)),0)+IF(F150="PŽ",IF(L150=1,85,IF(L150=2,59.5,IF(L150=3,45,IF(L150=4,32.5,IF(L150=5,30,IF(L150=6,27.5,IF(L150=7,25,IF(L150=8,22.5,0))))))))+IF(L150&lt;=8,0,IF(L150&lt;=16,19,IF(L150&lt;=24,13,IF(L150&lt;=32,8,0))))-IF(L150&lt;=8,0,IF(L150&lt;=16,(L150-9)*0.425,IF(L150&lt;=24,(L150-17)*0.425,IF(L150&lt;=32,(L150-25)*0.425,0)))),0)+IF(F150="EČ",IF(L150=1,204,IF(L150=2,156.24,IF(L150=3,123.84,IF(L150=4,72,IF(L150=5,66,IF(L150=6,60,IF(L150=7,54,IF(L150=8,48,0))))))))+IF(L150&lt;=8,0,IF(L150&lt;=16,40,IF(L150&lt;=24,25,0)))-IF(L150&lt;=8,0,IF(L150&lt;=16,(L150-9)*1.02,IF(L150&lt;=24,(L150-17)*1.02,0))),0)+IF(F150="EČneol",IF(L150=1,68,IF(L150=2,51.69,IF(L150=3,40.61,IF(L150=4,13,IF(L150=5,12,IF(L150=6,11,IF(L150=7,10,IF(L150=8,9,0)))))))))+IF(F150="EŽ",IF(L150=1,68,IF(L150=2,47.6,IF(L150=3,36,IF(L150=4,18,IF(L150=5,16.5,IF(L150=6,15,IF(L150=7,13.5,IF(L150=8,12,0))))))))+IF(L150&lt;=8,0,IF(L150&lt;=16,10,IF(L150&lt;=24,6,0)))-IF(L150&lt;=8,0,IF(L150&lt;=16,(L150-9)*0.34,IF(L150&lt;=24,(L150-17)*0.34,0))),0)+IF(F150="PT",IF(L150=1,68,IF(L150=2,52.08,IF(L150=3,41.28,IF(L150=4,24,IF(L150=5,22,IF(L150=6,20,IF(L150=7,18,IF(L150=8,16,0))))))))+IF(L150&lt;=8,0,IF(L150&lt;=16,13,IF(L150&lt;=24,9,IF(L150&lt;=32,4,0))))-IF(L150&lt;=8,0,IF(L150&lt;=16,(L150-9)*0.34,IF(L150&lt;=24,(L150-17)*0.34,IF(L150&lt;=32,(L150-25)*0.34,0)))),0)+IF(F150="JOŽ",IF(L150=1,85,IF(L150=2,59.5,IF(L150=3,45,IF(L150=4,32.5,IF(L150=5,30,IF(L150=6,27.5,IF(L150=7,25,IF(L150=8,22.5,0))))))))+IF(L150&lt;=8,0,IF(L150&lt;=16,19,IF(L150&lt;=24,13,0)))-IF(L150&lt;=8,0,IF(L150&lt;=16,(L150-9)*0.425,IF(L150&lt;=24,(L150-17)*0.425,0))),0)+IF(F150="JPČ",IF(L150=1,68,IF(L150=2,47.6,IF(L150=3,36,IF(L150=4,26,IF(L150=5,24,IF(L150=6,22,IF(L150=7,20,IF(L150=8,18,0))))))))+IF(L150&lt;=8,0,IF(L150&lt;=16,13,IF(L150&lt;=24,9,0)))-IF(L150&lt;=8,0,IF(L150&lt;=16,(L150-9)*0.34,IF(L150&lt;=24,(L150-17)*0.34,0))),0)+IF(F150="JEČ",IF(L150=1,34,IF(L150=2,26.04,IF(L150=3,20.6,IF(L150=4,12,IF(L150=5,11,IF(L150=6,10,IF(L150=7,9,IF(L150=8,8,0))))))))+IF(L150&lt;=8,0,IF(L150&lt;=16,6,0))-IF(L150&lt;=8,0,IF(L150&lt;=16,(L150-9)*0.17,0)),0)+IF(F150="JEOF",IF(L150=1,34,IF(L150=2,26.04,IF(L150=3,20.6,IF(L150=4,12,IF(L150=5,11,IF(L150=6,10,IF(L150=7,9,IF(L150=8,8,0))))))))+IF(L150&lt;=8,0,IF(L150&lt;=16,6,0))-IF(L150&lt;=8,0,IF(L150&lt;=16,(L150-9)*0.17,0)),0)+IF(F150="JnPČ",IF(L150=1,51,IF(L150=2,35.7,IF(L150=3,27,IF(L150=4,19.5,IF(L150=5,18,IF(L150=6,16.5,IF(L150=7,15,IF(L150=8,13.5,0))))))))+IF(L150&lt;=8,0,IF(L150&lt;=16,10,0))-IF(L150&lt;=8,0,IF(L150&lt;=16,(L150-9)*0.255,0)),0)+IF(F150="JnEČ",IF(L150=1,25.5,IF(L150=2,19.53,IF(L150=3,15.48,IF(L150=4,9,IF(L150=5,8.25,IF(L150=6,7.5,IF(L150=7,6.75,IF(L150=8,6,0))))))))+IF(L150&lt;=8,0,IF(L150&lt;=16,5,0))-IF(L150&lt;=8,0,IF(L150&lt;=16,(L150-9)*0.1275,0)),0)+IF(F150="JčPČ",IF(L150=1,21.25,IF(L150=2,14.5,IF(L150=3,11.5,IF(L150=4,7,IF(L150=5,6.5,IF(L150=6,6,IF(L150=7,5.5,IF(L150=8,5,0))))))))+IF(L150&lt;=8,0,IF(L150&lt;=16,4,0))-IF(L150&lt;=8,0,IF(L150&lt;=16,(L150-9)*0.10625,0)),0)+IF(F150="JčEČ",IF(L150=1,17,IF(L150=2,13.02,IF(L150=3,10.32,IF(L150=4,6,IF(L150=5,5.5,IF(L150=6,5,IF(L150=7,4.5,IF(L150=8,4,0))))))))+IF(L150&lt;=8,0,IF(L150&lt;=16,3,0))-IF(L150&lt;=8,0,IF(L150&lt;=16,(L150-9)*0.085,0)),0)+IF(F150="NEAK",IF(L150=1,11.48,IF(L150=2,8.79,IF(L150=3,6.97,IF(L150=4,4.05,IF(L150=5,3.71,IF(L150=6,3.38,IF(L150=7,3.04,IF(L150=8,2.7,0))))))))+IF(L150&lt;=8,0,IF(L150&lt;=16,2,IF(L150&lt;=24,1.3,0)))-IF(L150&lt;=8,0,IF(L150&lt;=16,(L150-9)*0.0574,IF(L150&lt;=24,(L150-17)*0.0574,0))),0))*IF(L150&lt;0,1,IF(OR(F150="PČ",F150="PŽ",F150="PT"),IF(J150&lt;32,J150/32,1),1))* IF(L150&lt;0,1,IF(OR(F150="EČ",F150="EŽ",F150="JOŽ",F150="JPČ",F150="NEAK"),IF(J150&lt;24,J150/24,1),1))*IF(L150&lt;0,1,IF(OR(F150="PČneol",F150="JEČ",F150="JEOF",F150="JnPČ",F150="JnEČ",F150="JčPČ",F150="JčEČ"),IF(J150&lt;16,J150/16,1),1))*IF(L150&lt;0,1,IF(F150="EČneol",IF(J150&lt;8,J150/8,1),1))</f>
        <v>15</v>
      </c>
      <c r="O150" s="54">
        <f>IF(F150="OŽ",N150,IF(H150="Ne",IF(J150*0.3&lt;J150-L150,N150,0),IF(J150*0.1&lt;J150-L150,N150,0)))</f>
        <v>15</v>
      </c>
      <c r="P150" s="53">
        <f>IF(O150=0,0,IF(F150="OŽ",IF(L150&gt;35,0,IF(J150&gt;35,(36-L150)*1.836,((36-L150)-(36-J150))*1.836)),0)+IF(F150="PČ",IF(L150&gt;31,0,IF(J150&gt;31,(32-L150)*1.347,((32-L150)-(32-J150))*1.347)),0)+ IF(F150="PČneol",IF(L150&gt;15,0,IF(J150&gt;15,(16-L150)*0.255,((16-L150)-(16-J150))*0.255)),0)+IF(F150="PŽ",IF(L150&gt;31,0,IF(J150&gt;31,(32-L150)*0.255,((32-L150)-(32-J150))*0.255)),0)+IF(F150="EČ",IF(L150&gt;23,0,IF(J150&gt;23,(24-L150)*0.612,((24-L150)-(24-J150))*0.612)),0)+IF(F150="EČneol",IF(L150&gt;7,0,IF(J150&gt;7,(8-L150)*0.204,((8-L150)-(8-J150))*0.204)),0)+IF(F150="EŽ",IF(L150&gt;23,0,IF(J150&gt;23,(24-L150)*0.204,((24-L150)-(24-J150))*0.204)),0)+IF(F150="PT",IF(L150&gt;31,0,IF(J150&gt;31,(32-L150)*0.204,((32-L150)-(32-J150))*0.204)),0)+IF(F150="JOŽ",IF(L150&gt;23,0,IF(J150&gt;23,(24-L150)*0.255,((24-L150)-(24-J150))*0.255)),0)+IF(F150="JPČ",IF(L150&gt;23,0,IF(J150&gt;23,(24-L150)*0.204,((24-L150)-(24-J150))*0.204)),0)+IF(F150="JEČ",IF(L150&gt;15,0,IF(J150&gt;15,(16-L150)*0.102,((16-L150)-(16-J150))*0.102)),0)+IF(F150="JEOF",IF(L150&gt;15,0,IF(J150&gt;15,(16-L150)*0.102,((16-L150)-(16-J150))*0.102)),0)+IF(F150="JnPČ",IF(L150&gt;15,0,IF(J150&gt;15,(16-L150)*0.153,((16-L150)-(16-J150))*0.153)),0)+IF(F150="JnEČ",IF(L150&gt;15,0,IF(J150&gt;15,(16-L150)*0.0765,((16-L150)-(16-J150))*0.0765)),0)+IF(F150="JčPČ",IF(L150&gt;15,0,IF(J150&gt;15,(16-L150)*0.06375,((16-L150)-(16-J150))*0.06375)),0)+IF(F150="JčEČ",IF(L150&gt;15,0,IF(J150&gt;15,(16-L150)*0.051,((16-L150)-(16-J150))*0.051)),0)+IF(F150="NEAK",IF(L150&gt;23,0,IF(J150&gt;23,(24-L150)*0.03444,((24-L150)-(24-J150))*0.03444)),0))</f>
        <v>1.377</v>
      </c>
      <c r="Q150" s="56">
        <f>IF(ISERROR(P150*100/N150),0,(P150*100/N150))</f>
        <v>9.18</v>
      </c>
      <c r="R150" s="55">
        <f>IF(Q150&lt;=30,O150+P150,O150+O150*0.3)*IF(G150=1,0.4,IF(G150=2,0.75,IF(G150="1 (kas 4 m. 1 k. nerengiamos)",0.52,1)))*IF(D150="olimpinė",1,IF(M150="Ne",0.5,1))*IF(OR(A$5="Lietuvos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federacija"),IF(OR(J150&lt;8,K150&lt;16),0,1),1)*E150*IF(I150&lt;=1,1,1/I150)*IF(OR(A$5="Lietuvos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6.5507999999999997</v>
      </c>
    </row>
    <row r="151" spans="1:18">
      <c r="A151" s="68" t="s">
        <v>34</v>
      </c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70"/>
      <c r="R151" s="55">
        <f>SUM(R150:R150)</f>
        <v>6.5507999999999997</v>
      </c>
    </row>
    <row r="152" spans="1:18" ht="15.75">
      <c r="A152" s="18" t="s">
        <v>93</v>
      </c>
      <c r="B152" s="18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1"/>
    </row>
    <row r="153" spans="1:18">
      <c r="A153" s="43" t="s">
        <v>42</v>
      </c>
      <c r="B153" s="43"/>
      <c r="C153" s="43"/>
      <c r="D153" s="43"/>
      <c r="E153" s="43"/>
      <c r="F153" s="43"/>
      <c r="G153" s="43"/>
      <c r="H153" s="43"/>
      <c r="I153" s="43"/>
      <c r="J153" s="10"/>
      <c r="K153" s="10"/>
      <c r="L153" s="10"/>
      <c r="M153" s="10"/>
      <c r="N153" s="10"/>
      <c r="O153" s="10"/>
      <c r="P153" s="10"/>
      <c r="Q153" s="10"/>
      <c r="R153" s="11"/>
    </row>
    <row r="154" spans="1:18">
      <c r="A154" s="43"/>
      <c r="B154" s="43"/>
      <c r="C154" s="43"/>
      <c r="D154" s="43"/>
      <c r="E154" s="43"/>
      <c r="F154" s="43"/>
      <c r="G154" s="43"/>
      <c r="H154" s="43"/>
      <c r="I154" s="43"/>
      <c r="J154" s="10"/>
      <c r="K154" s="10"/>
      <c r="L154" s="10"/>
      <c r="M154" s="10"/>
      <c r="N154" s="10"/>
      <c r="O154" s="10"/>
      <c r="P154" s="10"/>
      <c r="Q154" s="10"/>
      <c r="R154" s="11"/>
    </row>
    <row r="155" spans="1:18">
      <c r="A155" s="71" t="s">
        <v>94</v>
      </c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61"/>
      <c r="R155" s="6"/>
    </row>
    <row r="156" spans="1:18" ht="18">
      <c r="A156" s="64" t="s">
        <v>27</v>
      </c>
      <c r="B156" s="65"/>
      <c r="C156" s="65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61"/>
      <c r="R156" s="6"/>
    </row>
    <row r="157" spans="1:18">
      <c r="A157" s="66" t="s">
        <v>38</v>
      </c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1"/>
      <c r="R157" s="6"/>
    </row>
    <row r="158" spans="1:18" ht="75">
      <c r="A158" s="60">
        <v>1</v>
      </c>
      <c r="B158" s="60" t="s">
        <v>95</v>
      </c>
      <c r="C158" s="7" t="s">
        <v>29</v>
      </c>
      <c r="D158" s="60" t="s">
        <v>30</v>
      </c>
      <c r="E158" s="60">
        <v>4</v>
      </c>
      <c r="F158" s="60" t="s">
        <v>45</v>
      </c>
      <c r="G158" s="60">
        <v>1</v>
      </c>
      <c r="H158" s="60" t="s">
        <v>32</v>
      </c>
      <c r="I158" s="60"/>
      <c r="J158" s="60">
        <v>48</v>
      </c>
      <c r="K158" s="60">
        <v>38</v>
      </c>
      <c r="L158" s="60">
        <v>13</v>
      </c>
      <c r="M158" s="60" t="s">
        <v>33</v>
      </c>
      <c r="N158" s="52">
        <f>(IF(F158="OŽ",IF(L158=1,550.8,IF(L158=2,426.38,IF(L158=3,342.14,IF(L158=4,181.44,IF(L158=5,168.48,IF(L158=6,155.52,IF(L158=7,148.5,IF(L158=8,144,0))))))))+IF(L158&lt;=8,0,IF(L158&lt;=16,137.7,IF(L158&lt;=24,108,IF(L158&lt;=32,80.1,IF(L158&lt;=36,52.2,0)))))-IF(L158&lt;=8,0,IF(L158&lt;=16,(L158-9)*2.754,IF(L158&lt;=24,(L158-17)* 2.754,IF(L158&lt;=32,(L158-25)* 2.754,IF(L158&lt;=36,(L158-33)*2.754,0))))),0)+IF(F158="PČ",IF(L158=1,449,IF(L158=2,314.6,IF(L158=3,238,IF(L158=4,172,IF(L158=5,159,IF(L158=6,145,IF(L158=7,132,IF(L158=8,119,0))))))))+IF(L158&lt;=8,0,IF(L158&lt;=16,88,IF(L158&lt;=24,55,IF(L158&lt;=32,22,0))))-IF(L158&lt;=8,0,IF(L158&lt;=16,(L158-9)*2.245,IF(L158&lt;=24,(L158-17)*2.245,IF(L158&lt;=32,(L158-25)*2.245,0)))),0)+IF(F158="PČneol",IF(L158=1,85,IF(L158=2,64.61,IF(L158=3,50.76,IF(L158=4,16.25,IF(L158=5,15,IF(L158=6,13.75,IF(L158=7,12.5,IF(L158=8,11.25,0))))))))+IF(L158&lt;=8,0,IF(L158&lt;=16,9,0))-IF(L158&lt;=8,0,IF(L158&lt;=16,(L158-9)*0.425,0)),0)+IF(F158="PŽ",IF(L158=1,85,IF(L158=2,59.5,IF(L158=3,45,IF(L158=4,32.5,IF(L158=5,30,IF(L158=6,27.5,IF(L158=7,25,IF(L158=8,22.5,0))))))))+IF(L158&lt;=8,0,IF(L158&lt;=16,19,IF(L158&lt;=24,13,IF(L158&lt;=32,8,0))))-IF(L158&lt;=8,0,IF(L158&lt;=16,(L158-9)*0.425,IF(L158&lt;=24,(L158-17)*0.425,IF(L158&lt;=32,(L158-25)*0.425,0)))),0)+IF(F158="EČ",IF(L158=1,204,IF(L158=2,156.24,IF(L158=3,123.84,IF(L158=4,72,IF(L158=5,66,IF(L158=6,60,IF(L158=7,54,IF(L158=8,48,0))))))))+IF(L158&lt;=8,0,IF(L158&lt;=16,40,IF(L158&lt;=24,25,0)))-IF(L158&lt;=8,0,IF(L158&lt;=16,(L158-9)*1.02,IF(L158&lt;=24,(L158-17)*1.02,0))),0)+IF(F158="EČneol",IF(L158=1,68,IF(L158=2,51.69,IF(L158=3,40.61,IF(L158=4,13,IF(L158=5,12,IF(L158=6,11,IF(L158=7,10,IF(L158=8,9,0)))))))))+IF(F158="EŽ",IF(L158=1,68,IF(L158=2,47.6,IF(L158=3,36,IF(L158=4,18,IF(L158=5,16.5,IF(L158=6,15,IF(L158=7,13.5,IF(L158=8,12,0))))))))+IF(L158&lt;=8,0,IF(L158&lt;=16,10,IF(L158&lt;=24,6,0)))-IF(L158&lt;=8,0,IF(L158&lt;=16,(L158-9)*0.34,IF(L158&lt;=24,(L158-17)*0.34,0))),0)+IF(F158="PT",IF(L158=1,68,IF(L158=2,52.08,IF(L158=3,41.28,IF(L158=4,24,IF(L158=5,22,IF(L158=6,20,IF(L158=7,18,IF(L158=8,16,0))))))))+IF(L158&lt;=8,0,IF(L158&lt;=16,13,IF(L158&lt;=24,9,IF(L158&lt;=32,4,0))))-IF(L158&lt;=8,0,IF(L158&lt;=16,(L158-9)*0.34,IF(L158&lt;=24,(L158-17)*0.34,IF(L158&lt;=32,(L158-25)*0.34,0)))),0)+IF(F158="JOŽ",IF(L158=1,85,IF(L158=2,59.5,IF(L158=3,45,IF(L158=4,32.5,IF(L158=5,30,IF(L158=6,27.5,IF(L158=7,25,IF(L158=8,22.5,0))))))))+IF(L158&lt;=8,0,IF(L158&lt;=16,19,IF(L158&lt;=24,13,0)))-IF(L158&lt;=8,0,IF(L158&lt;=16,(L158-9)*0.425,IF(L158&lt;=24,(L158-17)*0.425,0))),0)+IF(F158="JPČ",IF(L158=1,68,IF(L158=2,47.6,IF(L158=3,36,IF(L158=4,26,IF(L158=5,24,IF(L158=6,22,IF(L158=7,20,IF(L158=8,18,0))))))))+IF(L158&lt;=8,0,IF(L158&lt;=16,13,IF(L158&lt;=24,9,0)))-IF(L158&lt;=8,0,IF(L158&lt;=16,(L158-9)*0.34,IF(L158&lt;=24,(L158-17)*0.34,0))),0)+IF(F158="JEČ",IF(L158=1,34,IF(L158=2,26.04,IF(L158=3,20.6,IF(L158=4,12,IF(L158=5,11,IF(L158=6,10,IF(L158=7,9,IF(L158=8,8,0))))))))+IF(L158&lt;=8,0,IF(L158&lt;=16,6,0))-IF(L158&lt;=8,0,IF(L158&lt;=16,(L158-9)*0.17,0)),0)+IF(F158="JEOF",IF(L158=1,34,IF(L158=2,26.04,IF(L158=3,20.6,IF(L158=4,12,IF(L158=5,11,IF(L158=6,10,IF(L158=7,9,IF(L158=8,8,0))))))))+IF(L158&lt;=8,0,IF(L158&lt;=16,6,0))-IF(L158&lt;=8,0,IF(L158&lt;=16,(L158-9)*0.17,0)),0)+IF(F158="JnPČ",IF(L158=1,51,IF(L158=2,35.7,IF(L158=3,27,IF(L158=4,19.5,IF(L158=5,18,IF(L158=6,16.5,IF(L158=7,15,IF(L158=8,13.5,0))))))))+IF(L158&lt;=8,0,IF(L158&lt;=16,10,0))-IF(L158&lt;=8,0,IF(L158&lt;=16,(L158-9)*0.255,0)),0)+IF(F158="JnEČ",IF(L158=1,25.5,IF(L158=2,19.53,IF(L158=3,15.48,IF(L158=4,9,IF(L158=5,8.25,IF(L158=6,7.5,IF(L158=7,6.75,IF(L158=8,6,0))))))))+IF(L158&lt;=8,0,IF(L158&lt;=16,5,0))-IF(L158&lt;=8,0,IF(L158&lt;=16,(L158-9)*0.1275,0)),0)+IF(F158="JčPČ",IF(L158=1,21.25,IF(L158=2,14.5,IF(L158=3,11.5,IF(L158=4,7,IF(L158=5,6.5,IF(L158=6,6,IF(L158=7,5.5,IF(L158=8,5,0))))))))+IF(L158&lt;=8,0,IF(L158&lt;=16,4,0))-IF(L158&lt;=8,0,IF(L158&lt;=16,(L158-9)*0.10625,0)),0)+IF(F158="JčEČ",IF(L158=1,17,IF(L158=2,13.02,IF(L158=3,10.32,IF(L158=4,6,IF(L158=5,5.5,IF(L158=6,5,IF(L158=7,4.5,IF(L158=8,4,0))))))))+IF(L158&lt;=8,0,IF(L158&lt;=16,3,0))-IF(L158&lt;=8,0,IF(L158&lt;=16,(L158-9)*0.085,0)),0)+IF(F158="NEAK",IF(L158=1,11.48,IF(L158=2,8.79,IF(L158=3,6.97,IF(L158=4,4.05,IF(L158=5,3.71,IF(L158=6,3.38,IF(L158=7,3.04,IF(L158=8,2.7,0))))))))+IF(L158&lt;=8,0,IF(L158&lt;=16,2,IF(L158&lt;=24,1.3,0)))-IF(L158&lt;=8,0,IF(L158&lt;=16,(L158-9)*0.0574,IF(L158&lt;=24,(L158-17)*0.0574,0))),0))*IF(L158&lt;0,1,IF(OR(F158="PČ",F158="PŽ",F158="PT"),IF(J158&lt;32,J158/32,1),1))* IF(L158&lt;0,1,IF(OR(F158="EČ",F158="EŽ",F158="JOŽ",F158="JPČ",F158="NEAK"),IF(J158&lt;24,J158/24,1),1))*IF(L158&lt;0,1,IF(OR(F158="PČneol",F158="JEČ",F158="JEOF",F158="JnPČ",F158="JnEČ",F158="JčPČ",F158="JčEČ"),IF(J158&lt;16,J158/16,1),1))*IF(L158&lt;0,1,IF(F158="EČneol",IF(J158&lt;8,J158/8,1),1))</f>
        <v>8.98</v>
      </c>
      <c r="O158" s="54">
        <f>IF(F158="OŽ",N158,IF(H158="Ne",IF(J158*0.3&lt;J158-L158,N158,0),IF(J158*0.1&lt;J158-L158,N158,0)))</f>
        <v>8.98</v>
      </c>
      <c r="P158" s="53">
        <f>IF(O158=0,0,IF(F158="OŽ",IF(L158&gt;35,0,IF(J158&gt;35,(36-L158)*1.836,((36-L158)-(36-J158))*1.836)),0)+IF(F158="PČ",IF(L158&gt;31,0,IF(J158&gt;31,(32-L158)*1.347,((32-L158)-(32-J158))*1.347)),0)+ IF(F158="PČneol",IF(L158&gt;15,0,IF(J158&gt;15,(16-L158)*0.255,((16-L158)-(16-J158))*0.255)),0)+IF(F158="PŽ",IF(L158&gt;31,0,IF(J158&gt;31,(32-L158)*0.255,((32-L158)-(32-J158))*0.255)),0)+IF(F158="EČ",IF(L158&gt;23,0,IF(J158&gt;23,(24-L158)*0.612,((24-L158)-(24-J158))*0.612)),0)+IF(F158="EČneol",IF(L158&gt;7,0,IF(J158&gt;7,(8-L158)*0.204,((8-L158)-(8-J158))*0.204)),0)+IF(F158="EŽ",IF(L158&gt;23,0,IF(J158&gt;23,(24-L158)*0.204,((24-L158)-(24-J158))*0.204)),0)+IF(F158="PT",IF(L158&gt;31,0,IF(J158&gt;31,(32-L158)*0.204,((32-L158)-(32-J158))*0.204)),0)+IF(F158="JOŽ",IF(L158&gt;23,0,IF(J158&gt;23,(24-L158)*0.255,((24-L158)-(24-J158))*0.255)),0)+IF(F158="JPČ",IF(L158&gt;23,0,IF(J158&gt;23,(24-L158)*0.204,((24-L158)-(24-J158))*0.204)),0)+IF(F158="JEČ",IF(L158&gt;15,0,IF(J158&gt;15,(16-L158)*0.102,((16-L158)-(16-J158))*0.102)),0)+IF(F158="JEOF",IF(L158&gt;15,0,IF(J158&gt;15,(16-L158)*0.102,((16-L158)-(16-J158))*0.102)),0)+IF(F158="JnPČ",IF(L158&gt;15,0,IF(J158&gt;15,(16-L158)*0.153,((16-L158)-(16-J158))*0.153)),0)+IF(F158="JnEČ",IF(L158&gt;15,0,IF(J158&gt;15,(16-L158)*0.0765,((16-L158)-(16-J158))*0.0765)),0)+IF(F158="JčPČ",IF(L158&gt;15,0,IF(J158&gt;15,(16-L158)*0.06375,((16-L158)-(16-J158))*0.06375)),0)+IF(F158="JčEČ",IF(L158&gt;15,0,IF(J158&gt;15,(16-L158)*0.051,((16-L158)-(16-J158))*0.051)),0)+IF(F158="NEAK",IF(L158&gt;23,0,IF(J158&gt;23,(24-L158)*0.03444,((24-L158)-(24-J158))*0.03444)),0))</f>
        <v>0.45899999999999996</v>
      </c>
      <c r="Q158" s="56">
        <f>IF(ISERROR(P158*100/N158),0,(P158*100/N158))</f>
        <v>5.1113585746102448</v>
      </c>
      <c r="R158" s="55">
        <f>IF(Q158&lt;=30,O158+P158,O158+O158*0.3)*IF(G158=1,0.4,IF(G158=2,0.75,IF(G158="1 (kas 4 m. 1 k. nerengiamos)",0.52,1)))*IF(D158="olimpinė",1,IF(M158="Ne",0.5,1))*IF(OR(A$5="Lietuvos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federacija"),IF(OR(J158&lt;8,K158&lt;16),0,1),1)*E158*IF(I158&lt;=1,1,1/I158)*IF(OR(A$5="Lietuvos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15.102400000000001</v>
      </c>
    </row>
    <row r="159" spans="1:18">
      <c r="A159" s="68" t="s">
        <v>34</v>
      </c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70"/>
      <c r="R159" s="55">
        <f>SUM(R158:R158)</f>
        <v>15.102400000000001</v>
      </c>
    </row>
    <row r="160" spans="1:18" ht="15.75">
      <c r="A160" s="18" t="s">
        <v>96</v>
      </c>
      <c r="B160" s="18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1"/>
    </row>
    <row r="161" spans="1:18">
      <c r="A161" s="43" t="s">
        <v>42</v>
      </c>
      <c r="B161" s="43"/>
      <c r="C161" s="43"/>
      <c r="D161" s="43"/>
      <c r="E161" s="43"/>
      <c r="F161" s="43"/>
      <c r="G161" s="43"/>
      <c r="H161" s="43"/>
      <c r="I161" s="43"/>
      <c r="J161" s="10"/>
      <c r="K161" s="10"/>
      <c r="L161" s="10"/>
      <c r="M161" s="10"/>
      <c r="N161" s="10"/>
      <c r="O161" s="10"/>
      <c r="P161" s="10"/>
      <c r="Q161" s="10"/>
      <c r="R161" s="11"/>
    </row>
    <row r="162" spans="1:18">
      <c r="A162" s="43"/>
      <c r="B162" s="43"/>
      <c r="C162" s="43"/>
      <c r="D162" s="43"/>
      <c r="E162" s="43"/>
      <c r="F162" s="43"/>
      <c r="G162" s="43"/>
      <c r="H162" s="43"/>
      <c r="I162" s="43"/>
      <c r="J162" s="10"/>
      <c r="K162" s="10"/>
      <c r="L162" s="10"/>
      <c r="M162" s="10"/>
      <c r="N162" s="10"/>
      <c r="O162" s="10"/>
      <c r="P162" s="10"/>
      <c r="Q162" s="10"/>
      <c r="R162" s="11"/>
    </row>
    <row r="163" spans="1:18">
      <c r="A163" s="71" t="s">
        <v>97</v>
      </c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61"/>
      <c r="R163" s="6"/>
    </row>
    <row r="164" spans="1:18" ht="18">
      <c r="A164" s="64" t="s">
        <v>27</v>
      </c>
      <c r="B164" s="65"/>
      <c r="C164" s="65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61"/>
      <c r="R164" s="6"/>
    </row>
    <row r="165" spans="1:18">
      <c r="A165" s="66" t="s">
        <v>38</v>
      </c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1"/>
      <c r="R165" s="6"/>
    </row>
    <row r="166" spans="1:18">
      <c r="A166" s="60">
        <v>1</v>
      </c>
      <c r="B166" s="60" t="s">
        <v>44</v>
      </c>
      <c r="C166" s="7" t="s">
        <v>53</v>
      </c>
      <c r="D166" s="60" t="s">
        <v>30</v>
      </c>
      <c r="E166" s="60">
        <v>1</v>
      </c>
      <c r="F166" s="60" t="s">
        <v>40</v>
      </c>
      <c r="G166" s="60">
        <v>1</v>
      </c>
      <c r="H166" s="60" t="s">
        <v>32</v>
      </c>
      <c r="I166" s="60"/>
      <c r="J166" s="60">
        <v>31</v>
      </c>
      <c r="K166" s="60">
        <v>26</v>
      </c>
      <c r="L166" s="60">
        <v>7</v>
      </c>
      <c r="M166" s="60" t="s">
        <v>33</v>
      </c>
      <c r="N166" s="52">
        <f>(IF(F166="OŽ",IF(L166=1,550.8,IF(L166=2,426.38,IF(L166=3,342.14,IF(L166=4,181.44,IF(L166=5,168.48,IF(L166=6,155.52,IF(L166=7,148.5,IF(L166=8,144,0))))))))+IF(L166&lt;=8,0,IF(L166&lt;=16,137.7,IF(L166&lt;=24,108,IF(L166&lt;=32,80.1,IF(L166&lt;=36,52.2,0)))))-IF(L166&lt;=8,0,IF(L166&lt;=16,(L166-9)*2.754,IF(L166&lt;=24,(L166-17)* 2.754,IF(L166&lt;=32,(L166-25)* 2.754,IF(L166&lt;=36,(L166-33)*2.754,0))))),0)+IF(F166="PČ",IF(L166=1,449,IF(L166=2,314.6,IF(L166=3,238,IF(L166=4,172,IF(L166=5,159,IF(L166=6,145,IF(L166=7,132,IF(L166=8,119,0))))))))+IF(L166&lt;=8,0,IF(L166&lt;=16,88,IF(L166&lt;=24,55,IF(L166&lt;=32,22,0))))-IF(L166&lt;=8,0,IF(L166&lt;=16,(L166-9)*2.245,IF(L166&lt;=24,(L166-17)*2.245,IF(L166&lt;=32,(L166-25)*2.245,0)))),0)+IF(F166="PČneol",IF(L166=1,85,IF(L166=2,64.61,IF(L166=3,50.76,IF(L166=4,16.25,IF(L166=5,15,IF(L166=6,13.75,IF(L166=7,12.5,IF(L166=8,11.25,0))))))))+IF(L166&lt;=8,0,IF(L166&lt;=16,9,0))-IF(L166&lt;=8,0,IF(L166&lt;=16,(L166-9)*0.425,0)),0)+IF(F166="PŽ",IF(L166=1,85,IF(L166=2,59.5,IF(L166=3,45,IF(L166=4,32.5,IF(L166=5,30,IF(L166=6,27.5,IF(L166=7,25,IF(L166=8,22.5,0))))))))+IF(L166&lt;=8,0,IF(L166&lt;=16,19,IF(L166&lt;=24,13,IF(L166&lt;=32,8,0))))-IF(L166&lt;=8,0,IF(L166&lt;=16,(L166-9)*0.425,IF(L166&lt;=24,(L166-17)*0.425,IF(L166&lt;=32,(L166-25)*0.425,0)))),0)+IF(F166="EČ",IF(L166=1,204,IF(L166=2,156.24,IF(L166=3,123.84,IF(L166=4,72,IF(L166=5,66,IF(L166=6,60,IF(L166=7,54,IF(L166=8,48,0))))))))+IF(L166&lt;=8,0,IF(L166&lt;=16,40,IF(L166&lt;=24,25,0)))-IF(L166&lt;=8,0,IF(L166&lt;=16,(L166-9)*1.02,IF(L166&lt;=24,(L166-17)*1.02,0))),0)+IF(F166="EČneol",IF(L166=1,68,IF(L166=2,51.69,IF(L166=3,40.61,IF(L166=4,13,IF(L166=5,12,IF(L166=6,11,IF(L166=7,10,IF(L166=8,9,0)))))))))+IF(F166="EŽ",IF(L166=1,68,IF(L166=2,47.6,IF(L166=3,36,IF(L166=4,18,IF(L166=5,16.5,IF(L166=6,15,IF(L166=7,13.5,IF(L166=8,12,0))))))))+IF(L166&lt;=8,0,IF(L166&lt;=16,10,IF(L166&lt;=24,6,0)))-IF(L166&lt;=8,0,IF(L166&lt;=16,(L166-9)*0.34,IF(L166&lt;=24,(L166-17)*0.34,0))),0)+IF(F166="PT",IF(L166=1,68,IF(L166=2,52.08,IF(L166=3,41.28,IF(L166=4,24,IF(L166=5,22,IF(L166=6,20,IF(L166=7,18,IF(L166=8,16,0))))))))+IF(L166&lt;=8,0,IF(L166&lt;=16,13,IF(L166&lt;=24,9,IF(L166&lt;=32,4,0))))-IF(L166&lt;=8,0,IF(L166&lt;=16,(L166-9)*0.34,IF(L166&lt;=24,(L166-17)*0.34,IF(L166&lt;=32,(L166-25)*0.34,0)))),0)+IF(F166="JOŽ",IF(L166=1,85,IF(L166=2,59.5,IF(L166=3,45,IF(L166=4,32.5,IF(L166=5,30,IF(L166=6,27.5,IF(L166=7,25,IF(L166=8,22.5,0))))))))+IF(L166&lt;=8,0,IF(L166&lt;=16,19,IF(L166&lt;=24,13,0)))-IF(L166&lt;=8,0,IF(L166&lt;=16,(L166-9)*0.425,IF(L166&lt;=24,(L166-17)*0.425,0))),0)+IF(F166="JPČ",IF(L166=1,68,IF(L166=2,47.6,IF(L166=3,36,IF(L166=4,26,IF(L166=5,24,IF(L166=6,22,IF(L166=7,20,IF(L166=8,18,0))))))))+IF(L166&lt;=8,0,IF(L166&lt;=16,13,IF(L166&lt;=24,9,0)))-IF(L166&lt;=8,0,IF(L166&lt;=16,(L166-9)*0.34,IF(L166&lt;=24,(L166-17)*0.34,0))),0)+IF(F166="JEČ",IF(L166=1,34,IF(L166=2,26.04,IF(L166=3,20.6,IF(L166=4,12,IF(L166=5,11,IF(L166=6,10,IF(L166=7,9,IF(L166=8,8,0))))))))+IF(L166&lt;=8,0,IF(L166&lt;=16,6,0))-IF(L166&lt;=8,0,IF(L166&lt;=16,(L166-9)*0.17,0)),0)+IF(F166="JEOF",IF(L166=1,34,IF(L166=2,26.04,IF(L166=3,20.6,IF(L166=4,12,IF(L166=5,11,IF(L166=6,10,IF(L166=7,9,IF(L166=8,8,0))))))))+IF(L166&lt;=8,0,IF(L166&lt;=16,6,0))-IF(L166&lt;=8,0,IF(L166&lt;=16,(L166-9)*0.17,0)),0)+IF(F166="JnPČ",IF(L166=1,51,IF(L166=2,35.7,IF(L166=3,27,IF(L166=4,19.5,IF(L166=5,18,IF(L166=6,16.5,IF(L166=7,15,IF(L166=8,13.5,0))))))))+IF(L166&lt;=8,0,IF(L166&lt;=16,10,0))-IF(L166&lt;=8,0,IF(L166&lt;=16,(L166-9)*0.255,0)),0)+IF(F166="JnEČ",IF(L166=1,25.5,IF(L166=2,19.53,IF(L166=3,15.48,IF(L166=4,9,IF(L166=5,8.25,IF(L166=6,7.5,IF(L166=7,6.75,IF(L166=8,6,0))))))))+IF(L166&lt;=8,0,IF(L166&lt;=16,5,0))-IF(L166&lt;=8,0,IF(L166&lt;=16,(L166-9)*0.1275,0)),0)+IF(F166="JčPČ",IF(L166=1,21.25,IF(L166=2,14.5,IF(L166=3,11.5,IF(L166=4,7,IF(L166=5,6.5,IF(L166=6,6,IF(L166=7,5.5,IF(L166=8,5,0))))))))+IF(L166&lt;=8,0,IF(L166&lt;=16,4,0))-IF(L166&lt;=8,0,IF(L166&lt;=16,(L166-9)*0.10625,0)),0)+IF(F166="JčEČ",IF(L166=1,17,IF(L166=2,13.02,IF(L166=3,10.32,IF(L166=4,6,IF(L166=5,5.5,IF(L166=6,5,IF(L166=7,4.5,IF(L166=8,4,0))))))))+IF(L166&lt;=8,0,IF(L166&lt;=16,3,0))-IF(L166&lt;=8,0,IF(L166&lt;=16,(L166-9)*0.085,0)),0)+IF(F166="NEAK",IF(L166=1,11.48,IF(L166=2,8.79,IF(L166=3,6.97,IF(L166=4,4.05,IF(L166=5,3.71,IF(L166=6,3.38,IF(L166=7,3.04,IF(L166=8,2.7,0))))))))+IF(L166&lt;=8,0,IF(L166&lt;=16,2,IF(L166&lt;=24,1.3,0)))-IF(L166&lt;=8,0,IF(L166&lt;=16,(L166-9)*0.0574,IF(L166&lt;=24,(L166-17)*0.0574,0))),0))*IF(L166&lt;0,1,IF(OR(F166="PČ",F166="PŽ",F166="PT"),IF(J166&lt;32,J166/32,1),1))* IF(L166&lt;0,1,IF(OR(F166="EČ",F166="EŽ",F166="JOŽ",F166="JPČ",F166="NEAK"),IF(J166&lt;24,J166/24,1),1))*IF(L166&lt;0,1,IF(OR(F166="PČneol",F166="JEČ",F166="JEOF",F166="JnPČ",F166="JnEČ",F166="JčPČ",F166="JčEČ"),IF(J166&lt;16,J166/16,1),1))*IF(L166&lt;0,1,IF(F166="EČneol",IF(J166&lt;8,J166/8,1),1))</f>
        <v>6.75</v>
      </c>
      <c r="O166" s="54">
        <f>IF(F166="OŽ",N166,IF(H166="Ne",IF(J166*0.3&lt;J166-L166,N166,0),IF(J166*0.1&lt;J166-L166,N166,0)))</f>
        <v>6.75</v>
      </c>
      <c r="P166" s="53">
        <f>IF(O166=0,0,IF(F166="OŽ",IF(L166&gt;35,0,IF(J166&gt;35,(36-L166)*1.836,((36-L166)-(36-J166))*1.836)),0)+IF(F166="PČ",IF(L166&gt;31,0,IF(J166&gt;31,(32-L166)*1.347,((32-L166)-(32-J166))*1.347)),0)+ IF(F166="PČneol",IF(L166&gt;15,0,IF(J166&gt;15,(16-L166)*0.255,((16-L166)-(16-J166))*0.255)),0)+IF(F166="PŽ",IF(L166&gt;31,0,IF(J166&gt;31,(32-L166)*0.255,((32-L166)-(32-J166))*0.255)),0)+IF(F166="EČ",IF(L166&gt;23,0,IF(J166&gt;23,(24-L166)*0.612,((24-L166)-(24-J166))*0.612)),0)+IF(F166="EČneol",IF(L166&gt;7,0,IF(J166&gt;7,(8-L166)*0.204,((8-L166)-(8-J166))*0.204)),0)+IF(F166="EŽ",IF(L166&gt;23,0,IF(J166&gt;23,(24-L166)*0.204,((24-L166)-(24-J166))*0.204)),0)+IF(F166="PT",IF(L166&gt;31,0,IF(J166&gt;31,(32-L166)*0.204,((32-L166)-(32-J166))*0.204)),0)+IF(F166="JOŽ",IF(L166&gt;23,0,IF(J166&gt;23,(24-L166)*0.255,((24-L166)-(24-J166))*0.255)),0)+IF(F166="JPČ",IF(L166&gt;23,0,IF(J166&gt;23,(24-L166)*0.204,((24-L166)-(24-J166))*0.204)),0)+IF(F166="JEČ",IF(L166&gt;15,0,IF(J166&gt;15,(16-L166)*0.102,((16-L166)-(16-J166))*0.102)),0)+IF(F166="JEOF",IF(L166&gt;15,0,IF(J166&gt;15,(16-L166)*0.102,((16-L166)-(16-J166))*0.102)),0)+IF(F166="JnPČ",IF(L166&gt;15,0,IF(J166&gt;15,(16-L166)*0.153,((16-L166)-(16-J166))*0.153)),0)+IF(F166="JnEČ",IF(L166&gt;15,0,IF(J166&gt;15,(16-L166)*0.0765,((16-L166)-(16-J166))*0.0765)),0)+IF(F166="JčPČ",IF(L166&gt;15,0,IF(J166&gt;15,(16-L166)*0.06375,((16-L166)-(16-J166))*0.06375)),0)+IF(F166="JčEČ",IF(L166&gt;15,0,IF(J166&gt;15,(16-L166)*0.051,((16-L166)-(16-J166))*0.051)),0)+IF(F166="NEAK",IF(L166&gt;23,0,IF(J166&gt;23,(24-L166)*0.03444,((24-L166)-(24-J166))*0.03444)),0))</f>
        <v>0.6885</v>
      </c>
      <c r="Q166" s="56">
        <f>IF(ISERROR(P166*100/N166),0,(P166*100/N166))</f>
        <v>10.199999999999999</v>
      </c>
      <c r="R166" s="55">
        <f>IF(Q166&lt;=30,O166+P166,O166+O166*0.3)*IF(G166=1,0.4,IF(G166=2,0.75,IF(G166="1 (kas 4 m. 1 k. nerengiamos)",0.52,1)))*IF(D166="olimpinė",1,IF(M166="Ne",0.5,1))*IF(OR(A$5="Lietuvos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federacija"),IF(OR(J166&lt;8,K166&lt;16),0,1),1)*E166*IF(I166&lt;=1,1,1/I166)*IF(OR(A$5="Lietuvos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2.9754000000000005</v>
      </c>
    </row>
    <row r="167" spans="1:18">
      <c r="A167" s="60">
        <v>2</v>
      </c>
      <c r="B167" s="60" t="s">
        <v>86</v>
      </c>
      <c r="C167" s="7" t="s">
        <v>53</v>
      </c>
      <c r="D167" s="60" t="s">
        <v>30</v>
      </c>
      <c r="E167" s="60">
        <v>1</v>
      </c>
      <c r="F167" s="60" t="s">
        <v>40</v>
      </c>
      <c r="G167" s="60">
        <v>1</v>
      </c>
      <c r="H167" s="60" t="s">
        <v>32</v>
      </c>
      <c r="I167" s="60"/>
      <c r="J167" s="60">
        <v>37</v>
      </c>
      <c r="K167" s="60">
        <v>26</v>
      </c>
      <c r="L167" s="60">
        <v>7</v>
      </c>
      <c r="M167" s="60" t="s">
        <v>33</v>
      </c>
      <c r="N167" s="52">
        <f t="shared" ref="N167:N181" si="15">(IF(F167="OŽ",IF(L167=1,550.8,IF(L167=2,426.38,IF(L167=3,342.14,IF(L167=4,181.44,IF(L167=5,168.48,IF(L167=6,155.52,IF(L167=7,148.5,IF(L167=8,144,0))))))))+IF(L167&lt;=8,0,IF(L167&lt;=16,137.7,IF(L167&lt;=24,108,IF(L167&lt;=32,80.1,IF(L167&lt;=36,52.2,0)))))-IF(L167&lt;=8,0,IF(L167&lt;=16,(L167-9)*2.754,IF(L167&lt;=24,(L167-17)* 2.754,IF(L167&lt;=32,(L167-25)* 2.754,IF(L167&lt;=36,(L167-33)*2.754,0))))),0)+IF(F167="PČ",IF(L167=1,449,IF(L167=2,314.6,IF(L167=3,238,IF(L167=4,172,IF(L167=5,159,IF(L167=6,145,IF(L167=7,132,IF(L167=8,119,0))))))))+IF(L167&lt;=8,0,IF(L167&lt;=16,88,IF(L167&lt;=24,55,IF(L167&lt;=32,22,0))))-IF(L167&lt;=8,0,IF(L167&lt;=16,(L167-9)*2.245,IF(L167&lt;=24,(L167-17)*2.245,IF(L167&lt;=32,(L167-25)*2.245,0)))),0)+IF(F167="PČneol",IF(L167=1,85,IF(L167=2,64.61,IF(L167=3,50.76,IF(L167=4,16.25,IF(L167=5,15,IF(L167=6,13.75,IF(L167=7,12.5,IF(L167=8,11.25,0))))))))+IF(L167&lt;=8,0,IF(L167&lt;=16,9,0))-IF(L167&lt;=8,0,IF(L167&lt;=16,(L167-9)*0.425,0)),0)+IF(F167="PŽ",IF(L167=1,85,IF(L167=2,59.5,IF(L167=3,45,IF(L167=4,32.5,IF(L167=5,30,IF(L167=6,27.5,IF(L167=7,25,IF(L167=8,22.5,0))))))))+IF(L167&lt;=8,0,IF(L167&lt;=16,19,IF(L167&lt;=24,13,IF(L167&lt;=32,8,0))))-IF(L167&lt;=8,0,IF(L167&lt;=16,(L167-9)*0.425,IF(L167&lt;=24,(L167-17)*0.425,IF(L167&lt;=32,(L167-25)*0.425,0)))),0)+IF(F167="EČ",IF(L167=1,204,IF(L167=2,156.24,IF(L167=3,123.84,IF(L167=4,72,IF(L167=5,66,IF(L167=6,60,IF(L167=7,54,IF(L167=8,48,0))))))))+IF(L167&lt;=8,0,IF(L167&lt;=16,40,IF(L167&lt;=24,25,0)))-IF(L167&lt;=8,0,IF(L167&lt;=16,(L167-9)*1.02,IF(L167&lt;=24,(L167-17)*1.02,0))),0)+IF(F167="EČneol",IF(L167=1,68,IF(L167=2,51.69,IF(L167=3,40.61,IF(L167=4,13,IF(L167=5,12,IF(L167=6,11,IF(L167=7,10,IF(L167=8,9,0)))))))))+IF(F167="EŽ",IF(L167=1,68,IF(L167=2,47.6,IF(L167=3,36,IF(L167=4,18,IF(L167=5,16.5,IF(L167=6,15,IF(L167=7,13.5,IF(L167=8,12,0))))))))+IF(L167&lt;=8,0,IF(L167&lt;=16,10,IF(L167&lt;=24,6,0)))-IF(L167&lt;=8,0,IF(L167&lt;=16,(L167-9)*0.34,IF(L167&lt;=24,(L167-17)*0.34,0))),0)+IF(F167="PT",IF(L167=1,68,IF(L167=2,52.08,IF(L167=3,41.28,IF(L167=4,24,IF(L167=5,22,IF(L167=6,20,IF(L167=7,18,IF(L167=8,16,0))))))))+IF(L167&lt;=8,0,IF(L167&lt;=16,13,IF(L167&lt;=24,9,IF(L167&lt;=32,4,0))))-IF(L167&lt;=8,0,IF(L167&lt;=16,(L167-9)*0.34,IF(L167&lt;=24,(L167-17)*0.34,IF(L167&lt;=32,(L167-25)*0.34,0)))),0)+IF(F167="JOŽ",IF(L167=1,85,IF(L167=2,59.5,IF(L167=3,45,IF(L167=4,32.5,IF(L167=5,30,IF(L167=6,27.5,IF(L167=7,25,IF(L167=8,22.5,0))))))))+IF(L167&lt;=8,0,IF(L167&lt;=16,19,IF(L167&lt;=24,13,0)))-IF(L167&lt;=8,0,IF(L167&lt;=16,(L167-9)*0.425,IF(L167&lt;=24,(L167-17)*0.425,0))),0)+IF(F167="JPČ",IF(L167=1,68,IF(L167=2,47.6,IF(L167=3,36,IF(L167=4,26,IF(L167=5,24,IF(L167=6,22,IF(L167=7,20,IF(L167=8,18,0))))))))+IF(L167&lt;=8,0,IF(L167&lt;=16,13,IF(L167&lt;=24,9,0)))-IF(L167&lt;=8,0,IF(L167&lt;=16,(L167-9)*0.34,IF(L167&lt;=24,(L167-17)*0.34,0))),0)+IF(F167="JEČ",IF(L167=1,34,IF(L167=2,26.04,IF(L167=3,20.6,IF(L167=4,12,IF(L167=5,11,IF(L167=6,10,IF(L167=7,9,IF(L167=8,8,0))))))))+IF(L167&lt;=8,0,IF(L167&lt;=16,6,0))-IF(L167&lt;=8,0,IF(L167&lt;=16,(L167-9)*0.17,0)),0)+IF(F167="JEOF",IF(L167=1,34,IF(L167=2,26.04,IF(L167=3,20.6,IF(L167=4,12,IF(L167=5,11,IF(L167=6,10,IF(L167=7,9,IF(L167=8,8,0))))))))+IF(L167&lt;=8,0,IF(L167&lt;=16,6,0))-IF(L167&lt;=8,0,IF(L167&lt;=16,(L167-9)*0.17,0)),0)+IF(F167="JnPČ",IF(L167=1,51,IF(L167=2,35.7,IF(L167=3,27,IF(L167=4,19.5,IF(L167=5,18,IF(L167=6,16.5,IF(L167=7,15,IF(L167=8,13.5,0))))))))+IF(L167&lt;=8,0,IF(L167&lt;=16,10,0))-IF(L167&lt;=8,0,IF(L167&lt;=16,(L167-9)*0.255,0)),0)+IF(F167="JnEČ",IF(L167=1,25.5,IF(L167=2,19.53,IF(L167=3,15.48,IF(L167=4,9,IF(L167=5,8.25,IF(L167=6,7.5,IF(L167=7,6.75,IF(L167=8,6,0))))))))+IF(L167&lt;=8,0,IF(L167&lt;=16,5,0))-IF(L167&lt;=8,0,IF(L167&lt;=16,(L167-9)*0.1275,0)),0)+IF(F167="JčPČ",IF(L167=1,21.25,IF(L167=2,14.5,IF(L167=3,11.5,IF(L167=4,7,IF(L167=5,6.5,IF(L167=6,6,IF(L167=7,5.5,IF(L167=8,5,0))))))))+IF(L167&lt;=8,0,IF(L167&lt;=16,4,0))-IF(L167&lt;=8,0,IF(L167&lt;=16,(L167-9)*0.10625,0)),0)+IF(F167="JčEČ",IF(L167=1,17,IF(L167=2,13.02,IF(L167=3,10.32,IF(L167=4,6,IF(L167=5,5.5,IF(L167=6,5,IF(L167=7,4.5,IF(L167=8,4,0))))))))+IF(L167&lt;=8,0,IF(L167&lt;=16,3,0))-IF(L167&lt;=8,0,IF(L167&lt;=16,(L167-9)*0.085,0)),0)+IF(F167="NEAK",IF(L167=1,11.48,IF(L167=2,8.79,IF(L167=3,6.97,IF(L167=4,4.05,IF(L167=5,3.71,IF(L167=6,3.38,IF(L167=7,3.04,IF(L167=8,2.7,0))))))))+IF(L167&lt;=8,0,IF(L167&lt;=16,2,IF(L167&lt;=24,1.3,0)))-IF(L167&lt;=8,0,IF(L167&lt;=16,(L167-9)*0.0574,IF(L167&lt;=24,(L167-17)*0.0574,0))),0))*IF(L167&lt;0,1,IF(OR(F167="PČ",F167="PŽ",F167="PT"),IF(J167&lt;32,J167/32,1),1))* IF(L167&lt;0,1,IF(OR(F167="EČ",F167="EŽ",F167="JOŽ",F167="JPČ",F167="NEAK"),IF(J167&lt;24,J167/24,1),1))*IF(L167&lt;0,1,IF(OR(F167="PČneol",F167="JEČ",F167="JEOF",F167="JnPČ",F167="JnEČ",F167="JčPČ",F167="JčEČ"),IF(J167&lt;16,J167/16,1),1))*IF(L167&lt;0,1,IF(F167="EČneol",IF(J167&lt;8,J167/8,1),1))</f>
        <v>6.75</v>
      </c>
      <c r="O167" s="54">
        <f t="shared" ref="O167:O181" si="16">IF(F167="OŽ",N167,IF(H167="Ne",IF(J167*0.3&lt;J167-L167,N167,0),IF(J167*0.1&lt;J167-L167,N167,0)))</f>
        <v>6.75</v>
      </c>
      <c r="P167" s="53">
        <f t="shared" ref="P167:P181" si="17">IF(O167=0,0,IF(F167="OŽ",IF(L167&gt;35,0,IF(J167&gt;35,(36-L167)*1.836,((36-L167)-(36-J167))*1.836)),0)+IF(F167="PČ",IF(L167&gt;31,0,IF(J167&gt;31,(32-L167)*1.347,((32-L167)-(32-J167))*1.347)),0)+ IF(F167="PČneol",IF(L167&gt;15,0,IF(J167&gt;15,(16-L167)*0.255,((16-L167)-(16-J167))*0.255)),0)+IF(F167="PŽ",IF(L167&gt;31,0,IF(J167&gt;31,(32-L167)*0.255,((32-L167)-(32-J167))*0.255)),0)+IF(F167="EČ",IF(L167&gt;23,0,IF(J167&gt;23,(24-L167)*0.612,((24-L167)-(24-J167))*0.612)),0)+IF(F167="EČneol",IF(L167&gt;7,0,IF(J167&gt;7,(8-L167)*0.204,((8-L167)-(8-J167))*0.204)),0)+IF(F167="EŽ",IF(L167&gt;23,0,IF(J167&gt;23,(24-L167)*0.204,((24-L167)-(24-J167))*0.204)),0)+IF(F167="PT",IF(L167&gt;31,0,IF(J167&gt;31,(32-L167)*0.204,((32-L167)-(32-J167))*0.204)),0)+IF(F167="JOŽ",IF(L167&gt;23,0,IF(J167&gt;23,(24-L167)*0.255,((24-L167)-(24-J167))*0.255)),0)+IF(F167="JPČ",IF(L167&gt;23,0,IF(J167&gt;23,(24-L167)*0.204,((24-L167)-(24-J167))*0.204)),0)+IF(F167="JEČ",IF(L167&gt;15,0,IF(J167&gt;15,(16-L167)*0.102,((16-L167)-(16-J167))*0.102)),0)+IF(F167="JEOF",IF(L167&gt;15,0,IF(J167&gt;15,(16-L167)*0.102,((16-L167)-(16-J167))*0.102)),0)+IF(F167="JnPČ",IF(L167&gt;15,0,IF(J167&gt;15,(16-L167)*0.153,((16-L167)-(16-J167))*0.153)),0)+IF(F167="JnEČ",IF(L167&gt;15,0,IF(J167&gt;15,(16-L167)*0.0765,((16-L167)-(16-J167))*0.0765)),0)+IF(F167="JčPČ",IF(L167&gt;15,0,IF(J167&gt;15,(16-L167)*0.06375,((16-L167)-(16-J167))*0.06375)),0)+IF(F167="JčEČ",IF(L167&gt;15,0,IF(J167&gt;15,(16-L167)*0.051,((16-L167)-(16-J167))*0.051)),0)+IF(F167="NEAK",IF(L167&gt;23,0,IF(J167&gt;23,(24-L167)*0.03444,((24-L167)-(24-J167))*0.03444)),0))</f>
        <v>0.6885</v>
      </c>
      <c r="Q167" s="56">
        <f t="shared" ref="Q167:Q181" si="18">IF(ISERROR(P167*100/N167),0,(P167*100/N167))</f>
        <v>10.199999999999999</v>
      </c>
      <c r="R167" s="55">
        <f t="shared" ref="R167:R181" si="19">IF(Q167&lt;=30,O167+P167,O167+O167*0.3)*IF(G167=1,0.4,IF(G167=2,0.75,IF(G167="1 (kas 4 m. 1 k. nerengiamos)",0.52,1)))*IF(D167="olimpinė",1,IF(M167="Ne",0.5,1))*IF(OR(A$5="Lietuvos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federacija"),IF(OR(J167&lt;8,K167&lt;16),0,1),1)*E167*IF(I167&lt;=1,1,1/I167)*IF(OR(A$5="Lietuvos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2.9754000000000005</v>
      </c>
    </row>
    <row r="168" spans="1:18">
      <c r="A168" s="60">
        <v>3</v>
      </c>
      <c r="B168" s="60" t="s">
        <v>98</v>
      </c>
      <c r="C168" s="7" t="s">
        <v>53</v>
      </c>
      <c r="D168" s="60" t="s">
        <v>30</v>
      </c>
      <c r="E168" s="60">
        <v>1</v>
      </c>
      <c r="F168" s="60" t="s">
        <v>40</v>
      </c>
      <c r="G168" s="60">
        <v>1</v>
      </c>
      <c r="H168" s="60" t="s">
        <v>32</v>
      </c>
      <c r="I168" s="60"/>
      <c r="J168" s="60">
        <v>37</v>
      </c>
      <c r="K168" s="60">
        <v>26</v>
      </c>
      <c r="L168" s="60">
        <v>11</v>
      </c>
      <c r="M168" s="60" t="s">
        <v>33</v>
      </c>
      <c r="N168" s="52">
        <f t="shared" si="15"/>
        <v>4.7450000000000001</v>
      </c>
      <c r="O168" s="54">
        <f t="shared" si="16"/>
        <v>4.7450000000000001</v>
      </c>
      <c r="P168" s="53">
        <f t="shared" si="17"/>
        <v>0.38250000000000001</v>
      </c>
      <c r="Q168" s="56">
        <f t="shared" si="18"/>
        <v>8.0611169652265549</v>
      </c>
      <c r="R168" s="55">
        <f t="shared" si="19"/>
        <v>2.0510000000000002</v>
      </c>
    </row>
    <row r="169" spans="1:18">
      <c r="A169" s="60">
        <v>4</v>
      </c>
      <c r="B169" s="60" t="s">
        <v>99</v>
      </c>
      <c r="C169" s="7" t="s">
        <v>53</v>
      </c>
      <c r="D169" s="60" t="s">
        <v>30</v>
      </c>
      <c r="E169" s="60">
        <v>1</v>
      </c>
      <c r="F169" s="60" t="s">
        <v>40</v>
      </c>
      <c r="G169" s="60">
        <v>1</v>
      </c>
      <c r="H169" s="60" t="s">
        <v>32</v>
      </c>
      <c r="I169" s="60"/>
      <c r="J169" s="60">
        <v>84</v>
      </c>
      <c r="K169" s="60">
        <v>26</v>
      </c>
      <c r="L169" s="60">
        <v>9</v>
      </c>
      <c r="M169" s="60" t="s">
        <v>33</v>
      </c>
      <c r="N169" s="52">
        <f t="shared" si="15"/>
        <v>5</v>
      </c>
      <c r="O169" s="54">
        <f t="shared" si="16"/>
        <v>5</v>
      </c>
      <c r="P169" s="53">
        <f t="shared" si="17"/>
        <v>0.53549999999999998</v>
      </c>
      <c r="Q169" s="56">
        <f t="shared" si="18"/>
        <v>10.709999999999999</v>
      </c>
      <c r="R169" s="55">
        <f t="shared" si="19"/>
        <v>2.2141999999999999</v>
      </c>
    </row>
    <row r="170" spans="1:18">
      <c r="A170" s="60">
        <v>5</v>
      </c>
      <c r="B170" s="60" t="s">
        <v>52</v>
      </c>
      <c r="C170" s="7" t="s">
        <v>53</v>
      </c>
      <c r="D170" s="60" t="s">
        <v>30</v>
      </c>
      <c r="E170" s="60">
        <v>1</v>
      </c>
      <c r="F170" s="60" t="s">
        <v>40</v>
      </c>
      <c r="G170" s="60">
        <v>1</v>
      </c>
      <c r="H170" s="60" t="s">
        <v>32</v>
      </c>
      <c r="I170" s="60"/>
      <c r="J170" s="60">
        <v>77</v>
      </c>
      <c r="K170" s="60">
        <v>26</v>
      </c>
      <c r="L170" s="60">
        <v>12</v>
      </c>
      <c r="M170" s="60" t="s">
        <v>32</v>
      </c>
      <c r="N170" s="52">
        <f t="shared" si="15"/>
        <v>4.6174999999999997</v>
      </c>
      <c r="O170" s="54">
        <f t="shared" si="16"/>
        <v>4.6174999999999997</v>
      </c>
      <c r="P170" s="53">
        <f t="shared" si="17"/>
        <v>0.30599999999999999</v>
      </c>
      <c r="Q170" s="56">
        <f t="shared" si="18"/>
        <v>6.6269626421223604</v>
      </c>
      <c r="R170" s="55">
        <f t="shared" si="19"/>
        <v>0.98470000000000002</v>
      </c>
    </row>
    <row r="171" spans="1:18">
      <c r="A171" s="60">
        <v>6</v>
      </c>
      <c r="B171" s="60" t="s">
        <v>89</v>
      </c>
      <c r="C171" s="7" t="s">
        <v>53</v>
      </c>
      <c r="D171" s="60" t="s">
        <v>30</v>
      </c>
      <c r="E171" s="60">
        <v>1</v>
      </c>
      <c r="F171" s="60" t="s">
        <v>40</v>
      </c>
      <c r="G171" s="60">
        <v>1</v>
      </c>
      <c r="H171" s="60" t="s">
        <v>32</v>
      </c>
      <c r="I171" s="60"/>
      <c r="J171" s="60">
        <v>120</v>
      </c>
      <c r="K171" s="60">
        <v>26</v>
      </c>
      <c r="L171" s="60">
        <v>3</v>
      </c>
      <c r="M171" s="60" t="s">
        <v>33</v>
      </c>
      <c r="N171" s="52">
        <f t="shared" si="15"/>
        <v>15.48</v>
      </c>
      <c r="O171" s="54">
        <f t="shared" si="16"/>
        <v>15.48</v>
      </c>
      <c r="P171" s="53">
        <f t="shared" si="17"/>
        <v>0.99449999999999994</v>
      </c>
      <c r="Q171" s="56">
        <f t="shared" si="18"/>
        <v>6.4244186046511622</v>
      </c>
      <c r="R171" s="55">
        <f t="shared" si="19"/>
        <v>6.5898000000000003</v>
      </c>
    </row>
    <row r="172" spans="1:18">
      <c r="A172" s="60">
        <v>7</v>
      </c>
      <c r="B172" s="60" t="s">
        <v>100</v>
      </c>
      <c r="C172" s="7" t="s">
        <v>53</v>
      </c>
      <c r="D172" s="60" t="s">
        <v>30</v>
      </c>
      <c r="E172" s="60">
        <v>1</v>
      </c>
      <c r="F172" s="60" t="s">
        <v>40</v>
      </c>
      <c r="G172" s="60">
        <v>1</v>
      </c>
      <c r="H172" s="60" t="s">
        <v>32</v>
      </c>
      <c r="I172" s="60"/>
      <c r="J172" s="60">
        <v>120</v>
      </c>
      <c r="K172" s="60">
        <v>26</v>
      </c>
      <c r="L172" s="60">
        <v>11</v>
      </c>
      <c r="M172" s="60" t="s">
        <v>33</v>
      </c>
      <c r="N172" s="52">
        <f t="shared" si="15"/>
        <v>4.7450000000000001</v>
      </c>
      <c r="O172" s="54">
        <f t="shared" si="16"/>
        <v>4.7450000000000001</v>
      </c>
      <c r="P172" s="53">
        <f t="shared" si="17"/>
        <v>0.38250000000000001</v>
      </c>
      <c r="Q172" s="56">
        <f t="shared" si="18"/>
        <v>8.0611169652265549</v>
      </c>
      <c r="R172" s="55">
        <f t="shared" si="19"/>
        <v>2.0510000000000002</v>
      </c>
    </row>
    <row r="173" spans="1:18">
      <c r="A173" s="60">
        <v>8</v>
      </c>
      <c r="B173" s="60" t="s">
        <v>101</v>
      </c>
      <c r="C173" s="7" t="s">
        <v>53</v>
      </c>
      <c r="D173" s="60" t="s">
        <v>30</v>
      </c>
      <c r="E173" s="60">
        <v>1</v>
      </c>
      <c r="F173" s="60" t="s">
        <v>40</v>
      </c>
      <c r="G173" s="60">
        <v>1</v>
      </c>
      <c r="H173" s="60" t="s">
        <v>32</v>
      </c>
      <c r="I173" s="60"/>
      <c r="J173" s="60">
        <v>29</v>
      </c>
      <c r="K173" s="60">
        <v>26</v>
      </c>
      <c r="L173" s="60">
        <v>15</v>
      </c>
      <c r="M173" s="60" t="s">
        <v>33</v>
      </c>
      <c r="N173" s="52">
        <f t="shared" si="15"/>
        <v>4.2350000000000003</v>
      </c>
      <c r="O173" s="54">
        <f t="shared" si="16"/>
        <v>4.2350000000000003</v>
      </c>
      <c r="P173" s="53">
        <f t="shared" si="17"/>
        <v>7.6499999999999999E-2</v>
      </c>
      <c r="Q173" s="56">
        <f t="shared" si="18"/>
        <v>1.8063754427390788</v>
      </c>
      <c r="R173" s="55">
        <f t="shared" si="19"/>
        <v>1.7246000000000004</v>
      </c>
    </row>
    <row r="174" spans="1:18">
      <c r="A174" s="60">
        <v>9</v>
      </c>
      <c r="B174" s="60" t="s">
        <v>44</v>
      </c>
      <c r="C174" s="7" t="s">
        <v>58</v>
      </c>
      <c r="D174" s="60" t="s">
        <v>30</v>
      </c>
      <c r="E174" s="60">
        <v>1</v>
      </c>
      <c r="F174" s="60" t="s">
        <v>40</v>
      </c>
      <c r="G174" s="60">
        <v>1</v>
      </c>
      <c r="H174" s="60" t="s">
        <v>32</v>
      </c>
      <c r="I174" s="60"/>
      <c r="J174" s="60">
        <v>65</v>
      </c>
      <c r="K174" s="60">
        <v>26</v>
      </c>
      <c r="L174" s="60">
        <v>7</v>
      </c>
      <c r="M174" s="60" t="s">
        <v>32</v>
      </c>
      <c r="N174" s="52">
        <f t="shared" si="15"/>
        <v>6.75</v>
      </c>
      <c r="O174" s="54">
        <f t="shared" si="16"/>
        <v>6.75</v>
      </c>
      <c r="P174" s="53">
        <f t="shared" si="17"/>
        <v>0.6885</v>
      </c>
      <c r="Q174" s="56">
        <f t="shared" si="18"/>
        <v>10.199999999999999</v>
      </c>
      <c r="R174" s="55">
        <f t="shared" si="19"/>
        <v>1.4877000000000002</v>
      </c>
    </row>
    <row r="175" spans="1:18">
      <c r="A175" s="60">
        <v>10</v>
      </c>
      <c r="B175" s="60" t="s">
        <v>86</v>
      </c>
      <c r="C175" s="7" t="s">
        <v>58</v>
      </c>
      <c r="D175" s="60" t="s">
        <v>30</v>
      </c>
      <c r="E175" s="60">
        <v>1</v>
      </c>
      <c r="F175" s="60" t="s">
        <v>40</v>
      </c>
      <c r="G175" s="60">
        <v>1</v>
      </c>
      <c r="H175" s="60" t="s">
        <v>32</v>
      </c>
      <c r="I175" s="60"/>
      <c r="J175" s="60">
        <v>65</v>
      </c>
      <c r="K175" s="60">
        <v>26</v>
      </c>
      <c r="L175" s="60">
        <v>14</v>
      </c>
      <c r="M175" s="60" t="s">
        <v>32</v>
      </c>
      <c r="N175" s="52">
        <f t="shared" si="15"/>
        <v>4.3624999999999998</v>
      </c>
      <c r="O175" s="54">
        <f t="shared" si="16"/>
        <v>4.3624999999999998</v>
      </c>
      <c r="P175" s="53">
        <f t="shared" si="17"/>
        <v>0.153</v>
      </c>
      <c r="Q175" s="56">
        <f t="shared" si="18"/>
        <v>3.5071633237822351</v>
      </c>
      <c r="R175" s="55">
        <f t="shared" si="19"/>
        <v>0.9030999999999999</v>
      </c>
    </row>
    <row r="176" spans="1:18">
      <c r="A176" s="60">
        <v>11</v>
      </c>
      <c r="B176" s="60" t="s">
        <v>98</v>
      </c>
      <c r="C176" s="7" t="s">
        <v>58</v>
      </c>
      <c r="D176" s="60" t="s">
        <v>30</v>
      </c>
      <c r="E176" s="60">
        <v>1</v>
      </c>
      <c r="F176" s="60" t="s">
        <v>40</v>
      </c>
      <c r="G176" s="60">
        <v>1</v>
      </c>
      <c r="H176" s="60" t="s">
        <v>32</v>
      </c>
      <c r="I176" s="60"/>
      <c r="J176" s="60">
        <v>65</v>
      </c>
      <c r="K176" s="60">
        <v>26</v>
      </c>
      <c r="L176" s="60">
        <v>15</v>
      </c>
      <c r="M176" s="60" t="s">
        <v>32</v>
      </c>
      <c r="N176" s="52">
        <f t="shared" si="15"/>
        <v>4.2350000000000003</v>
      </c>
      <c r="O176" s="54">
        <f t="shared" si="16"/>
        <v>4.2350000000000003</v>
      </c>
      <c r="P176" s="53">
        <f t="shared" si="17"/>
        <v>7.6499999999999999E-2</v>
      </c>
      <c r="Q176" s="56">
        <f t="shared" si="18"/>
        <v>1.8063754427390788</v>
      </c>
      <c r="R176" s="55">
        <f t="shared" si="19"/>
        <v>0.86230000000000018</v>
      </c>
    </row>
    <row r="177" spans="1:18">
      <c r="A177" s="60">
        <v>12</v>
      </c>
      <c r="B177" s="60" t="s">
        <v>52</v>
      </c>
      <c r="C177" s="7" t="s">
        <v>58</v>
      </c>
      <c r="D177" s="60" t="s">
        <v>30</v>
      </c>
      <c r="E177" s="60">
        <v>1</v>
      </c>
      <c r="F177" s="60" t="s">
        <v>40</v>
      </c>
      <c r="G177" s="60">
        <v>1</v>
      </c>
      <c r="H177" s="60" t="s">
        <v>32</v>
      </c>
      <c r="I177" s="60"/>
      <c r="J177" s="60">
        <v>154</v>
      </c>
      <c r="K177" s="60">
        <v>26</v>
      </c>
      <c r="L177" s="60">
        <v>7</v>
      </c>
      <c r="M177" s="60" t="s">
        <v>33</v>
      </c>
      <c r="N177" s="52">
        <f t="shared" si="15"/>
        <v>6.75</v>
      </c>
      <c r="O177" s="54">
        <f t="shared" si="16"/>
        <v>6.75</v>
      </c>
      <c r="P177" s="53">
        <f t="shared" si="17"/>
        <v>0.6885</v>
      </c>
      <c r="Q177" s="56">
        <f t="shared" si="18"/>
        <v>10.199999999999999</v>
      </c>
      <c r="R177" s="55">
        <f t="shared" si="19"/>
        <v>2.9754000000000005</v>
      </c>
    </row>
    <row r="178" spans="1:18">
      <c r="A178" s="60">
        <v>13</v>
      </c>
      <c r="B178" s="60" t="s">
        <v>55</v>
      </c>
      <c r="C178" s="7" t="s">
        <v>58</v>
      </c>
      <c r="D178" s="60" t="s">
        <v>30</v>
      </c>
      <c r="E178" s="60">
        <v>1</v>
      </c>
      <c r="F178" s="60" t="s">
        <v>40</v>
      </c>
      <c r="G178" s="60">
        <v>1</v>
      </c>
      <c r="H178" s="60" t="s">
        <v>32</v>
      </c>
      <c r="I178" s="60"/>
      <c r="J178" s="60">
        <v>183</v>
      </c>
      <c r="K178" s="60">
        <v>26</v>
      </c>
      <c r="L178" s="60">
        <v>15</v>
      </c>
      <c r="M178" s="60" t="s">
        <v>33</v>
      </c>
      <c r="N178" s="52">
        <f t="shared" si="15"/>
        <v>4.2350000000000003</v>
      </c>
      <c r="O178" s="54">
        <f t="shared" si="16"/>
        <v>4.2350000000000003</v>
      </c>
      <c r="P178" s="53">
        <f t="shared" si="17"/>
        <v>7.6499999999999999E-2</v>
      </c>
      <c r="Q178" s="56">
        <f t="shared" si="18"/>
        <v>1.8063754427390788</v>
      </c>
      <c r="R178" s="55">
        <f t="shared" si="19"/>
        <v>1.7246000000000004</v>
      </c>
    </row>
    <row r="179" spans="1:18" ht="60">
      <c r="A179" s="60">
        <v>14</v>
      </c>
      <c r="B179" s="60" t="s">
        <v>102</v>
      </c>
      <c r="C179" s="7" t="s">
        <v>53</v>
      </c>
      <c r="D179" s="60" t="s">
        <v>30</v>
      </c>
      <c r="E179" s="60">
        <v>4</v>
      </c>
      <c r="F179" s="60" t="s">
        <v>40</v>
      </c>
      <c r="G179" s="60">
        <v>1</v>
      </c>
      <c r="H179" s="60" t="s">
        <v>32</v>
      </c>
      <c r="I179" s="60"/>
      <c r="J179" s="60">
        <v>17</v>
      </c>
      <c r="K179" s="60">
        <v>26</v>
      </c>
      <c r="L179" s="60">
        <v>3</v>
      </c>
      <c r="M179" s="60" t="s">
        <v>33</v>
      </c>
      <c r="N179" s="52">
        <f t="shared" si="15"/>
        <v>15.48</v>
      </c>
      <c r="O179" s="54">
        <f t="shared" si="16"/>
        <v>15.48</v>
      </c>
      <c r="P179" s="53">
        <f t="shared" si="17"/>
        <v>0.99449999999999994</v>
      </c>
      <c r="Q179" s="56">
        <f t="shared" si="18"/>
        <v>6.4244186046511622</v>
      </c>
      <c r="R179" s="55">
        <f t="shared" si="19"/>
        <v>26.359200000000001</v>
      </c>
    </row>
    <row r="180" spans="1:18" ht="60">
      <c r="A180" s="60">
        <v>15</v>
      </c>
      <c r="B180" s="60" t="s">
        <v>103</v>
      </c>
      <c r="C180" s="7" t="s">
        <v>53</v>
      </c>
      <c r="D180" s="60" t="s">
        <v>30</v>
      </c>
      <c r="E180" s="60">
        <v>4</v>
      </c>
      <c r="F180" s="60" t="s">
        <v>40</v>
      </c>
      <c r="G180" s="60">
        <v>1</v>
      </c>
      <c r="H180" s="60" t="s">
        <v>32</v>
      </c>
      <c r="I180" s="60"/>
      <c r="J180" s="60">
        <v>36</v>
      </c>
      <c r="K180" s="60">
        <v>26</v>
      </c>
      <c r="L180" s="60">
        <v>8</v>
      </c>
      <c r="M180" s="60" t="s">
        <v>33</v>
      </c>
      <c r="N180" s="52">
        <f t="shared" si="15"/>
        <v>6</v>
      </c>
      <c r="O180" s="54">
        <f t="shared" si="16"/>
        <v>6</v>
      </c>
      <c r="P180" s="53">
        <f t="shared" si="17"/>
        <v>0.61199999999999999</v>
      </c>
      <c r="Q180" s="56">
        <f t="shared" si="18"/>
        <v>10.199999999999999</v>
      </c>
      <c r="R180" s="55">
        <f t="shared" si="19"/>
        <v>10.5792</v>
      </c>
    </row>
    <row r="181" spans="1:18" ht="60">
      <c r="A181" s="60">
        <v>16</v>
      </c>
      <c r="B181" s="60" t="s">
        <v>104</v>
      </c>
      <c r="C181" s="7" t="s">
        <v>53</v>
      </c>
      <c r="D181" s="60" t="s">
        <v>30</v>
      </c>
      <c r="E181" s="60">
        <v>4</v>
      </c>
      <c r="F181" s="60" t="s">
        <v>40</v>
      </c>
      <c r="G181" s="60">
        <v>1</v>
      </c>
      <c r="H181" s="60" t="s">
        <v>32</v>
      </c>
      <c r="I181" s="60"/>
      <c r="J181" s="60">
        <v>44</v>
      </c>
      <c r="K181" s="60">
        <v>26</v>
      </c>
      <c r="L181" s="60">
        <v>4</v>
      </c>
      <c r="M181" s="60" t="s">
        <v>33</v>
      </c>
      <c r="N181" s="52">
        <f t="shared" si="15"/>
        <v>9</v>
      </c>
      <c r="O181" s="54">
        <f t="shared" si="16"/>
        <v>9</v>
      </c>
      <c r="P181" s="53">
        <f t="shared" si="17"/>
        <v>0.91799999999999993</v>
      </c>
      <c r="Q181" s="56">
        <f t="shared" si="18"/>
        <v>10.199999999999999</v>
      </c>
      <c r="R181" s="55">
        <f t="shared" si="19"/>
        <v>15.8688</v>
      </c>
    </row>
    <row r="182" spans="1:18">
      <c r="A182" s="68" t="s">
        <v>34</v>
      </c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70"/>
      <c r="R182" s="55">
        <f>SUM(R166:R181)</f>
        <v>82.326400000000007</v>
      </c>
    </row>
    <row r="183" spans="1:18" ht="15.75">
      <c r="A183" s="18" t="s">
        <v>105</v>
      </c>
      <c r="B183" s="18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1"/>
    </row>
    <row r="184" spans="1:18" ht="15.75">
      <c r="A184" s="50"/>
      <c r="B184" s="50" t="s">
        <v>106</v>
      </c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1"/>
      <c r="O184" s="51"/>
      <c r="P184" s="51"/>
      <c r="Q184" s="51"/>
      <c r="R184" s="50"/>
    </row>
    <row r="185" spans="1:18" ht="15.75">
      <c r="A185" s="50"/>
      <c r="B185" s="50" t="s">
        <v>107</v>
      </c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1"/>
      <c r="O185" s="51"/>
      <c r="P185" s="51"/>
      <c r="Q185" s="51"/>
      <c r="R185" s="50"/>
    </row>
    <row r="186" spans="1:18" ht="15.75">
      <c r="A186" s="50"/>
      <c r="B186" s="50" t="s">
        <v>108</v>
      </c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1"/>
      <c r="O186" s="51"/>
      <c r="P186" s="51"/>
      <c r="Q186" s="51"/>
      <c r="R186" s="50"/>
    </row>
    <row r="187" spans="1:18" ht="15.75">
      <c r="A187" s="50"/>
      <c r="B187" s="50" t="s">
        <v>109</v>
      </c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1"/>
      <c r="O187" s="51"/>
      <c r="P187" s="51"/>
      <c r="Q187" s="51"/>
      <c r="R187" s="50"/>
    </row>
    <row r="188" spans="1:18" ht="15.75">
      <c r="A188" s="50"/>
      <c r="B188" s="50" t="s">
        <v>110</v>
      </c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1"/>
      <c r="O188" s="51"/>
      <c r="P188" s="51"/>
      <c r="Q188" s="51"/>
      <c r="R188" s="50"/>
    </row>
    <row r="189" spans="1:18" ht="15.75">
      <c r="A189" s="50"/>
      <c r="B189" s="50" t="s">
        <v>111</v>
      </c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1"/>
      <c r="O189" s="51"/>
      <c r="P189" s="51"/>
      <c r="Q189" s="51"/>
      <c r="R189" s="50"/>
    </row>
    <row r="190" spans="1:18" ht="15.75">
      <c r="A190" s="50"/>
      <c r="B190" s="50" t="s">
        <v>112</v>
      </c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1"/>
      <c r="O190" s="51"/>
      <c r="P190" s="51"/>
      <c r="Q190" s="51"/>
      <c r="R190" s="50"/>
    </row>
    <row r="191" spans="1:18" ht="15.75">
      <c r="A191" s="50"/>
      <c r="B191" s="50" t="s">
        <v>113</v>
      </c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1"/>
      <c r="O191" s="51"/>
      <c r="P191" s="51"/>
      <c r="Q191" s="51"/>
      <c r="R191" s="50"/>
    </row>
    <row r="192" spans="1:18" ht="15.75">
      <c r="A192" s="50"/>
      <c r="B192" s="50" t="s">
        <v>114</v>
      </c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1"/>
      <c r="O192" s="51"/>
      <c r="P192" s="51"/>
      <c r="Q192" s="51"/>
      <c r="R192" s="50"/>
    </row>
    <row r="193" spans="1:18" ht="15.75">
      <c r="A193" s="50"/>
      <c r="B193" s="50" t="s">
        <v>115</v>
      </c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1"/>
      <c r="O193" s="51"/>
      <c r="P193" s="51"/>
      <c r="Q193" s="51"/>
      <c r="R193" s="50"/>
    </row>
    <row r="194" spans="1:18" ht="15.75">
      <c r="A194" s="50"/>
      <c r="B194" s="50" t="s">
        <v>116</v>
      </c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1"/>
      <c r="O194" s="51"/>
      <c r="P194" s="51"/>
      <c r="Q194" s="51"/>
      <c r="R194" s="50"/>
    </row>
    <row r="195" spans="1:18">
      <c r="A195" s="43" t="s">
        <v>42</v>
      </c>
      <c r="B195" s="43"/>
      <c r="C195" s="43"/>
      <c r="D195" s="43"/>
      <c r="E195" s="43"/>
      <c r="F195" s="43"/>
      <c r="G195" s="43"/>
      <c r="H195" s="43"/>
      <c r="I195" s="43"/>
      <c r="J195" s="10"/>
      <c r="K195" s="10"/>
      <c r="L195" s="10"/>
      <c r="M195" s="10"/>
      <c r="N195" s="10"/>
      <c r="O195" s="10"/>
      <c r="P195" s="10"/>
      <c r="Q195" s="10"/>
      <c r="R195" s="11"/>
    </row>
    <row r="196" spans="1:18">
      <c r="A196" s="43"/>
      <c r="B196" s="43"/>
      <c r="C196" s="43"/>
      <c r="D196" s="43"/>
      <c r="E196" s="43"/>
      <c r="F196" s="43"/>
      <c r="G196" s="43"/>
      <c r="H196" s="43"/>
      <c r="I196" s="43"/>
      <c r="J196" s="10"/>
      <c r="K196" s="10"/>
      <c r="L196" s="10"/>
      <c r="M196" s="10"/>
      <c r="N196" s="10"/>
      <c r="O196" s="10"/>
      <c r="P196" s="10"/>
      <c r="Q196" s="10"/>
      <c r="R196" s="11"/>
    </row>
    <row r="197" spans="1:18">
      <c r="A197" s="71" t="s">
        <v>117</v>
      </c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61"/>
      <c r="R197" s="6"/>
    </row>
    <row r="198" spans="1:18" ht="18">
      <c r="A198" s="64" t="s">
        <v>27</v>
      </c>
      <c r="B198" s="65"/>
      <c r="C198" s="65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61"/>
      <c r="R198" s="6"/>
    </row>
    <row r="199" spans="1:18">
      <c r="A199" s="66" t="s">
        <v>38</v>
      </c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1"/>
      <c r="R199" s="6"/>
    </row>
    <row r="200" spans="1:18">
      <c r="A200" s="60">
        <v>1</v>
      </c>
      <c r="B200" s="60" t="s">
        <v>118</v>
      </c>
      <c r="C200" s="7" t="s">
        <v>53</v>
      </c>
      <c r="D200" s="60" t="s">
        <v>30</v>
      </c>
      <c r="E200" s="60">
        <v>1</v>
      </c>
      <c r="F200" s="60" t="s">
        <v>31</v>
      </c>
      <c r="G200" s="60">
        <v>1</v>
      </c>
      <c r="H200" s="60" t="s">
        <v>32</v>
      </c>
      <c r="I200" s="60"/>
      <c r="J200" s="60">
        <v>428</v>
      </c>
      <c r="K200" s="60">
        <v>32</v>
      </c>
      <c r="L200" s="60">
        <v>19</v>
      </c>
      <c r="M200" s="60" t="s">
        <v>33</v>
      </c>
      <c r="N200" s="52">
        <f t="shared" ref="N200" si="20">(IF(F200="OŽ",IF(L200=1,550.8,IF(L200=2,426.38,IF(L200=3,342.14,IF(L200=4,181.44,IF(L200=5,168.48,IF(L200=6,155.52,IF(L200=7,148.5,IF(L200=8,144,0))))))))+IF(L200&lt;=8,0,IF(L200&lt;=16,137.7,IF(L200&lt;=24,108,IF(L200&lt;=32,80.1,IF(L200&lt;=36,52.2,0)))))-IF(L200&lt;=8,0,IF(L200&lt;=16,(L200-9)*2.754,IF(L200&lt;=24,(L200-17)* 2.754,IF(L200&lt;=32,(L200-25)* 2.754,IF(L200&lt;=36,(L200-33)*2.754,0))))),0)+IF(F200="PČ",IF(L200=1,449,IF(L200=2,314.6,IF(L200=3,238,IF(L200=4,172,IF(L200=5,159,IF(L200=6,145,IF(L200=7,132,IF(L200=8,119,0))))))))+IF(L200&lt;=8,0,IF(L200&lt;=16,88,IF(L200&lt;=24,55,IF(L200&lt;=32,22,0))))-IF(L200&lt;=8,0,IF(L200&lt;=16,(L200-9)*2.245,IF(L200&lt;=24,(L200-17)*2.245,IF(L200&lt;=32,(L200-25)*2.245,0)))),0)+IF(F200="PČneol",IF(L200=1,85,IF(L200=2,64.61,IF(L200=3,50.76,IF(L200=4,16.25,IF(L200=5,15,IF(L200=6,13.75,IF(L200=7,12.5,IF(L200=8,11.25,0))))))))+IF(L200&lt;=8,0,IF(L200&lt;=16,9,0))-IF(L200&lt;=8,0,IF(L200&lt;=16,(L200-9)*0.425,0)),0)+IF(F200="PŽ",IF(L200=1,85,IF(L200=2,59.5,IF(L200=3,45,IF(L200=4,32.5,IF(L200=5,30,IF(L200=6,27.5,IF(L200=7,25,IF(L200=8,22.5,0))))))))+IF(L200&lt;=8,0,IF(L200&lt;=16,19,IF(L200&lt;=24,13,IF(L200&lt;=32,8,0))))-IF(L200&lt;=8,0,IF(L200&lt;=16,(L200-9)*0.425,IF(L200&lt;=24,(L200-17)*0.425,IF(L200&lt;=32,(L200-25)*0.425,0)))),0)+IF(F200="EČ",IF(L200=1,204,IF(L200=2,156.24,IF(L200=3,123.84,IF(L200=4,72,IF(L200=5,66,IF(L200=6,60,IF(L200=7,54,IF(L200=8,48,0))))))))+IF(L200&lt;=8,0,IF(L200&lt;=16,40,IF(L200&lt;=24,25,0)))-IF(L200&lt;=8,0,IF(L200&lt;=16,(L200-9)*1.02,IF(L200&lt;=24,(L200-17)*1.02,0))),0)+IF(F200="EČneol",IF(L200=1,68,IF(L200=2,51.69,IF(L200=3,40.61,IF(L200=4,13,IF(L200=5,12,IF(L200=6,11,IF(L200=7,10,IF(L200=8,9,0)))))))))+IF(F200="EŽ",IF(L200=1,68,IF(L200=2,47.6,IF(L200=3,36,IF(L200=4,18,IF(L200=5,16.5,IF(L200=6,15,IF(L200=7,13.5,IF(L200=8,12,0))))))))+IF(L200&lt;=8,0,IF(L200&lt;=16,10,IF(L200&lt;=24,6,0)))-IF(L200&lt;=8,0,IF(L200&lt;=16,(L200-9)*0.34,IF(L200&lt;=24,(L200-17)*0.34,0))),0)+IF(F200="PT",IF(L200=1,68,IF(L200=2,52.08,IF(L200=3,41.28,IF(L200=4,24,IF(L200=5,22,IF(L200=6,20,IF(L200=7,18,IF(L200=8,16,0))))))))+IF(L200&lt;=8,0,IF(L200&lt;=16,13,IF(L200&lt;=24,9,IF(L200&lt;=32,4,0))))-IF(L200&lt;=8,0,IF(L200&lt;=16,(L200-9)*0.34,IF(L200&lt;=24,(L200-17)*0.34,IF(L200&lt;=32,(L200-25)*0.34,0)))),0)+IF(F200="JOŽ",IF(L200=1,85,IF(L200=2,59.5,IF(L200=3,45,IF(L200=4,32.5,IF(L200=5,30,IF(L200=6,27.5,IF(L200=7,25,IF(L200=8,22.5,0))))))))+IF(L200&lt;=8,0,IF(L200&lt;=16,19,IF(L200&lt;=24,13,0)))-IF(L200&lt;=8,0,IF(L200&lt;=16,(L200-9)*0.425,IF(L200&lt;=24,(L200-17)*0.425,0))),0)+IF(F200="JPČ",IF(L200=1,68,IF(L200=2,47.6,IF(L200=3,36,IF(L200=4,26,IF(L200=5,24,IF(L200=6,22,IF(L200=7,20,IF(L200=8,18,0))))))))+IF(L200&lt;=8,0,IF(L200&lt;=16,13,IF(L200&lt;=24,9,0)))-IF(L200&lt;=8,0,IF(L200&lt;=16,(L200-9)*0.34,IF(L200&lt;=24,(L200-17)*0.34,0))),0)+IF(F200="JEČ",IF(L200=1,34,IF(L200=2,26.04,IF(L200=3,20.6,IF(L200=4,12,IF(L200=5,11,IF(L200=6,10,IF(L200=7,9,IF(L200=8,8,0))))))))+IF(L200&lt;=8,0,IF(L200&lt;=16,6,0))-IF(L200&lt;=8,0,IF(L200&lt;=16,(L200-9)*0.17,0)),0)+IF(F200="JEOF",IF(L200=1,34,IF(L200=2,26.04,IF(L200=3,20.6,IF(L200=4,12,IF(L200=5,11,IF(L200=6,10,IF(L200=7,9,IF(L200=8,8,0))))))))+IF(L200&lt;=8,0,IF(L200&lt;=16,6,0))-IF(L200&lt;=8,0,IF(L200&lt;=16,(L200-9)*0.17,0)),0)+IF(F200="JnPČ",IF(L200=1,51,IF(L200=2,35.7,IF(L200=3,27,IF(L200=4,19.5,IF(L200=5,18,IF(L200=6,16.5,IF(L200=7,15,IF(L200=8,13.5,0))))))))+IF(L200&lt;=8,0,IF(L200&lt;=16,10,0))-IF(L200&lt;=8,0,IF(L200&lt;=16,(L200-9)*0.255,0)),0)+IF(F200="JnEČ",IF(L200=1,25.5,IF(L200=2,19.53,IF(L200=3,15.48,IF(L200=4,9,IF(L200=5,8.25,IF(L200=6,7.5,IF(L200=7,6.75,IF(L200=8,6,0))))))))+IF(L200&lt;=8,0,IF(L200&lt;=16,5,0))-IF(L200&lt;=8,0,IF(L200&lt;=16,(L200-9)*0.1275,0)),0)+IF(F200="JčPČ",IF(L200=1,21.25,IF(L200=2,14.5,IF(L200=3,11.5,IF(L200=4,7,IF(L200=5,6.5,IF(L200=6,6,IF(L200=7,5.5,IF(L200=8,5,0))))))))+IF(L200&lt;=8,0,IF(L200&lt;=16,4,0))-IF(L200&lt;=8,0,IF(L200&lt;=16,(L200-9)*0.10625,0)),0)+IF(F200="JčEČ",IF(L200=1,17,IF(L200=2,13.02,IF(L200=3,10.32,IF(L200=4,6,IF(L200=5,5.5,IF(L200=6,5,IF(L200=7,4.5,IF(L200=8,4,0))))))))+IF(L200&lt;=8,0,IF(L200&lt;=16,3,0))-IF(L200&lt;=8,0,IF(L200&lt;=16,(L200-9)*0.085,0)),0)+IF(F200="NEAK",IF(L200=1,11.48,IF(L200=2,8.79,IF(L200=3,6.97,IF(L200=4,4.05,IF(L200=5,3.71,IF(L200=6,3.38,IF(L200=7,3.04,IF(L200=8,2.7,0))))))))+IF(L200&lt;=8,0,IF(L200&lt;=16,2,IF(L200&lt;=24,1.3,0)))-IF(L200&lt;=8,0,IF(L200&lt;=16,(L200-9)*0.0574,IF(L200&lt;=24,(L200-17)*0.0574,0))),0))*IF(L200&lt;0,1,IF(OR(F200="PČ",F200="PŽ",F200="PT"),IF(J200&lt;32,J200/32,1),1))* IF(L200&lt;0,1,IF(OR(F200="EČ",F200="EŽ",F200="JOŽ",F200="JPČ",F200="NEAK"),IF(J200&lt;24,J200/24,1),1))*IF(L200&lt;0,1,IF(OR(F200="PČneol",F200="JEČ",F200="JEOF",F200="JnPČ",F200="JnEČ",F200="JčPČ",F200="JčEČ"),IF(J200&lt;16,J200/16,1),1))*IF(L200&lt;0,1,IF(F200="EČneol",IF(J200&lt;8,J200/8,1),1))</f>
        <v>22.96</v>
      </c>
      <c r="O200" s="54">
        <f t="shared" ref="O200" si="21">IF(F200="OŽ",N200,IF(H200="Ne",IF(J200*0.3&lt;J200-L200,N200,0),IF(J200*0.1&lt;J200-L200,N200,0)))</f>
        <v>22.96</v>
      </c>
      <c r="P200" s="53">
        <f t="shared" ref="P200" si="22">IF(O200=0,0,IF(F200="OŽ",IF(L200&gt;35,0,IF(J200&gt;35,(36-L200)*1.836,((36-L200)-(36-J200))*1.836)),0)+IF(F200="PČ",IF(L200&gt;31,0,IF(J200&gt;31,(32-L200)*1.347,((32-L200)-(32-J200))*1.347)),0)+ IF(F200="PČneol",IF(L200&gt;15,0,IF(J200&gt;15,(16-L200)*0.255,((16-L200)-(16-J200))*0.255)),0)+IF(F200="PŽ",IF(L200&gt;31,0,IF(J200&gt;31,(32-L200)*0.255,((32-L200)-(32-J200))*0.255)),0)+IF(F200="EČ",IF(L200&gt;23,0,IF(J200&gt;23,(24-L200)*0.612,((24-L200)-(24-J200))*0.612)),0)+IF(F200="EČneol",IF(L200&gt;7,0,IF(J200&gt;7,(8-L200)*0.204,((8-L200)-(8-J200))*0.204)),0)+IF(F200="EŽ",IF(L200&gt;23,0,IF(J200&gt;23,(24-L200)*0.204,((24-L200)-(24-J200))*0.204)),0)+IF(F200="PT",IF(L200&gt;31,0,IF(J200&gt;31,(32-L200)*0.204,((32-L200)-(32-J200))*0.204)),0)+IF(F200="JOŽ",IF(L200&gt;23,0,IF(J200&gt;23,(24-L200)*0.255,((24-L200)-(24-J200))*0.255)),0)+IF(F200="JPČ",IF(L200&gt;23,0,IF(J200&gt;23,(24-L200)*0.204,((24-L200)-(24-J200))*0.204)),0)+IF(F200="JEČ",IF(L200&gt;15,0,IF(J200&gt;15,(16-L200)*0.102,((16-L200)-(16-J200))*0.102)),0)+IF(F200="JEOF",IF(L200&gt;15,0,IF(J200&gt;15,(16-L200)*0.102,((16-L200)-(16-J200))*0.102)),0)+IF(F200="JnPČ",IF(L200&gt;15,0,IF(J200&gt;15,(16-L200)*0.153,((16-L200)-(16-J200))*0.153)),0)+IF(F200="JnEČ",IF(L200&gt;15,0,IF(J200&gt;15,(16-L200)*0.0765,((16-L200)-(16-J200))*0.0765)),0)+IF(F200="JčPČ",IF(L200&gt;15,0,IF(J200&gt;15,(16-L200)*0.06375,((16-L200)-(16-J200))*0.06375)),0)+IF(F200="JčEČ",IF(L200&gt;15,0,IF(J200&gt;15,(16-L200)*0.051,((16-L200)-(16-J200))*0.051)),0)+IF(F200="NEAK",IF(L200&gt;23,0,IF(J200&gt;23,(24-L200)*0.03444,((24-L200)-(24-J200))*0.03444)),0))</f>
        <v>3.06</v>
      </c>
      <c r="Q200" s="56">
        <f t="shared" ref="Q200" si="23">IF(ISERROR(P200*100/N200),0,(P200*100/N200))</f>
        <v>13.327526132404181</v>
      </c>
      <c r="R200" s="55">
        <f t="shared" ref="R200" si="24">IF(Q200&lt;=30,O200+P200,O200+O200*0.3)*IF(G200=1,0.4,IF(G200=2,0.75,IF(G200="1 (kas 4 m. 1 k. nerengiamos)",0.52,1)))*IF(D200="olimpinė",1,IF(M200="Ne",0.5,1))*IF(OR(A$5="Lietuvos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federacija"),IF(OR(J200&lt;8,K200&lt;16),0,1),1)*E200*IF(I200&lt;=1,1,1/I200)*IF(OR(A$5="Lietuvos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10.408000000000001</v>
      </c>
    </row>
    <row r="201" spans="1:18">
      <c r="A201" s="68" t="s">
        <v>34</v>
      </c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70"/>
      <c r="R201" s="55">
        <f>SUM(R200:R200)</f>
        <v>10.408000000000001</v>
      </c>
    </row>
    <row r="202" spans="1:18" ht="15.75">
      <c r="A202" s="18" t="s">
        <v>119</v>
      </c>
      <c r="B202" s="18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1"/>
    </row>
    <row r="203" spans="1:18">
      <c r="A203" s="43" t="s">
        <v>42</v>
      </c>
      <c r="B203" s="43"/>
      <c r="C203" s="43"/>
      <c r="D203" s="43"/>
      <c r="E203" s="43"/>
      <c r="F203" s="43"/>
      <c r="G203" s="43"/>
      <c r="H203" s="43"/>
      <c r="I203" s="43"/>
      <c r="J203" s="10"/>
      <c r="K203" s="10"/>
      <c r="L203" s="10"/>
      <c r="M203" s="10"/>
      <c r="N203" s="10"/>
      <c r="O203" s="10"/>
      <c r="P203" s="10"/>
      <c r="Q203" s="10"/>
      <c r="R203" s="11"/>
    </row>
    <row r="205" spans="1:18" s="6" customFormat="1">
      <c r="N205" s="2"/>
      <c r="O205" s="2"/>
      <c r="P205" s="2"/>
      <c r="Q205" s="2"/>
    </row>
    <row r="206" spans="1:18">
      <c r="A206" s="43"/>
      <c r="B206" s="43"/>
      <c r="C206" s="43"/>
      <c r="D206" s="43"/>
      <c r="E206" s="43"/>
      <c r="F206" s="43"/>
      <c r="G206" s="43"/>
      <c r="H206" s="43"/>
      <c r="I206" s="43"/>
      <c r="J206" s="10"/>
      <c r="K206" s="10"/>
      <c r="L206" s="10"/>
      <c r="M206" s="10"/>
      <c r="N206" s="10"/>
      <c r="O206" s="10"/>
      <c r="P206" s="10"/>
      <c r="Q206" s="10"/>
      <c r="R206" s="11"/>
    </row>
    <row r="207" spans="1:18">
      <c r="A207" s="75" t="s">
        <v>120</v>
      </c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7"/>
      <c r="R207" s="96">
        <f>SUM(R20+R28+R36+R44+R56+R68+R76+R85+R95+R105+R114+R122+R130+R141+R151+R159+R182+R201)</f>
        <v>298.9615</v>
      </c>
    </row>
    <row r="208" spans="1:18">
      <c r="A208" s="78"/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80"/>
      <c r="R208" s="97"/>
    </row>
    <row r="209" spans="1:18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4"/>
      <c r="O209" s="4"/>
      <c r="P209" s="4"/>
      <c r="Q209" s="4"/>
      <c r="R209" s="5"/>
    </row>
    <row r="210" spans="1:18" ht="15.75">
      <c r="A210" s="81" t="s">
        <v>121</v>
      </c>
      <c r="B210" s="81"/>
      <c r="C210" s="81"/>
      <c r="D210" s="81"/>
      <c r="E210" s="81"/>
      <c r="F210" s="6"/>
      <c r="G210" s="6"/>
      <c r="H210" s="6"/>
      <c r="J210" s="6"/>
      <c r="L210" s="6"/>
      <c r="M210" s="6"/>
      <c r="R210" s="6"/>
    </row>
    <row r="211" spans="1:18" ht="15.75">
      <c r="A211" s="58"/>
      <c r="B211" s="58"/>
      <c r="C211" s="58"/>
      <c r="D211" s="58"/>
      <c r="E211" s="58"/>
      <c r="F211" s="6"/>
      <c r="G211" s="6"/>
      <c r="H211" s="6"/>
      <c r="J211" s="6"/>
      <c r="L211" s="6"/>
      <c r="M211" s="6"/>
      <c r="R211" s="6"/>
    </row>
    <row r="212" spans="1:18" ht="15.75">
      <c r="A212" s="58"/>
      <c r="B212" s="58"/>
      <c r="C212" s="58"/>
      <c r="D212" s="58"/>
      <c r="E212" s="58"/>
      <c r="F212" s="6"/>
      <c r="G212" s="6"/>
      <c r="H212" s="6"/>
      <c r="J212" s="6"/>
      <c r="L212" s="6"/>
      <c r="M212" s="6"/>
      <c r="R212" s="6"/>
    </row>
    <row r="213" spans="1:18" ht="15.75">
      <c r="A213" s="58"/>
      <c r="B213" s="58"/>
      <c r="C213" s="58"/>
      <c r="D213" s="58"/>
      <c r="E213" s="58"/>
      <c r="F213" s="6"/>
      <c r="G213" s="6"/>
      <c r="H213" s="6"/>
      <c r="J213" s="6"/>
      <c r="L213" s="6"/>
      <c r="M213" s="6"/>
      <c r="R213" s="6"/>
    </row>
    <row r="214" spans="1:18" ht="15.75">
      <c r="A214" s="18" t="s">
        <v>122</v>
      </c>
      <c r="B214"/>
      <c r="C214"/>
      <c r="D214"/>
      <c r="E214"/>
      <c r="F214" s="8"/>
      <c r="G214" s="8"/>
      <c r="H214" s="6"/>
      <c r="J214" s="6"/>
      <c r="L214" s="6"/>
      <c r="M214" s="6"/>
      <c r="R214" s="6"/>
    </row>
    <row r="215" spans="1:18">
      <c r="A215"/>
      <c r="B215"/>
      <c r="C215"/>
      <c r="D215"/>
      <c r="E215"/>
      <c r="F215" s="8"/>
      <c r="G215" s="8"/>
      <c r="H215" s="6"/>
      <c r="J215" s="6"/>
      <c r="L215" s="6"/>
      <c r="M215" s="6"/>
      <c r="R215" s="6"/>
    </row>
    <row r="216" spans="1:18" ht="15.75">
      <c r="A216" s="18" t="s">
        <v>123</v>
      </c>
      <c r="B216"/>
      <c r="C216"/>
      <c r="D216"/>
      <c r="E216"/>
      <c r="F216" s="8"/>
      <c r="G216" s="8"/>
      <c r="H216" s="6"/>
      <c r="I216" s="6" t="s">
        <v>124</v>
      </c>
      <c r="J216" s="6"/>
      <c r="L216" s="6"/>
      <c r="M216" s="6"/>
      <c r="R216" s="6"/>
    </row>
    <row r="217" spans="1:18" ht="15.75">
      <c r="A217" s="19" t="s">
        <v>125</v>
      </c>
      <c r="B217"/>
      <c r="C217"/>
      <c r="D217"/>
      <c r="E217"/>
      <c r="F217" s="8"/>
      <c r="G217" s="8"/>
      <c r="H217" s="6"/>
      <c r="J217" s="6"/>
      <c r="L217" s="6"/>
      <c r="M217" s="6"/>
      <c r="R217" s="6"/>
    </row>
    <row r="218" spans="1:18">
      <c r="A218" s="19" t="s">
        <v>126</v>
      </c>
      <c r="B218"/>
      <c r="C218"/>
      <c r="D218"/>
      <c r="E218"/>
      <c r="F218" s="8"/>
      <c r="G218" s="8"/>
      <c r="H218" s="6"/>
      <c r="J218" s="6"/>
      <c r="L218" s="6"/>
      <c r="M218" s="6"/>
      <c r="R218" s="6"/>
    </row>
  </sheetData>
  <mergeCells count="97"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207:Q208"/>
    <mergeCell ref="A210:E210"/>
    <mergeCell ref="B7:H7"/>
    <mergeCell ref="B8:D8"/>
    <mergeCell ref="A11:R11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207:R208"/>
    <mergeCell ref="A66:P66"/>
    <mergeCell ref="A34:P34"/>
    <mergeCell ref="A36:Q36"/>
    <mergeCell ref="A40:P40"/>
    <mergeCell ref="A41:C41"/>
    <mergeCell ref="A42:P42"/>
    <mergeCell ref="A101:P101"/>
    <mergeCell ref="A102:C102"/>
    <mergeCell ref="A103:P103"/>
    <mergeCell ref="A105:Q105"/>
    <mergeCell ref="A74:P74"/>
    <mergeCell ref="A76:Q76"/>
    <mergeCell ref="A80:P80"/>
    <mergeCell ref="A81:C81"/>
    <mergeCell ref="A82:P82"/>
    <mergeCell ref="A85:Q85"/>
    <mergeCell ref="A26:P26"/>
    <mergeCell ref="A28:Q28"/>
    <mergeCell ref="A32:P32"/>
    <mergeCell ref="A33:C33"/>
    <mergeCell ref="A149:P149"/>
    <mergeCell ref="A120:P120"/>
    <mergeCell ref="A109:P109"/>
    <mergeCell ref="A110:C110"/>
    <mergeCell ref="A111:P111"/>
    <mergeCell ref="A114:Q114"/>
    <mergeCell ref="A118:P118"/>
    <mergeCell ref="A119:C119"/>
    <mergeCell ref="A122:Q122"/>
    <mergeCell ref="A126:P126"/>
    <mergeCell ref="A127:C127"/>
    <mergeCell ref="A89:P89"/>
    <mergeCell ref="A17:P17"/>
    <mergeCell ref="A18:C18"/>
    <mergeCell ref="A20:Q20"/>
    <mergeCell ref="A24:P24"/>
    <mergeCell ref="A25:C25"/>
    <mergeCell ref="A141:Q141"/>
    <mergeCell ref="A147:P147"/>
    <mergeCell ref="A148:C148"/>
    <mergeCell ref="A151:Q151"/>
    <mergeCell ref="A44:Q44"/>
    <mergeCell ref="A48:P48"/>
    <mergeCell ref="A49:C49"/>
    <mergeCell ref="A56:Q56"/>
    <mergeCell ref="A64:P64"/>
    <mergeCell ref="A65:C65"/>
    <mergeCell ref="A68:Q68"/>
    <mergeCell ref="A72:P72"/>
    <mergeCell ref="A73:C73"/>
    <mergeCell ref="A90:C90"/>
    <mergeCell ref="A91:P91"/>
    <mergeCell ref="A95:Q95"/>
    <mergeCell ref="A128:P128"/>
    <mergeCell ref="A130:Q130"/>
    <mergeCell ref="A134:P134"/>
    <mergeCell ref="A135:C135"/>
    <mergeCell ref="A136:P136"/>
    <mergeCell ref="A198:C198"/>
    <mergeCell ref="A199:P199"/>
    <mergeCell ref="A201:Q201"/>
    <mergeCell ref="A155:P155"/>
    <mergeCell ref="A156:C156"/>
    <mergeCell ref="A157:P157"/>
    <mergeCell ref="A159:Q159"/>
    <mergeCell ref="A163:P163"/>
    <mergeCell ref="A164:C164"/>
    <mergeCell ref="A165:P165"/>
    <mergeCell ref="A182:Q182"/>
    <mergeCell ref="A197:P197"/>
  </mergeCells>
  <phoneticPr fontId="0" type="noConversion"/>
  <dataValidations count="4">
    <dataValidation type="list" allowBlank="1" showInputMessage="1" showErrorMessage="1" sqref="D35 D27 D19 D43 D67 D83:D84 D104 D112:D113 D121 D129 D137:D140 D150 D200 D92:D94 D75 D158 D50:D55 D166:D181" xr:uid="{00000000-0002-0000-0000-000000000000}">
      <formula1>"olimpinė,neolimpinė"</formula1>
    </dataValidation>
    <dataValidation type="list" allowBlank="1" showInputMessage="1" showErrorMessage="1" sqref="M35 M27 H27 H35 M19 H19 M43 H43 M67 H67 M75 H75 M83:M84 H83:H84 M104 H112:H113 M121 H121 M129 H129 H104 M137:M140 M150 H150 M200 H200 M158 H158 H137:H140 M112:M113 H92:H94 H166:H181 H50:H55 M92:M94 M50:M55 M166:M181" xr:uid="{00000000-0002-0000-0000-000001000000}">
      <formula1>"Taip,Ne"</formula1>
    </dataValidation>
    <dataValidation type="list" allowBlank="1" showInputMessage="1" showErrorMessage="1" sqref="F19 F27 F35 F43 F67 F75 F83:F84 F104 F121 F129 F112:F113 F137:F140 F200 F158 F150 F92:F94 F50:F55 F166:F181" xr:uid="{00000000-0002-0000-0000-000002000000}">
      <formula1>"OŽ,PČ,PČneol,EČ,EČneol,JOŽ,JPČ,JEČ,JnPČ,JnEČ,NEAK"</formula1>
    </dataValidation>
    <dataValidation type="list" allowBlank="1" showInputMessage="1" showErrorMessage="1" sqref="G19 G27 G35 G43 G67 G75 G83:G84 G104 G112:G113 G121 G129 G137:G140 G150 G200 G158 G92:G94 G50:G55 G166:G181" xr:uid="{00000000-0002-0000-0000-000003000000}">
      <formula1>"1,1 (kas 4 m. 1 k. nerengiamos),2,4 arba 5"</formula1>
    </dataValidation>
  </dataValidations>
  <hyperlinks>
    <hyperlink ref="B7:H7" r:id="rId1" display="Žemaitės g.6 , LT03117 Vilnius, tel.862078288, info@chessfed.lt " xr:uid="{00000000-0004-0000-0000-000000000000}"/>
  </hyperlinks>
  <pageMargins left="0.39" right="0.38" top="0.47244094488188981" bottom="0.39370078740157483" header="0.31496062992125984" footer="0.31496062992125984"/>
  <pageSetup paperSize="9" scale="55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45"/>
      <c r="AE1" s="45"/>
      <c r="AF1" s="45"/>
      <c r="AG1" s="45"/>
      <c r="AH1" s="20"/>
      <c r="AI1" s="20"/>
      <c r="AJ1" s="45"/>
      <c r="AK1" s="45" t="s">
        <v>127</v>
      </c>
      <c r="AL1" s="45"/>
      <c r="AM1" s="45"/>
      <c r="AN1" s="45"/>
    </row>
    <row r="2" spans="1:41" ht="15.7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45"/>
      <c r="AE2" s="45"/>
      <c r="AF2" s="45"/>
      <c r="AG2" s="45"/>
      <c r="AH2" s="20"/>
      <c r="AI2" s="20"/>
      <c r="AJ2" s="45"/>
      <c r="AK2" s="45" t="s">
        <v>128</v>
      </c>
      <c r="AL2" s="45"/>
      <c r="AM2" s="45"/>
      <c r="AN2" s="45"/>
    </row>
    <row r="3" spans="1:41" ht="15.7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45"/>
      <c r="AE3" s="45"/>
      <c r="AF3" s="45"/>
      <c r="AG3" s="45"/>
      <c r="AH3" s="20"/>
      <c r="AI3" s="20"/>
      <c r="AJ3" s="45"/>
      <c r="AK3" s="45" t="s">
        <v>129</v>
      </c>
      <c r="AL3" s="45"/>
      <c r="AM3" s="45"/>
      <c r="AN3" s="45"/>
    </row>
    <row r="4" spans="1:41" ht="15.7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45"/>
      <c r="AE4" s="45"/>
      <c r="AF4" s="45"/>
      <c r="AG4" s="45"/>
      <c r="AH4" s="20"/>
      <c r="AI4" s="20"/>
      <c r="AJ4" s="45"/>
      <c r="AK4" s="45" t="s">
        <v>130</v>
      </c>
      <c r="AL4" s="45"/>
      <c r="AM4" s="45"/>
      <c r="AN4" s="45"/>
    </row>
    <row r="5" spans="1:41" ht="15.75">
      <c r="A5" s="110" t="s">
        <v>131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</row>
    <row r="6" spans="1:41" ht="15.75" thickBo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1" ht="96">
      <c r="A7" s="111" t="s">
        <v>8</v>
      </c>
      <c r="B7" s="113" t="s">
        <v>132</v>
      </c>
      <c r="C7" s="116" t="s">
        <v>133</v>
      </c>
      <c r="D7" s="118" t="s">
        <v>134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24" t="s">
        <v>13</v>
      </c>
      <c r="AO7" s="25"/>
    </row>
    <row r="8" spans="1:41">
      <c r="A8" s="112"/>
      <c r="B8" s="114"/>
      <c r="C8" s="117"/>
      <c r="D8" s="120" t="s">
        <v>135</v>
      </c>
      <c r="E8" s="120" t="s">
        <v>136</v>
      </c>
      <c r="F8" s="120" t="s">
        <v>137</v>
      </c>
      <c r="G8" s="120" t="s">
        <v>138</v>
      </c>
      <c r="H8" s="120" t="s">
        <v>139</v>
      </c>
      <c r="I8" s="120" t="s">
        <v>140</v>
      </c>
      <c r="J8" s="120" t="s">
        <v>141</v>
      </c>
      <c r="K8" s="120" t="s">
        <v>142</v>
      </c>
      <c r="L8" s="120" t="s">
        <v>143</v>
      </c>
      <c r="M8" s="120" t="s">
        <v>144</v>
      </c>
      <c r="N8" s="120" t="s">
        <v>145</v>
      </c>
      <c r="O8" s="120" t="s">
        <v>146</v>
      </c>
      <c r="P8" s="120" t="s">
        <v>147</v>
      </c>
      <c r="Q8" s="120" t="s">
        <v>148</v>
      </c>
      <c r="R8" s="120" t="s">
        <v>149</v>
      </c>
      <c r="S8" s="120" t="s">
        <v>150</v>
      </c>
      <c r="T8" s="120" t="s">
        <v>151</v>
      </c>
      <c r="U8" s="120" t="s">
        <v>152</v>
      </c>
      <c r="V8" s="120" t="s">
        <v>153</v>
      </c>
      <c r="W8" s="120" t="s">
        <v>154</v>
      </c>
      <c r="X8" s="120" t="s">
        <v>155</v>
      </c>
      <c r="Y8" s="120" t="s">
        <v>156</v>
      </c>
      <c r="Z8" s="120" t="s">
        <v>157</v>
      </c>
      <c r="AA8" s="120" t="s">
        <v>158</v>
      </c>
      <c r="AB8" s="120" t="s">
        <v>159</v>
      </c>
      <c r="AC8" s="120" t="s">
        <v>160</v>
      </c>
      <c r="AD8" s="120" t="s">
        <v>161</v>
      </c>
      <c r="AE8" s="120" t="s">
        <v>162</v>
      </c>
      <c r="AF8" s="120" t="s">
        <v>163</v>
      </c>
      <c r="AG8" s="120" t="s">
        <v>164</v>
      </c>
      <c r="AH8" s="120" t="s">
        <v>165</v>
      </c>
      <c r="AI8" s="120" t="s">
        <v>166</v>
      </c>
      <c r="AJ8" s="120" t="s">
        <v>167</v>
      </c>
      <c r="AK8" s="120" t="s">
        <v>168</v>
      </c>
      <c r="AL8" s="120" t="s">
        <v>169</v>
      </c>
      <c r="AM8" s="120" t="s">
        <v>170</v>
      </c>
      <c r="AN8" s="121" t="s">
        <v>171</v>
      </c>
    </row>
    <row r="9" spans="1:41">
      <c r="A9" s="112"/>
      <c r="B9" s="115"/>
      <c r="C9" s="117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2"/>
    </row>
    <row r="10" spans="1:41" s="49" customFormat="1">
      <c r="A10" s="46" t="s">
        <v>172</v>
      </c>
      <c r="B10" s="47" t="s">
        <v>173</v>
      </c>
      <c r="C10" s="29" t="s">
        <v>174</v>
      </c>
      <c r="D10" s="28">
        <v>550.79999999999995</v>
      </c>
      <c r="E10" s="28">
        <v>426.38400000000001</v>
      </c>
      <c r="F10" s="28">
        <v>342.14400000000001</v>
      </c>
      <c r="G10" s="28">
        <v>181.44</v>
      </c>
      <c r="H10" s="28">
        <v>168.48</v>
      </c>
      <c r="I10" s="28">
        <v>155.52000000000001</v>
      </c>
      <c r="J10" s="28">
        <v>148.5</v>
      </c>
      <c r="K10" s="28">
        <v>144</v>
      </c>
      <c r="L10" s="28">
        <v>137.69999999999999</v>
      </c>
      <c r="M10" s="28">
        <v>134.946</v>
      </c>
      <c r="N10" s="28">
        <v>132.19199999999998</v>
      </c>
      <c r="O10" s="28">
        <v>129.43799999999999</v>
      </c>
      <c r="P10" s="28">
        <v>126.684</v>
      </c>
      <c r="Q10" s="28">
        <v>123.92999999999998</v>
      </c>
      <c r="R10" s="28">
        <v>121.17599999999999</v>
      </c>
      <c r="S10" s="28">
        <v>118.42199999999998</v>
      </c>
      <c r="T10" s="28">
        <v>108</v>
      </c>
      <c r="U10" s="28">
        <v>105.24600000000001</v>
      </c>
      <c r="V10" s="28">
        <v>102.49199999999999</v>
      </c>
      <c r="W10" s="28">
        <v>99.738</v>
      </c>
      <c r="X10" s="28">
        <v>96.983999999999995</v>
      </c>
      <c r="Y10" s="28">
        <v>94.229999999999976</v>
      </c>
      <c r="Z10" s="28">
        <v>91.475999999999985</v>
      </c>
      <c r="AA10" s="28">
        <v>88.721999999999994</v>
      </c>
      <c r="AB10" s="28">
        <v>80.099999999999994</v>
      </c>
      <c r="AC10" s="28">
        <v>77.345999999999989</v>
      </c>
      <c r="AD10" s="28">
        <v>74.591999999999999</v>
      </c>
      <c r="AE10" s="28">
        <v>71.837999999999994</v>
      </c>
      <c r="AF10" s="28">
        <v>69.084000000000003</v>
      </c>
      <c r="AG10" s="28">
        <v>66.329999999999984</v>
      </c>
      <c r="AH10" s="28">
        <v>63.575999999999986</v>
      </c>
      <c r="AI10" s="28">
        <v>60.821999999999989</v>
      </c>
      <c r="AJ10" s="28">
        <v>52.2</v>
      </c>
      <c r="AK10" s="28">
        <v>49.445999999999998</v>
      </c>
      <c r="AL10" s="28">
        <v>46.692</v>
      </c>
      <c r="AM10" s="28">
        <v>43.937999999999995</v>
      </c>
      <c r="AN10" s="48">
        <f>SUM(D10*0.3/100)</f>
        <v>1.6523999999999999</v>
      </c>
    </row>
    <row r="11" spans="1:41">
      <c r="A11" s="63" t="s">
        <v>175</v>
      </c>
      <c r="B11" s="38" t="s">
        <v>49</v>
      </c>
      <c r="C11" s="29" t="s">
        <v>176</v>
      </c>
      <c r="D11" s="27">
        <v>449</v>
      </c>
      <c r="E11" s="27">
        <v>314</v>
      </c>
      <c r="F11" s="27">
        <v>238</v>
      </c>
      <c r="G11" s="27">
        <v>172</v>
      </c>
      <c r="H11" s="27">
        <v>159</v>
      </c>
      <c r="I11" s="27">
        <v>145</v>
      </c>
      <c r="J11" s="27">
        <v>132</v>
      </c>
      <c r="K11" s="27">
        <v>119</v>
      </c>
      <c r="L11" s="28">
        <v>88</v>
      </c>
      <c r="M11" s="28">
        <f>L11-2.245</f>
        <v>85.754999999999995</v>
      </c>
      <c r="N11" s="28">
        <f t="shared" ref="N11:AI11" si="0">M11-2.245</f>
        <v>83.509999999999991</v>
      </c>
      <c r="O11" s="28">
        <f t="shared" si="0"/>
        <v>81.264999999999986</v>
      </c>
      <c r="P11" s="28">
        <f t="shared" si="0"/>
        <v>79.019999999999982</v>
      </c>
      <c r="Q11" s="28">
        <f t="shared" si="0"/>
        <v>76.774999999999977</v>
      </c>
      <c r="R11" s="28">
        <f t="shared" si="0"/>
        <v>74.529999999999973</v>
      </c>
      <c r="S11" s="28">
        <f t="shared" si="0"/>
        <v>72.284999999999968</v>
      </c>
      <c r="T11" s="28">
        <v>55</v>
      </c>
      <c r="U11" s="28">
        <f t="shared" si="0"/>
        <v>52.755000000000003</v>
      </c>
      <c r="V11" s="28">
        <f t="shared" si="0"/>
        <v>50.510000000000005</v>
      </c>
      <c r="W11" s="28">
        <f t="shared" si="0"/>
        <v>48.265000000000008</v>
      </c>
      <c r="X11" s="28">
        <f t="shared" si="0"/>
        <v>46.02000000000001</v>
      </c>
      <c r="Y11" s="28">
        <f t="shared" si="0"/>
        <v>43.775000000000013</v>
      </c>
      <c r="Z11" s="28">
        <f t="shared" si="0"/>
        <v>41.530000000000015</v>
      </c>
      <c r="AA11" s="28">
        <f t="shared" si="0"/>
        <v>39.285000000000018</v>
      </c>
      <c r="AB11" s="28">
        <v>22</v>
      </c>
      <c r="AC11" s="28">
        <f t="shared" si="0"/>
        <v>19.754999999999999</v>
      </c>
      <c r="AD11" s="28">
        <f t="shared" si="0"/>
        <v>17.509999999999998</v>
      </c>
      <c r="AE11" s="28">
        <f t="shared" si="0"/>
        <v>15.264999999999997</v>
      </c>
      <c r="AF11" s="28">
        <f t="shared" si="0"/>
        <v>13.019999999999996</v>
      </c>
      <c r="AG11" s="28">
        <f t="shared" si="0"/>
        <v>10.774999999999995</v>
      </c>
      <c r="AH11" s="28">
        <f t="shared" si="0"/>
        <v>8.529999999999994</v>
      </c>
      <c r="AI11" s="28">
        <f t="shared" si="0"/>
        <v>6.2849999999999939</v>
      </c>
      <c r="AJ11" s="30" t="s">
        <v>177</v>
      </c>
      <c r="AK11" s="30" t="s">
        <v>177</v>
      </c>
      <c r="AL11" s="30" t="s">
        <v>177</v>
      </c>
      <c r="AM11" s="30" t="s">
        <v>177</v>
      </c>
      <c r="AN11" s="62">
        <f t="shared" ref="AN11:AN26" si="1">SUM(D11*0.3/100)</f>
        <v>1.347</v>
      </c>
    </row>
    <row r="12" spans="1:41">
      <c r="A12" s="63" t="s">
        <v>178</v>
      </c>
      <c r="B12" s="38" t="s">
        <v>31</v>
      </c>
      <c r="C12" s="29" t="s">
        <v>179</v>
      </c>
      <c r="D12" s="27">
        <v>204</v>
      </c>
      <c r="E12" s="27">
        <v>156.24</v>
      </c>
      <c r="F12" s="27">
        <v>123.84</v>
      </c>
      <c r="G12" s="27">
        <v>72</v>
      </c>
      <c r="H12" s="27">
        <v>66</v>
      </c>
      <c r="I12" s="27">
        <v>60</v>
      </c>
      <c r="J12" s="27">
        <v>54</v>
      </c>
      <c r="K12" s="27">
        <v>48</v>
      </c>
      <c r="L12" s="28">
        <v>40</v>
      </c>
      <c r="M12" s="28">
        <f>L12-1.02</f>
        <v>38.979999999999997</v>
      </c>
      <c r="N12" s="28">
        <f t="shared" ref="N12:AA12" si="2">M12-1.02</f>
        <v>37.959999999999994</v>
      </c>
      <c r="O12" s="28">
        <f t="shared" si="2"/>
        <v>36.939999999999991</v>
      </c>
      <c r="P12" s="28">
        <f t="shared" si="2"/>
        <v>35.919999999999987</v>
      </c>
      <c r="Q12" s="28">
        <f t="shared" si="2"/>
        <v>34.899999999999984</v>
      </c>
      <c r="R12" s="28">
        <f t="shared" si="2"/>
        <v>33.879999999999981</v>
      </c>
      <c r="S12" s="28">
        <f t="shared" si="2"/>
        <v>32.859999999999978</v>
      </c>
      <c r="T12" s="28">
        <v>25</v>
      </c>
      <c r="U12" s="28">
        <f t="shared" si="2"/>
        <v>23.98</v>
      </c>
      <c r="V12" s="28">
        <f t="shared" si="2"/>
        <v>22.96</v>
      </c>
      <c r="W12" s="28">
        <f t="shared" si="2"/>
        <v>21.94</v>
      </c>
      <c r="X12" s="28">
        <f t="shared" si="2"/>
        <v>20.92</v>
      </c>
      <c r="Y12" s="28">
        <f t="shared" si="2"/>
        <v>19.900000000000002</v>
      </c>
      <c r="Z12" s="28">
        <f t="shared" si="2"/>
        <v>18.880000000000003</v>
      </c>
      <c r="AA12" s="28">
        <f t="shared" si="2"/>
        <v>17.860000000000003</v>
      </c>
      <c r="AB12" s="30" t="s">
        <v>177</v>
      </c>
      <c r="AC12" s="30" t="s">
        <v>177</v>
      </c>
      <c r="AD12" s="30" t="s">
        <v>177</v>
      </c>
      <c r="AE12" s="30" t="s">
        <v>177</v>
      </c>
      <c r="AF12" s="30" t="s">
        <v>177</v>
      </c>
      <c r="AG12" s="30" t="s">
        <v>177</v>
      </c>
      <c r="AH12" s="30" t="s">
        <v>177</v>
      </c>
      <c r="AI12" s="30" t="s">
        <v>177</v>
      </c>
      <c r="AJ12" s="30" t="s">
        <v>177</v>
      </c>
      <c r="AK12" s="30" t="s">
        <v>177</v>
      </c>
      <c r="AL12" s="30" t="s">
        <v>177</v>
      </c>
      <c r="AM12" s="30" t="s">
        <v>177</v>
      </c>
      <c r="AN12" s="62">
        <f t="shared" si="1"/>
        <v>0.61199999999999999</v>
      </c>
    </row>
    <row r="13" spans="1:41" ht="84">
      <c r="A13" s="63" t="s">
        <v>180</v>
      </c>
      <c r="B13" s="38" t="s">
        <v>181</v>
      </c>
      <c r="C13" s="16" t="s">
        <v>182</v>
      </c>
      <c r="D13" s="27">
        <v>85</v>
      </c>
      <c r="E13" s="27">
        <v>64.61</v>
      </c>
      <c r="F13" s="27">
        <v>50.76</v>
      </c>
      <c r="G13" s="27">
        <v>16.25</v>
      </c>
      <c r="H13" s="27">
        <v>15</v>
      </c>
      <c r="I13" s="27">
        <v>13.75</v>
      </c>
      <c r="J13" s="27">
        <v>12.5</v>
      </c>
      <c r="K13" s="27">
        <v>11.25</v>
      </c>
      <c r="L13" s="28">
        <v>9</v>
      </c>
      <c r="M13" s="28">
        <f>L13-0.425</f>
        <v>8.5749999999999993</v>
      </c>
      <c r="N13" s="28">
        <f t="shared" ref="N13:S13" si="3">M13-0.425</f>
        <v>8.1499999999999986</v>
      </c>
      <c r="O13" s="28">
        <f t="shared" si="3"/>
        <v>7.7249999999999988</v>
      </c>
      <c r="P13" s="28">
        <f t="shared" si="3"/>
        <v>7.2999999999999989</v>
      </c>
      <c r="Q13" s="28">
        <f t="shared" si="3"/>
        <v>6.8749999999999991</v>
      </c>
      <c r="R13" s="28">
        <f t="shared" si="3"/>
        <v>6.4499999999999993</v>
      </c>
      <c r="S13" s="28">
        <f t="shared" si="3"/>
        <v>6.0249999999999995</v>
      </c>
      <c r="T13" s="30" t="s">
        <v>177</v>
      </c>
      <c r="U13" s="30" t="s">
        <v>177</v>
      </c>
      <c r="V13" s="30" t="s">
        <v>177</v>
      </c>
      <c r="W13" s="30" t="s">
        <v>177</v>
      </c>
      <c r="X13" s="30" t="s">
        <v>177</v>
      </c>
      <c r="Y13" s="30" t="s">
        <v>177</v>
      </c>
      <c r="Z13" s="30" t="s">
        <v>177</v>
      </c>
      <c r="AA13" s="30" t="s">
        <v>177</v>
      </c>
      <c r="AB13" s="30" t="s">
        <v>177</v>
      </c>
      <c r="AC13" s="30" t="s">
        <v>177</v>
      </c>
      <c r="AD13" s="30" t="s">
        <v>177</v>
      </c>
      <c r="AE13" s="30" t="s">
        <v>177</v>
      </c>
      <c r="AF13" s="30" t="s">
        <v>177</v>
      </c>
      <c r="AG13" s="30" t="s">
        <v>177</v>
      </c>
      <c r="AH13" s="30" t="s">
        <v>177</v>
      </c>
      <c r="AI13" s="30" t="s">
        <v>177</v>
      </c>
      <c r="AJ13" s="30" t="s">
        <v>177</v>
      </c>
      <c r="AK13" s="30" t="s">
        <v>177</v>
      </c>
      <c r="AL13" s="30" t="s">
        <v>177</v>
      </c>
      <c r="AM13" s="30" t="s">
        <v>177</v>
      </c>
      <c r="AN13" s="62">
        <f t="shared" si="1"/>
        <v>0.255</v>
      </c>
    </row>
    <row r="14" spans="1:41" ht="36">
      <c r="A14" s="63" t="s">
        <v>183</v>
      </c>
      <c r="B14" s="38" t="s">
        <v>184</v>
      </c>
      <c r="C14" s="16" t="s">
        <v>185</v>
      </c>
      <c r="D14" s="27">
        <v>85</v>
      </c>
      <c r="E14" s="27">
        <v>59.5</v>
      </c>
      <c r="F14" s="27">
        <v>45</v>
      </c>
      <c r="G14" s="27">
        <v>32.5</v>
      </c>
      <c r="H14" s="27">
        <v>30</v>
      </c>
      <c r="I14" s="27">
        <v>27.5</v>
      </c>
      <c r="J14" s="27">
        <v>25</v>
      </c>
      <c r="K14" s="27">
        <v>22.5</v>
      </c>
      <c r="L14" s="28">
        <v>19</v>
      </c>
      <c r="M14" s="28">
        <f>L14-0.29</f>
        <v>18.71</v>
      </c>
      <c r="N14" s="28">
        <f t="shared" ref="N14:AC15" si="4">M14-0.29</f>
        <v>18.420000000000002</v>
      </c>
      <c r="O14" s="28">
        <f t="shared" si="4"/>
        <v>18.130000000000003</v>
      </c>
      <c r="P14" s="28">
        <f t="shared" si="4"/>
        <v>17.840000000000003</v>
      </c>
      <c r="Q14" s="28">
        <f t="shared" si="4"/>
        <v>17.550000000000004</v>
      </c>
      <c r="R14" s="28">
        <f t="shared" si="4"/>
        <v>17.260000000000005</v>
      </c>
      <c r="S14" s="28">
        <f t="shared" si="4"/>
        <v>16.970000000000006</v>
      </c>
      <c r="T14" s="28">
        <v>13</v>
      </c>
      <c r="U14" s="28">
        <f t="shared" si="4"/>
        <v>12.71</v>
      </c>
      <c r="V14" s="28">
        <f t="shared" si="4"/>
        <v>12.420000000000002</v>
      </c>
      <c r="W14" s="28">
        <f t="shared" si="4"/>
        <v>12.130000000000003</v>
      </c>
      <c r="X14" s="28">
        <f t="shared" si="4"/>
        <v>11.840000000000003</v>
      </c>
      <c r="Y14" s="28">
        <f t="shared" si="4"/>
        <v>11.550000000000004</v>
      </c>
      <c r="Z14" s="28">
        <f t="shared" si="4"/>
        <v>11.260000000000005</v>
      </c>
      <c r="AA14" s="28">
        <f t="shared" si="4"/>
        <v>10.970000000000006</v>
      </c>
      <c r="AB14" s="28">
        <v>8</v>
      </c>
      <c r="AC14" s="28">
        <f t="shared" si="4"/>
        <v>7.71</v>
      </c>
      <c r="AD14" s="28">
        <f t="shared" ref="AD14:AI14" si="5">AC14-0.29</f>
        <v>7.42</v>
      </c>
      <c r="AE14" s="28">
        <f t="shared" si="5"/>
        <v>7.13</v>
      </c>
      <c r="AF14" s="28">
        <f t="shared" si="5"/>
        <v>6.84</v>
      </c>
      <c r="AG14" s="28">
        <f t="shared" si="5"/>
        <v>6.55</v>
      </c>
      <c r="AH14" s="28">
        <f t="shared" si="5"/>
        <v>6.26</v>
      </c>
      <c r="AI14" s="28">
        <f t="shared" si="5"/>
        <v>5.97</v>
      </c>
      <c r="AJ14" s="30" t="s">
        <v>177</v>
      </c>
      <c r="AK14" s="30" t="s">
        <v>177</v>
      </c>
      <c r="AL14" s="30" t="s">
        <v>177</v>
      </c>
      <c r="AM14" s="30" t="s">
        <v>177</v>
      </c>
      <c r="AN14" s="62">
        <f t="shared" si="1"/>
        <v>0.255</v>
      </c>
    </row>
    <row r="15" spans="1:41">
      <c r="A15" s="63" t="s">
        <v>186</v>
      </c>
      <c r="B15" s="38" t="s">
        <v>187</v>
      </c>
      <c r="C15" s="26" t="s">
        <v>188</v>
      </c>
      <c r="D15" s="27">
        <v>85</v>
      </c>
      <c r="E15" s="27">
        <v>59.5</v>
      </c>
      <c r="F15" s="27">
        <v>45</v>
      </c>
      <c r="G15" s="27">
        <v>32.5</v>
      </c>
      <c r="H15" s="27">
        <v>30</v>
      </c>
      <c r="I15" s="27">
        <v>27.5</v>
      </c>
      <c r="J15" s="27">
        <v>25</v>
      </c>
      <c r="K15" s="27">
        <v>22.5</v>
      </c>
      <c r="L15" s="28">
        <v>19</v>
      </c>
      <c r="M15" s="28">
        <f>L15-0.29</f>
        <v>18.71</v>
      </c>
      <c r="N15" s="28">
        <f t="shared" si="4"/>
        <v>18.420000000000002</v>
      </c>
      <c r="O15" s="28">
        <f t="shared" si="4"/>
        <v>18.130000000000003</v>
      </c>
      <c r="P15" s="28">
        <f t="shared" si="4"/>
        <v>17.840000000000003</v>
      </c>
      <c r="Q15" s="28">
        <f t="shared" si="4"/>
        <v>17.550000000000004</v>
      </c>
      <c r="R15" s="28">
        <f t="shared" si="4"/>
        <v>17.260000000000005</v>
      </c>
      <c r="S15" s="28">
        <f t="shared" si="4"/>
        <v>16.970000000000006</v>
      </c>
      <c r="T15" s="28">
        <v>13</v>
      </c>
      <c r="U15" s="28">
        <f t="shared" si="4"/>
        <v>12.71</v>
      </c>
      <c r="V15" s="28">
        <f t="shared" si="4"/>
        <v>12.420000000000002</v>
      </c>
      <c r="W15" s="28">
        <f t="shared" si="4"/>
        <v>12.130000000000003</v>
      </c>
      <c r="X15" s="28">
        <f t="shared" si="4"/>
        <v>11.840000000000003</v>
      </c>
      <c r="Y15" s="28">
        <f t="shared" si="4"/>
        <v>11.550000000000004</v>
      </c>
      <c r="Z15" s="28">
        <f t="shared" si="4"/>
        <v>11.260000000000005</v>
      </c>
      <c r="AA15" s="28">
        <f t="shared" si="4"/>
        <v>10.970000000000006</v>
      </c>
      <c r="AB15" s="30" t="s">
        <v>177</v>
      </c>
      <c r="AC15" s="30" t="s">
        <v>177</v>
      </c>
      <c r="AD15" s="30" t="s">
        <v>177</v>
      </c>
      <c r="AE15" s="30" t="s">
        <v>177</v>
      </c>
      <c r="AF15" s="30" t="s">
        <v>177</v>
      </c>
      <c r="AG15" s="30" t="s">
        <v>177</v>
      </c>
      <c r="AH15" s="30" t="s">
        <v>177</v>
      </c>
      <c r="AI15" s="30" t="s">
        <v>177</v>
      </c>
      <c r="AJ15" s="30" t="s">
        <v>177</v>
      </c>
      <c r="AK15" s="30" t="s">
        <v>177</v>
      </c>
      <c r="AL15" s="30" t="s">
        <v>177</v>
      </c>
      <c r="AM15" s="30" t="s">
        <v>177</v>
      </c>
      <c r="AN15" s="62">
        <f t="shared" si="1"/>
        <v>0.255</v>
      </c>
    </row>
    <row r="16" spans="1:41" ht="84">
      <c r="A16" s="63" t="s">
        <v>189</v>
      </c>
      <c r="B16" s="38" t="s">
        <v>190</v>
      </c>
      <c r="C16" s="16" t="s">
        <v>191</v>
      </c>
      <c r="D16" s="27">
        <v>68</v>
      </c>
      <c r="E16" s="27">
        <v>51.69</v>
      </c>
      <c r="F16" s="27">
        <v>40.61</v>
      </c>
      <c r="G16" s="27">
        <v>13</v>
      </c>
      <c r="H16" s="27">
        <v>12</v>
      </c>
      <c r="I16" s="27">
        <v>11</v>
      </c>
      <c r="J16" s="27">
        <v>10</v>
      </c>
      <c r="K16" s="27">
        <v>9</v>
      </c>
      <c r="L16" s="30" t="s">
        <v>177</v>
      </c>
      <c r="M16" s="31" t="s">
        <v>177</v>
      </c>
      <c r="N16" s="31" t="s">
        <v>177</v>
      </c>
      <c r="O16" s="31" t="s">
        <v>177</v>
      </c>
      <c r="P16" s="31" t="s">
        <v>177</v>
      </c>
      <c r="Q16" s="31" t="s">
        <v>177</v>
      </c>
      <c r="R16" s="31" t="s">
        <v>177</v>
      </c>
      <c r="S16" s="31" t="s">
        <v>177</v>
      </c>
      <c r="T16" s="31" t="s">
        <v>177</v>
      </c>
      <c r="U16" s="30" t="s">
        <v>177</v>
      </c>
      <c r="V16" s="30" t="s">
        <v>177</v>
      </c>
      <c r="W16" s="30" t="s">
        <v>177</v>
      </c>
      <c r="X16" s="30" t="s">
        <v>177</v>
      </c>
      <c r="Y16" s="30" t="s">
        <v>177</v>
      </c>
      <c r="Z16" s="30" t="s">
        <v>177</v>
      </c>
      <c r="AA16" s="30" t="s">
        <v>177</v>
      </c>
      <c r="AB16" s="30" t="s">
        <v>177</v>
      </c>
      <c r="AC16" s="30" t="s">
        <v>177</v>
      </c>
      <c r="AD16" s="30" t="s">
        <v>177</v>
      </c>
      <c r="AE16" s="30" t="s">
        <v>177</v>
      </c>
      <c r="AF16" s="30" t="s">
        <v>177</v>
      </c>
      <c r="AG16" s="30" t="s">
        <v>177</v>
      </c>
      <c r="AH16" s="30" t="s">
        <v>177</v>
      </c>
      <c r="AI16" s="30" t="s">
        <v>177</v>
      </c>
      <c r="AJ16" s="30" t="s">
        <v>177</v>
      </c>
      <c r="AK16" s="30" t="s">
        <v>177</v>
      </c>
      <c r="AL16" s="30" t="s">
        <v>177</v>
      </c>
      <c r="AM16" s="30" t="s">
        <v>177</v>
      </c>
      <c r="AN16" s="62">
        <f t="shared" si="1"/>
        <v>0.20399999999999999</v>
      </c>
    </row>
    <row r="17" spans="1:40">
      <c r="A17" s="63" t="s">
        <v>192</v>
      </c>
      <c r="B17" s="38" t="s">
        <v>193</v>
      </c>
      <c r="C17" s="26" t="s">
        <v>194</v>
      </c>
      <c r="D17" s="27">
        <v>68</v>
      </c>
      <c r="E17" s="27">
        <v>47.6</v>
      </c>
      <c r="F17" s="27">
        <v>36</v>
      </c>
      <c r="G17" s="27">
        <v>18</v>
      </c>
      <c r="H17" s="27">
        <v>16.5</v>
      </c>
      <c r="I17" s="27">
        <v>15</v>
      </c>
      <c r="J17" s="27">
        <v>13.5</v>
      </c>
      <c r="K17" s="27">
        <v>12</v>
      </c>
      <c r="L17" s="28">
        <v>10</v>
      </c>
      <c r="M17" s="32">
        <f>L17-0.34</f>
        <v>9.66</v>
      </c>
      <c r="N17" s="32">
        <f t="shared" ref="N17:AA17" si="6">M17-0.34</f>
        <v>9.32</v>
      </c>
      <c r="O17" s="32">
        <f t="shared" si="6"/>
        <v>8.98</v>
      </c>
      <c r="P17" s="32">
        <f t="shared" si="6"/>
        <v>8.64</v>
      </c>
      <c r="Q17" s="32">
        <f t="shared" si="6"/>
        <v>8.3000000000000007</v>
      </c>
      <c r="R17" s="32">
        <f t="shared" si="6"/>
        <v>7.9600000000000009</v>
      </c>
      <c r="S17" s="32">
        <f t="shared" si="6"/>
        <v>7.620000000000001</v>
      </c>
      <c r="T17" s="32">
        <v>6</v>
      </c>
      <c r="U17" s="28">
        <f t="shared" si="6"/>
        <v>5.66</v>
      </c>
      <c r="V17" s="28">
        <f t="shared" si="6"/>
        <v>5.32</v>
      </c>
      <c r="W17" s="28">
        <f t="shared" si="6"/>
        <v>4.9800000000000004</v>
      </c>
      <c r="X17" s="28">
        <f t="shared" si="6"/>
        <v>4.6400000000000006</v>
      </c>
      <c r="Y17" s="28">
        <f t="shared" si="6"/>
        <v>4.3000000000000007</v>
      </c>
      <c r="Z17" s="28">
        <f t="shared" si="6"/>
        <v>3.9600000000000009</v>
      </c>
      <c r="AA17" s="28">
        <f t="shared" si="6"/>
        <v>3.620000000000001</v>
      </c>
      <c r="AB17" s="30" t="s">
        <v>177</v>
      </c>
      <c r="AC17" s="30" t="s">
        <v>177</v>
      </c>
      <c r="AD17" s="30" t="s">
        <v>177</v>
      </c>
      <c r="AE17" s="30" t="s">
        <v>177</v>
      </c>
      <c r="AF17" s="30" t="s">
        <v>177</v>
      </c>
      <c r="AG17" s="30" t="s">
        <v>177</v>
      </c>
      <c r="AH17" s="30" t="s">
        <v>177</v>
      </c>
      <c r="AI17" s="30" t="s">
        <v>177</v>
      </c>
      <c r="AJ17" s="30" t="s">
        <v>177</v>
      </c>
      <c r="AK17" s="30" t="s">
        <v>177</v>
      </c>
      <c r="AL17" s="30" t="s">
        <v>177</v>
      </c>
      <c r="AM17" s="30" t="s">
        <v>177</v>
      </c>
      <c r="AN17" s="62">
        <f t="shared" si="1"/>
        <v>0.20399999999999999</v>
      </c>
    </row>
    <row r="18" spans="1:40" ht="24">
      <c r="A18" s="63" t="s">
        <v>195</v>
      </c>
      <c r="B18" s="38" t="s">
        <v>196</v>
      </c>
      <c r="C18" s="16" t="s">
        <v>197</v>
      </c>
      <c r="D18" s="27">
        <v>68</v>
      </c>
      <c r="E18" s="27">
        <v>52.08</v>
      </c>
      <c r="F18" s="27">
        <v>41.28</v>
      </c>
      <c r="G18" s="27">
        <v>24</v>
      </c>
      <c r="H18" s="27">
        <v>22</v>
      </c>
      <c r="I18" s="27">
        <v>20</v>
      </c>
      <c r="J18" s="27">
        <v>18</v>
      </c>
      <c r="K18" s="27">
        <v>16</v>
      </c>
      <c r="L18" s="28">
        <v>13</v>
      </c>
      <c r="M18" s="32">
        <f>SUM(L18-0.34)</f>
        <v>12.66</v>
      </c>
      <c r="N18" s="32">
        <f t="shared" ref="N18:AC19" si="7">SUM(M18-0.34)</f>
        <v>12.32</v>
      </c>
      <c r="O18" s="32">
        <f t="shared" si="7"/>
        <v>11.98</v>
      </c>
      <c r="P18" s="32">
        <f t="shared" si="7"/>
        <v>11.64</v>
      </c>
      <c r="Q18" s="32">
        <f t="shared" si="7"/>
        <v>11.3</v>
      </c>
      <c r="R18" s="32">
        <f t="shared" si="7"/>
        <v>10.96</v>
      </c>
      <c r="S18" s="32">
        <f t="shared" si="7"/>
        <v>10.620000000000001</v>
      </c>
      <c r="T18" s="32">
        <v>9</v>
      </c>
      <c r="U18" s="28">
        <f t="shared" si="7"/>
        <v>8.66</v>
      </c>
      <c r="V18" s="28">
        <f t="shared" si="7"/>
        <v>8.32</v>
      </c>
      <c r="W18" s="28">
        <f t="shared" si="7"/>
        <v>7.98</v>
      </c>
      <c r="X18" s="28">
        <f t="shared" si="7"/>
        <v>7.6400000000000006</v>
      </c>
      <c r="Y18" s="28">
        <f t="shared" si="7"/>
        <v>7.3000000000000007</v>
      </c>
      <c r="Z18" s="28">
        <f t="shared" si="7"/>
        <v>6.9600000000000009</v>
      </c>
      <c r="AA18" s="28">
        <f t="shared" si="7"/>
        <v>6.620000000000001</v>
      </c>
      <c r="AB18" s="28">
        <v>4</v>
      </c>
      <c r="AC18" s="28">
        <f t="shared" si="7"/>
        <v>3.66</v>
      </c>
      <c r="AD18" s="28">
        <f t="shared" ref="AD18:AI18" si="8">SUM(AC18-0.34)</f>
        <v>3.3200000000000003</v>
      </c>
      <c r="AE18" s="28">
        <f t="shared" si="8"/>
        <v>2.9800000000000004</v>
      </c>
      <c r="AF18" s="28">
        <f t="shared" si="8"/>
        <v>2.6400000000000006</v>
      </c>
      <c r="AG18" s="28">
        <f t="shared" si="8"/>
        <v>2.3000000000000007</v>
      </c>
      <c r="AH18" s="28">
        <f t="shared" si="8"/>
        <v>1.9600000000000006</v>
      </c>
      <c r="AI18" s="28">
        <f t="shared" si="8"/>
        <v>1.6200000000000006</v>
      </c>
      <c r="AJ18" s="30" t="s">
        <v>177</v>
      </c>
      <c r="AK18" s="30" t="s">
        <v>177</v>
      </c>
      <c r="AL18" s="30" t="s">
        <v>177</v>
      </c>
      <c r="AM18" s="30" t="s">
        <v>177</v>
      </c>
      <c r="AN18" s="62">
        <f t="shared" si="1"/>
        <v>0.20399999999999999</v>
      </c>
    </row>
    <row r="19" spans="1:40">
      <c r="A19" s="63" t="s">
        <v>198</v>
      </c>
      <c r="B19" s="38" t="s">
        <v>199</v>
      </c>
      <c r="C19" s="26" t="s">
        <v>200</v>
      </c>
      <c r="D19" s="27">
        <v>68</v>
      </c>
      <c r="E19" s="27">
        <v>47.6</v>
      </c>
      <c r="F19" s="27">
        <v>36</v>
      </c>
      <c r="G19" s="27">
        <v>26</v>
      </c>
      <c r="H19" s="27">
        <v>24</v>
      </c>
      <c r="I19" s="27">
        <v>22</v>
      </c>
      <c r="J19" s="27">
        <v>20</v>
      </c>
      <c r="K19" s="27">
        <v>18</v>
      </c>
      <c r="L19" s="28">
        <v>13</v>
      </c>
      <c r="M19" s="32">
        <f>SUM(L19-0.34)</f>
        <v>12.66</v>
      </c>
      <c r="N19" s="32">
        <f t="shared" si="7"/>
        <v>12.32</v>
      </c>
      <c r="O19" s="32">
        <f t="shared" si="7"/>
        <v>11.98</v>
      </c>
      <c r="P19" s="32">
        <f t="shared" si="7"/>
        <v>11.64</v>
      </c>
      <c r="Q19" s="32">
        <f t="shared" si="7"/>
        <v>11.3</v>
      </c>
      <c r="R19" s="32">
        <f t="shared" si="7"/>
        <v>10.96</v>
      </c>
      <c r="S19" s="32">
        <f t="shared" si="7"/>
        <v>10.620000000000001</v>
      </c>
      <c r="T19" s="32">
        <v>9</v>
      </c>
      <c r="U19" s="28">
        <f t="shared" si="7"/>
        <v>8.66</v>
      </c>
      <c r="V19" s="28">
        <f t="shared" si="7"/>
        <v>8.32</v>
      </c>
      <c r="W19" s="28">
        <f t="shared" si="7"/>
        <v>7.98</v>
      </c>
      <c r="X19" s="28">
        <f t="shared" si="7"/>
        <v>7.6400000000000006</v>
      </c>
      <c r="Y19" s="28">
        <f t="shared" si="7"/>
        <v>7.3000000000000007</v>
      </c>
      <c r="Z19" s="28">
        <f t="shared" si="7"/>
        <v>6.9600000000000009</v>
      </c>
      <c r="AA19" s="28">
        <f t="shared" si="7"/>
        <v>6.620000000000001</v>
      </c>
      <c r="AB19" s="30" t="s">
        <v>177</v>
      </c>
      <c r="AC19" s="30" t="s">
        <v>177</v>
      </c>
      <c r="AD19" s="30" t="s">
        <v>177</v>
      </c>
      <c r="AE19" s="30" t="s">
        <v>177</v>
      </c>
      <c r="AF19" s="30" t="s">
        <v>177</v>
      </c>
      <c r="AG19" s="30" t="s">
        <v>177</v>
      </c>
      <c r="AH19" s="30" t="s">
        <v>177</v>
      </c>
      <c r="AI19" s="30" t="s">
        <v>177</v>
      </c>
      <c r="AJ19" s="30" t="s">
        <v>177</v>
      </c>
      <c r="AK19" s="30" t="s">
        <v>177</v>
      </c>
      <c r="AL19" s="30" t="s">
        <v>177</v>
      </c>
      <c r="AM19" s="30" t="s">
        <v>177</v>
      </c>
      <c r="AN19" s="62">
        <f t="shared" si="1"/>
        <v>0.20399999999999999</v>
      </c>
    </row>
    <row r="20" spans="1:40">
      <c r="A20" s="63" t="s">
        <v>201</v>
      </c>
      <c r="B20" s="38" t="s">
        <v>45</v>
      </c>
      <c r="C20" s="26" t="s">
        <v>202</v>
      </c>
      <c r="D20" s="27">
        <v>51</v>
      </c>
      <c r="E20" s="27">
        <v>35.700000000000003</v>
      </c>
      <c r="F20" s="27">
        <v>27</v>
      </c>
      <c r="G20" s="27">
        <v>19.5</v>
      </c>
      <c r="H20" s="27">
        <v>18</v>
      </c>
      <c r="I20" s="27">
        <v>16.5</v>
      </c>
      <c r="J20" s="27">
        <v>15</v>
      </c>
      <c r="K20" s="27">
        <v>13.5</v>
      </c>
      <c r="L20" s="32">
        <v>8</v>
      </c>
      <c r="M20" s="32">
        <f>SUM(L20-0.255)</f>
        <v>7.7450000000000001</v>
      </c>
      <c r="N20" s="32">
        <f t="shared" ref="N20:S20" si="9">SUM(M20-0.255)</f>
        <v>7.49</v>
      </c>
      <c r="O20" s="32">
        <f t="shared" si="9"/>
        <v>7.2350000000000003</v>
      </c>
      <c r="P20" s="32">
        <f t="shared" si="9"/>
        <v>6.98</v>
      </c>
      <c r="Q20" s="32">
        <f t="shared" si="9"/>
        <v>6.7250000000000005</v>
      </c>
      <c r="R20" s="32">
        <f t="shared" si="9"/>
        <v>6.4700000000000006</v>
      </c>
      <c r="S20" s="32">
        <f t="shared" si="9"/>
        <v>6.2150000000000007</v>
      </c>
      <c r="T20" s="31" t="s">
        <v>177</v>
      </c>
      <c r="U20" s="30" t="s">
        <v>177</v>
      </c>
      <c r="V20" s="30" t="s">
        <v>177</v>
      </c>
      <c r="W20" s="30" t="s">
        <v>177</v>
      </c>
      <c r="X20" s="30" t="s">
        <v>177</v>
      </c>
      <c r="Y20" s="30" t="s">
        <v>177</v>
      </c>
      <c r="Z20" s="30" t="s">
        <v>177</v>
      </c>
      <c r="AA20" s="30" t="s">
        <v>177</v>
      </c>
      <c r="AB20" s="30" t="s">
        <v>177</v>
      </c>
      <c r="AC20" s="30" t="s">
        <v>177</v>
      </c>
      <c r="AD20" s="30" t="s">
        <v>177</v>
      </c>
      <c r="AE20" s="30" t="s">
        <v>177</v>
      </c>
      <c r="AF20" s="30" t="s">
        <v>177</v>
      </c>
      <c r="AG20" s="30" t="s">
        <v>177</v>
      </c>
      <c r="AH20" s="30" t="s">
        <v>177</v>
      </c>
      <c r="AI20" s="30" t="s">
        <v>177</v>
      </c>
      <c r="AJ20" s="30" t="s">
        <v>177</v>
      </c>
      <c r="AK20" s="30" t="s">
        <v>177</v>
      </c>
      <c r="AL20" s="30" t="s">
        <v>177</v>
      </c>
      <c r="AM20" s="30" t="s">
        <v>177</v>
      </c>
      <c r="AN20" s="62">
        <f t="shared" si="1"/>
        <v>0.153</v>
      </c>
    </row>
    <row r="21" spans="1:40">
      <c r="A21" s="63" t="s">
        <v>203</v>
      </c>
      <c r="B21" s="38" t="s">
        <v>204</v>
      </c>
      <c r="C21" s="26" t="s">
        <v>205</v>
      </c>
      <c r="D21" s="27">
        <v>34</v>
      </c>
      <c r="E21" s="27">
        <v>26.04</v>
      </c>
      <c r="F21" s="27">
        <v>20.64</v>
      </c>
      <c r="G21" s="27">
        <v>12</v>
      </c>
      <c r="H21" s="27">
        <v>11</v>
      </c>
      <c r="I21" s="27">
        <v>10</v>
      </c>
      <c r="J21" s="27">
        <v>9</v>
      </c>
      <c r="K21" s="27">
        <v>8</v>
      </c>
      <c r="L21" s="32">
        <v>6</v>
      </c>
      <c r="M21" s="32">
        <f>SUM(L21-0.17)</f>
        <v>5.83</v>
      </c>
      <c r="N21" s="32">
        <f t="shared" ref="N21:S22" si="10">SUM(M21-0.17)</f>
        <v>5.66</v>
      </c>
      <c r="O21" s="32">
        <f t="shared" si="10"/>
        <v>5.49</v>
      </c>
      <c r="P21" s="32">
        <f t="shared" si="10"/>
        <v>5.32</v>
      </c>
      <c r="Q21" s="32">
        <f t="shared" si="10"/>
        <v>5.15</v>
      </c>
      <c r="R21" s="32">
        <f t="shared" si="10"/>
        <v>4.9800000000000004</v>
      </c>
      <c r="S21" s="32">
        <f t="shared" si="10"/>
        <v>4.8100000000000005</v>
      </c>
      <c r="T21" s="31" t="s">
        <v>177</v>
      </c>
      <c r="U21" s="30" t="s">
        <v>177</v>
      </c>
      <c r="V21" s="30" t="s">
        <v>177</v>
      </c>
      <c r="W21" s="30" t="s">
        <v>177</v>
      </c>
      <c r="X21" s="30" t="s">
        <v>177</v>
      </c>
      <c r="Y21" s="30" t="s">
        <v>177</v>
      </c>
      <c r="Z21" s="30" t="s">
        <v>177</v>
      </c>
      <c r="AA21" s="30" t="s">
        <v>177</v>
      </c>
      <c r="AB21" s="30" t="s">
        <v>177</v>
      </c>
      <c r="AC21" s="30" t="s">
        <v>177</v>
      </c>
      <c r="AD21" s="30" t="s">
        <v>177</v>
      </c>
      <c r="AE21" s="30" t="s">
        <v>177</v>
      </c>
      <c r="AF21" s="30" t="s">
        <v>177</v>
      </c>
      <c r="AG21" s="30" t="s">
        <v>177</v>
      </c>
      <c r="AH21" s="30" t="s">
        <v>177</v>
      </c>
      <c r="AI21" s="30" t="s">
        <v>177</v>
      </c>
      <c r="AJ21" s="30" t="s">
        <v>177</v>
      </c>
      <c r="AK21" s="30" t="s">
        <v>177</v>
      </c>
      <c r="AL21" s="30" t="s">
        <v>177</v>
      </c>
      <c r="AM21" s="30" t="s">
        <v>177</v>
      </c>
      <c r="AN21" s="62">
        <f t="shared" si="1"/>
        <v>0.10199999999999999</v>
      </c>
    </row>
    <row r="22" spans="1:40">
      <c r="A22" s="63" t="s">
        <v>206</v>
      </c>
      <c r="B22" s="38" t="s">
        <v>207</v>
      </c>
      <c r="C22" s="26" t="s">
        <v>208</v>
      </c>
      <c r="D22" s="27">
        <v>34</v>
      </c>
      <c r="E22" s="27">
        <v>26.04</v>
      </c>
      <c r="F22" s="27">
        <v>20.64</v>
      </c>
      <c r="G22" s="27">
        <v>12</v>
      </c>
      <c r="H22" s="27">
        <v>11</v>
      </c>
      <c r="I22" s="27">
        <v>10</v>
      </c>
      <c r="J22" s="27">
        <v>9</v>
      </c>
      <c r="K22" s="27">
        <v>8</v>
      </c>
      <c r="L22" s="32">
        <v>6</v>
      </c>
      <c r="M22" s="32">
        <f>SUM(L22-0.17)</f>
        <v>5.83</v>
      </c>
      <c r="N22" s="32">
        <f t="shared" si="10"/>
        <v>5.66</v>
      </c>
      <c r="O22" s="32">
        <f t="shared" si="10"/>
        <v>5.49</v>
      </c>
      <c r="P22" s="32">
        <f t="shared" si="10"/>
        <v>5.32</v>
      </c>
      <c r="Q22" s="32">
        <f t="shared" si="10"/>
        <v>5.15</v>
      </c>
      <c r="R22" s="32">
        <f t="shared" si="10"/>
        <v>4.9800000000000004</v>
      </c>
      <c r="S22" s="32">
        <f t="shared" si="10"/>
        <v>4.8100000000000005</v>
      </c>
      <c r="T22" s="30" t="s">
        <v>177</v>
      </c>
      <c r="U22" s="30" t="s">
        <v>177</v>
      </c>
      <c r="V22" s="30" t="s">
        <v>177</v>
      </c>
      <c r="W22" s="30" t="s">
        <v>177</v>
      </c>
      <c r="X22" s="30" t="s">
        <v>177</v>
      </c>
      <c r="Y22" s="30" t="s">
        <v>177</v>
      </c>
      <c r="Z22" s="30" t="s">
        <v>177</v>
      </c>
      <c r="AA22" s="30" t="s">
        <v>177</v>
      </c>
      <c r="AB22" s="30" t="s">
        <v>177</v>
      </c>
      <c r="AC22" s="30" t="s">
        <v>177</v>
      </c>
      <c r="AD22" s="30" t="s">
        <v>177</v>
      </c>
      <c r="AE22" s="30" t="s">
        <v>177</v>
      </c>
      <c r="AF22" s="30" t="s">
        <v>177</v>
      </c>
      <c r="AG22" s="30" t="s">
        <v>177</v>
      </c>
      <c r="AH22" s="30" t="s">
        <v>177</v>
      </c>
      <c r="AI22" s="30" t="s">
        <v>177</v>
      </c>
      <c r="AJ22" s="30" t="s">
        <v>177</v>
      </c>
      <c r="AK22" s="30" t="s">
        <v>177</v>
      </c>
      <c r="AL22" s="30" t="s">
        <v>177</v>
      </c>
      <c r="AM22" s="30" t="s">
        <v>177</v>
      </c>
      <c r="AN22" s="62">
        <f t="shared" si="1"/>
        <v>0.10199999999999999</v>
      </c>
    </row>
    <row r="23" spans="1:40">
      <c r="A23" s="63" t="s">
        <v>209</v>
      </c>
      <c r="B23" s="38" t="s">
        <v>40</v>
      </c>
      <c r="C23" s="26" t="s">
        <v>210</v>
      </c>
      <c r="D23" s="27">
        <v>25.5</v>
      </c>
      <c r="E23" s="27">
        <v>19.53</v>
      </c>
      <c r="F23" s="27">
        <v>15.48</v>
      </c>
      <c r="G23" s="27">
        <v>9</v>
      </c>
      <c r="H23" s="27">
        <v>8.25</v>
      </c>
      <c r="I23" s="27">
        <v>7.5</v>
      </c>
      <c r="J23" s="27">
        <v>6.75</v>
      </c>
      <c r="K23" s="27">
        <v>6</v>
      </c>
      <c r="L23" s="32">
        <v>5</v>
      </c>
      <c r="M23" s="32">
        <f>SUM(L23-0.1275)</f>
        <v>4.8724999999999996</v>
      </c>
      <c r="N23" s="32">
        <f t="shared" ref="N23:S23" si="11">SUM(M23-0.1275)</f>
        <v>4.7449999999999992</v>
      </c>
      <c r="O23" s="32">
        <f t="shared" si="11"/>
        <v>4.6174999999999988</v>
      </c>
      <c r="P23" s="32">
        <f t="shared" si="11"/>
        <v>4.4899999999999984</v>
      </c>
      <c r="Q23" s="32">
        <f t="shared" si="11"/>
        <v>4.362499999999998</v>
      </c>
      <c r="R23" s="32">
        <f t="shared" si="11"/>
        <v>4.2349999999999977</v>
      </c>
      <c r="S23" s="32">
        <f t="shared" si="11"/>
        <v>4.1074999999999973</v>
      </c>
      <c r="T23" s="30" t="s">
        <v>177</v>
      </c>
      <c r="U23" s="30" t="s">
        <v>177</v>
      </c>
      <c r="V23" s="30" t="s">
        <v>177</v>
      </c>
      <c r="W23" s="30" t="s">
        <v>177</v>
      </c>
      <c r="X23" s="30" t="s">
        <v>177</v>
      </c>
      <c r="Y23" s="30" t="s">
        <v>177</v>
      </c>
      <c r="Z23" s="30" t="s">
        <v>177</v>
      </c>
      <c r="AA23" s="30" t="s">
        <v>177</v>
      </c>
      <c r="AB23" s="30" t="s">
        <v>177</v>
      </c>
      <c r="AC23" s="30" t="s">
        <v>177</v>
      </c>
      <c r="AD23" s="30" t="s">
        <v>177</v>
      </c>
      <c r="AE23" s="30" t="s">
        <v>177</v>
      </c>
      <c r="AF23" s="30" t="s">
        <v>177</v>
      </c>
      <c r="AG23" s="30" t="s">
        <v>177</v>
      </c>
      <c r="AH23" s="30" t="s">
        <v>177</v>
      </c>
      <c r="AI23" s="30" t="s">
        <v>177</v>
      </c>
      <c r="AJ23" s="30" t="s">
        <v>177</v>
      </c>
      <c r="AK23" s="30" t="s">
        <v>177</v>
      </c>
      <c r="AL23" s="30" t="s">
        <v>177</v>
      </c>
      <c r="AM23" s="30" t="s">
        <v>177</v>
      </c>
      <c r="AN23" s="62">
        <f t="shared" si="1"/>
        <v>7.6499999999999999E-2</v>
      </c>
    </row>
    <row r="24" spans="1:40">
      <c r="A24" s="63" t="s">
        <v>211</v>
      </c>
      <c r="B24" s="38" t="s">
        <v>212</v>
      </c>
      <c r="C24" s="26" t="s">
        <v>213</v>
      </c>
      <c r="D24" s="27">
        <v>21.25</v>
      </c>
      <c r="E24" s="27">
        <v>14.5</v>
      </c>
      <c r="F24" s="27">
        <v>11.5</v>
      </c>
      <c r="G24" s="27">
        <v>7</v>
      </c>
      <c r="H24" s="27">
        <v>6.5</v>
      </c>
      <c r="I24" s="27">
        <v>6</v>
      </c>
      <c r="J24" s="27">
        <v>5.5</v>
      </c>
      <c r="K24" s="27">
        <v>5</v>
      </c>
      <c r="L24" s="32">
        <v>4</v>
      </c>
      <c r="M24" s="32">
        <f>SUM(L24-0.10625)</f>
        <v>3.8937499999999998</v>
      </c>
      <c r="N24" s="32">
        <f t="shared" ref="N24:S24" si="12">SUM(M24-0.10625)</f>
        <v>3.7874999999999996</v>
      </c>
      <c r="O24" s="32">
        <f t="shared" si="12"/>
        <v>3.6812499999999995</v>
      </c>
      <c r="P24" s="32">
        <f t="shared" si="12"/>
        <v>3.5749999999999993</v>
      </c>
      <c r="Q24" s="32">
        <f t="shared" si="12"/>
        <v>3.4687499999999991</v>
      </c>
      <c r="R24" s="32">
        <f t="shared" si="12"/>
        <v>3.3624999999999989</v>
      </c>
      <c r="S24" s="32">
        <f t="shared" si="12"/>
        <v>3.2562499999999988</v>
      </c>
      <c r="T24" s="30" t="s">
        <v>177</v>
      </c>
      <c r="U24" s="30" t="s">
        <v>177</v>
      </c>
      <c r="V24" s="30" t="s">
        <v>177</v>
      </c>
      <c r="W24" s="30" t="s">
        <v>177</v>
      </c>
      <c r="X24" s="30" t="s">
        <v>177</v>
      </c>
      <c r="Y24" s="30" t="s">
        <v>177</v>
      </c>
      <c r="Z24" s="30" t="s">
        <v>177</v>
      </c>
      <c r="AA24" s="30" t="s">
        <v>177</v>
      </c>
      <c r="AB24" s="30" t="s">
        <v>177</v>
      </c>
      <c r="AC24" s="30" t="s">
        <v>177</v>
      </c>
      <c r="AD24" s="30" t="s">
        <v>177</v>
      </c>
      <c r="AE24" s="30" t="s">
        <v>177</v>
      </c>
      <c r="AF24" s="30" t="s">
        <v>177</v>
      </c>
      <c r="AG24" s="30" t="s">
        <v>177</v>
      </c>
      <c r="AH24" s="30" t="s">
        <v>177</v>
      </c>
      <c r="AI24" s="30" t="s">
        <v>177</v>
      </c>
      <c r="AJ24" s="30" t="s">
        <v>177</v>
      </c>
      <c r="AK24" s="30" t="s">
        <v>177</v>
      </c>
      <c r="AL24" s="30" t="s">
        <v>177</v>
      </c>
      <c r="AM24" s="30" t="s">
        <v>177</v>
      </c>
      <c r="AN24" s="62">
        <f t="shared" si="1"/>
        <v>6.3750000000000001E-2</v>
      </c>
    </row>
    <row r="25" spans="1:40">
      <c r="A25" s="63" t="s">
        <v>214</v>
      </c>
      <c r="B25" s="38" t="s">
        <v>215</v>
      </c>
      <c r="C25" s="26" t="s">
        <v>216</v>
      </c>
      <c r="D25" s="27">
        <v>17</v>
      </c>
      <c r="E25" s="27">
        <v>13.02</v>
      </c>
      <c r="F25" s="27">
        <v>10.32</v>
      </c>
      <c r="G25" s="27">
        <v>6</v>
      </c>
      <c r="H25" s="27">
        <v>5.5</v>
      </c>
      <c r="I25" s="27">
        <v>5</v>
      </c>
      <c r="J25" s="27">
        <v>4.5</v>
      </c>
      <c r="K25" s="27">
        <v>4</v>
      </c>
      <c r="L25" s="32">
        <v>3</v>
      </c>
      <c r="M25" s="32">
        <f>SUM(L25-0.085)</f>
        <v>2.915</v>
      </c>
      <c r="N25" s="32">
        <f t="shared" ref="N25:S25" si="13">SUM(M25-0.085)</f>
        <v>2.83</v>
      </c>
      <c r="O25" s="32">
        <f t="shared" si="13"/>
        <v>2.7450000000000001</v>
      </c>
      <c r="P25" s="32">
        <f t="shared" si="13"/>
        <v>2.66</v>
      </c>
      <c r="Q25" s="32">
        <f t="shared" si="13"/>
        <v>2.5750000000000002</v>
      </c>
      <c r="R25" s="32">
        <f t="shared" si="13"/>
        <v>2.4900000000000002</v>
      </c>
      <c r="S25" s="32">
        <f t="shared" si="13"/>
        <v>2.4050000000000002</v>
      </c>
      <c r="T25" s="30" t="s">
        <v>177</v>
      </c>
      <c r="U25" s="30" t="s">
        <v>177</v>
      </c>
      <c r="V25" s="30" t="s">
        <v>177</v>
      </c>
      <c r="W25" s="30" t="s">
        <v>177</v>
      </c>
      <c r="X25" s="30" t="s">
        <v>177</v>
      </c>
      <c r="Y25" s="30" t="s">
        <v>177</v>
      </c>
      <c r="Z25" s="30" t="s">
        <v>177</v>
      </c>
      <c r="AA25" s="30" t="s">
        <v>177</v>
      </c>
      <c r="AB25" s="30" t="s">
        <v>177</v>
      </c>
      <c r="AC25" s="30" t="s">
        <v>177</v>
      </c>
      <c r="AD25" s="30" t="s">
        <v>177</v>
      </c>
      <c r="AE25" s="30" t="s">
        <v>177</v>
      </c>
      <c r="AF25" s="30" t="s">
        <v>177</v>
      </c>
      <c r="AG25" s="30" t="s">
        <v>177</v>
      </c>
      <c r="AH25" s="30" t="s">
        <v>177</v>
      </c>
      <c r="AI25" s="30" t="s">
        <v>177</v>
      </c>
      <c r="AJ25" s="30" t="s">
        <v>177</v>
      </c>
      <c r="AK25" s="30" t="s">
        <v>177</v>
      </c>
      <c r="AL25" s="30" t="s">
        <v>177</v>
      </c>
      <c r="AM25" s="30" t="s">
        <v>177</v>
      </c>
      <c r="AN25" s="62">
        <f t="shared" si="1"/>
        <v>5.0999999999999997E-2</v>
      </c>
    </row>
    <row r="26" spans="1:40" ht="24.75" thickBot="1">
      <c r="A26" s="33" t="s">
        <v>217</v>
      </c>
      <c r="B26" s="39" t="s">
        <v>218</v>
      </c>
      <c r="C26" s="17" t="s">
        <v>219</v>
      </c>
      <c r="D26" s="34">
        <v>11.48</v>
      </c>
      <c r="E26" s="34">
        <v>8.7899999999999991</v>
      </c>
      <c r="F26" s="34">
        <v>6.97</v>
      </c>
      <c r="G26" s="34">
        <v>4.05</v>
      </c>
      <c r="H26" s="34">
        <v>3.71</v>
      </c>
      <c r="I26" s="34">
        <v>3.38</v>
      </c>
      <c r="J26" s="34">
        <v>3.04</v>
      </c>
      <c r="K26" s="34">
        <v>2.7</v>
      </c>
      <c r="L26" s="35">
        <v>2</v>
      </c>
      <c r="M26" s="35">
        <f>SUM(L26-0.0574)</f>
        <v>1.9426000000000001</v>
      </c>
      <c r="N26" s="35">
        <f t="shared" ref="N26:AA26" si="14">SUM(M26-0.0574)</f>
        <v>1.8852000000000002</v>
      </c>
      <c r="O26" s="35">
        <f t="shared" si="14"/>
        <v>1.8278000000000003</v>
      </c>
      <c r="P26" s="35">
        <f t="shared" si="14"/>
        <v>1.7704000000000004</v>
      </c>
      <c r="Q26" s="35">
        <f t="shared" si="14"/>
        <v>1.7130000000000005</v>
      </c>
      <c r="R26" s="35">
        <f t="shared" si="14"/>
        <v>1.6556000000000006</v>
      </c>
      <c r="S26" s="35">
        <f t="shared" si="14"/>
        <v>1.5982000000000007</v>
      </c>
      <c r="T26" s="35">
        <v>1.3</v>
      </c>
      <c r="U26" s="35">
        <f t="shared" si="14"/>
        <v>1.2426000000000001</v>
      </c>
      <c r="V26" s="35">
        <f t="shared" si="14"/>
        <v>1.1852000000000003</v>
      </c>
      <c r="W26" s="35">
        <f t="shared" si="14"/>
        <v>1.1278000000000004</v>
      </c>
      <c r="X26" s="35">
        <f t="shared" si="14"/>
        <v>1.0704000000000005</v>
      </c>
      <c r="Y26" s="35">
        <f t="shared" si="14"/>
        <v>1.0130000000000006</v>
      </c>
      <c r="Z26" s="35">
        <f t="shared" si="14"/>
        <v>0.95560000000000056</v>
      </c>
      <c r="AA26" s="35">
        <f t="shared" si="14"/>
        <v>0.89820000000000055</v>
      </c>
      <c r="AB26" s="36" t="s">
        <v>177</v>
      </c>
      <c r="AC26" s="36" t="s">
        <v>177</v>
      </c>
      <c r="AD26" s="36" t="s">
        <v>177</v>
      </c>
      <c r="AE26" s="36" t="s">
        <v>177</v>
      </c>
      <c r="AF26" s="36" t="s">
        <v>177</v>
      </c>
      <c r="AG26" s="36" t="s">
        <v>177</v>
      </c>
      <c r="AH26" s="36" t="s">
        <v>177</v>
      </c>
      <c r="AI26" s="36" t="s">
        <v>177</v>
      </c>
      <c r="AJ26" s="36" t="s">
        <v>177</v>
      </c>
      <c r="AK26" s="36" t="s">
        <v>177</v>
      </c>
      <c r="AL26" s="36" t="s">
        <v>177</v>
      </c>
      <c r="AM26" s="36" t="s">
        <v>177</v>
      </c>
      <c r="AN26" s="37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2" t="s">
        <v>220</v>
      </c>
    </row>
    <row r="2" spans="1:1" s="14" customFormat="1" ht="15" customHeight="1">
      <c r="A2" s="13" t="s">
        <v>221</v>
      </c>
    </row>
    <row r="3" spans="1:1" s="14" customFormat="1" ht="15" customHeight="1">
      <c r="A3" s="13" t="s">
        <v>222</v>
      </c>
    </row>
    <row r="4" spans="1:1" s="14" customFormat="1" ht="15" customHeight="1">
      <c r="A4" s="13" t="s">
        <v>223</v>
      </c>
    </row>
    <row r="5" spans="1:1" s="14" customFormat="1" ht="15" customHeight="1">
      <c r="A5" s="13" t="s">
        <v>224</v>
      </c>
    </row>
    <row r="6" spans="1:1" s="14" customFormat="1" ht="15" customHeight="1">
      <c r="A6" s="13" t="s">
        <v>225</v>
      </c>
    </row>
    <row r="7" spans="1:1" s="14" customFormat="1" ht="15" customHeight="1">
      <c r="A7" s="13" t="s">
        <v>226</v>
      </c>
    </row>
    <row r="8" spans="1:1" s="14" customFormat="1" ht="15" customHeight="1">
      <c r="A8" s="13" t="s">
        <v>227</v>
      </c>
    </row>
    <row r="9" spans="1:1" s="14" customFormat="1" ht="15" customHeight="1">
      <c r="A9" s="13" t="s">
        <v>228</v>
      </c>
    </row>
    <row r="10" spans="1:1" s="14" customFormat="1" ht="15" customHeight="1">
      <c r="A10" s="13" t="s">
        <v>229</v>
      </c>
    </row>
    <row r="11" spans="1:1" s="14" customFormat="1" ht="15" customHeight="1">
      <c r="A11" s="13" t="s">
        <v>230</v>
      </c>
    </row>
    <row r="12" spans="1:1" s="14" customFormat="1" ht="15" customHeight="1">
      <c r="A12" s="13" t="s">
        <v>231</v>
      </c>
    </row>
    <row r="13" spans="1:1" s="14" customFormat="1" ht="15" customHeight="1">
      <c r="A13" s="13" t="s">
        <v>232</v>
      </c>
    </row>
    <row r="14" spans="1:1" s="14" customFormat="1" ht="15" customHeight="1">
      <c r="A14" s="13" t="s">
        <v>233</v>
      </c>
    </row>
    <row r="15" spans="1:1" s="14" customFormat="1" ht="15" customHeight="1">
      <c r="A15" s="13" t="s">
        <v>234</v>
      </c>
    </row>
    <row r="16" spans="1:1" s="14" customFormat="1" ht="15" customHeight="1">
      <c r="A16" s="13" t="s">
        <v>235</v>
      </c>
    </row>
    <row r="17" spans="1:1" s="14" customFormat="1" ht="15" customHeight="1">
      <c r="A17" s="13" t="s">
        <v>236</v>
      </c>
    </row>
    <row r="18" spans="1:1" s="14" customFormat="1" ht="15" customHeight="1">
      <c r="A18" s="13" t="s">
        <v>237</v>
      </c>
    </row>
    <row r="19" spans="1:1" s="14" customFormat="1" ht="15" customHeight="1">
      <c r="A19" s="13" t="s">
        <v>238</v>
      </c>
    </row>
    <row r="20" spans="1:1" s="14" customFormat="1" ht="15" customHeight="1">
      <c r="A20" s="13" t="s">
        <v>239</v>
      </c>
    </row>
    <row r="21" spans="1:1" s="14" customFormat="1" ht="15" customHeight="1">
      <c r="A21" s="13" t="s">
        <v>240</v>
      </c>
    </row>
    <row r="22" spans="1:1" s="14" customFormat="1" ht="15" customHeight="1">
      <c r="A22" s="13" t="s">
        <v>241</v>
      </c>
    </row>
    <row r="23" spans="1:1" s="14" customFormat="1" ht="15" customHeight="1">
      <c r="A23" s="13" t="s">
        <v>242</v>
      </c>
    </row>
    <row r="24" spans="1:1" s="14" customFormat="1" ht="15" customHeight="1">
      <c r="A24" s="13" t="s">
        <v>243</v>
      </c>
    </row>
    <row r="25" spans="1:1" s="14" customFormat="1" ht="15" customHeight="1">
      <c r="A25" s="13" t="s">
        <v>244</v>
      </c>
    </row>
    <row r="26" spans="1:1" s="14" customFormat="1" ht="15" customHeight="1">
      <c r="A26" s="13" t="s">
        <v>245</v>
      </c>
    </row>
    <row r="27" spans="1:1" s="14" customFormat="1" ht="15" customHeight="1">
      <c r="A27" s="13" t="s">
        <v>246</v>
      </c>
    </row>
    <row r="28" spans="1:1" s="14" customFormat="1" ht="15" customHeight="1">
      <c r="A28" s="13" t="s">
        <v>247</v>
      </c>
    </row>
    <row r="29" spans="1:1" s="14" customFormat="1" ht="15" customHeight="1">
      <c r="A29" s="13" t="s">
        <v>248</v>
      </c>
    </row>
    <row r="30" spans="1:1" s="14" customFormat="1" ht="15" customHeight="1">
      <c r="A30" s="13" t="s">
        <v>249</v>
      </c>
    </row>
    <row r="31" spans="1:1" s="14" customFormat="1" ht="15" customHeight="1">
      <c r="A31" s="13" t="s">
        <v>250</v>
      </c>
    </row>
    <row r="32" spans="1:1" s="14" customFormat="1" ht="15" customHeight="1">
      <c r="A32" s="13" t="s">
        <v>251</v>
      </c>
    </row>
    <row r="33" spans="1:1" s="14" customFormat="1" ht="15" customHeight="1">
      <c r="A33" s="13" t="s">
        <v>252</v>
      </c>
    </row>
    <row r="34" spans="1:1" s="14" customFormat="1" ht="15" customHeight="1">
      <c r="A34" s="13" t="s">
        <v>253</v>
      </c>
    </row>
    <row r="35" spans="1:1" s="14" customFormat="1" ht="15" customHeight="1">
      <c r="A35" s="13" t="s">
        <v>254</v>
      </c>
    </row>
    <row r="36" spans="1:1" s="14" customFormat="1" ht="15" customHeight="1">
      <c r="A36" s="13" t="s">
        <v>255</v>
      </c>
    </row>
    <row r="37" spans="1:1" s="14" customFormat="1" ht="15" customHeight="1">
      <c r="A37" s="13" t="s">
        <v>256</v>
      </c>
    </row>
    <row r="38" spans="1:1" s="14" customFormat="1" ht="15" customHeight="1">
      <c r="A38" s="13" t="s">
        <v>257</v>
      </c>
    </row>
    <row r="39" spans="1:1" s="14" customFormat="1" ht="15" customHeight="1">
      <c r="A39" s="13" t="s">
        <v>258</v>
      </c>
    </row>
    <row r="40" spans="1:1" s="14" customFormat="1" ht="15" customHeight="1">
      <c r="A40" s="13" t="s">
        <v>259</v>
      </c>
    </row>
    <row r="41" spans="1:1" s="14" customFormat="1" ht="15" customHeight="1">
      <c r="A41" s="13" t="s">
        <v>260</v>
      </c>
    </row>
    <row r="42" spans="1:1" s="14" customFormat="1" ht="15" customHeight="1">
      <c r="A42" s="13" t="s">
        <v>261</v>
      </c>
    </row>
    <row r="43" spans="1:1" s="14" customFormat="1" ht="15" customHeight="1">
      <c r="A43" s="13" t="s">
        <v>262</v>
      </c>
    </row>
    <row r="44" spans="1:1" s="14" customFormat="1" ht="15" customHeight="1">
      <c r="A44" s="13" t="s">
        <v>263</v>
      </c>
    </row>
    <row r="45" spans="1:1" s="14" customFormat="1" ht="15" customHeight="1">
      <c r="A45" s="13" t="s">
        <v>264</v>
      </c>
    </row>
    <row r="46" spans="1:1" s="14" customFormat="1" ht="15" customHeight="1">
      <c r="A46" s="13" t="s">
        <v>265</v>
      </c>
    </row>
    <row r="47" spans="1:1" s="14" customFormat="1" ht="15" customHeight="1">
      <c r="A47" s="13" t="s">
        <v>266</v>
      </c>
    </row>
    <row r="48" spans="1:1" s="14" customFormat="1" ht="15" customHeight="1">
      <c r="A48" s="13" t="s">
        <v>267</v>
      </c>
    </row>
    <row r="49" spans="1:1" s="14" customFormat="1" ht="15" customHeight="1">
      <c r="A49" s="13" t="s">
        <v>268</v>
      </c>
    </row>
    <row r="50" spans="1:1" s="14" customFormat="1" ht="15" customHeight="1">
      <c r="A50" s="13" t="s">
        <v>269</v>
      </c>
    </row>
    <row r="51" spans="1:1" s="14" customFormat="1" ht="15" customHeight="1">
      <c r="A51" s="13" t="s">
        <v>270</v>
      </c>
    </row>
    <row r="52" spans="1:1" s="14" customFormat="1" ht="15" customHeight="1">
      <c r="A52" s="13" t="s">
        <v>271</v>
      </c>
    </row>
    <row r="53" spans="1:1" s="14" customFormat="1" ht="15" customHeight="1">
      <c r="A53" s="13" t="s">
        <v>272</v>
      </c>
    </row>
    <row r="54" spans="1:1" s="14" customFormat="1" ht="15" customHeight="1">
      <c r="A54" s="13" t="s">
        <v>273</v>
      </c>
    </row>
    <row r="55" spans="1:1" s="14" customFormat="1" ht="15" customHeight="1">
      <c r="A55" s="13" t="s">
        <v>274</v>
      </c>
    </row>
    <row r="56" spans="1:1" s="14" customFormat="1" ht="15" customHeight="1">
      <c r="A56" s="13" t="s">
        <v>275</v>
      </c>
    </row>
    <row r="57" spans="1:1" s="14" customFormat="1" ht="15" customHeight="1">
      <c r="A57" s="13" t="s">
        <v>276</v>
      </c>
    </row>
    <row r="58" spans="1:1" s="14" customFormat="1" ht="15" customHeight="1">
      <c r="A58" s="13" t="s">
        <v>277</v>
      </c>
    </row>
    <row r="59" spans="1:1" s="14" customFormat="1" ht="15" customHeight="1">
      <c r="A59" s="13" t="s">
        <v>2</v>
      </c>
    </row>
    <row r="60" spans="1:1" s="14" customFormat="1" ht="15" customHeight="1">
      <c r="A60" s="13" t="s">
        <v>278</v>
      </c>
    </row>
    <row r="61" spans="1:1" s="14" customFormat="1" ht="15" customHeight="1">
      <c r="A61" s="13" t="s">
        <v>279</v>
      </c>
    </row>
    <row r="62" spans="1:1" s="14" customFormat="1" ht="15" customHeight="1">
      <c r="A62" s="13" t="s">
        <v>280</v>
      </c>
    </row>
    <row r="63" spans="1:1" s="14" customFormat="1" ht="15" customHeight="1">
      <c r="A63" s="13" t="s">
        <v>281</v>
      </c>
    </row>
    <row r="64" spans="1:1" s="14" customFormat="1" ht="15" customHeight="1">
      <c r="A64" s="13" t="s">
        <v>282</v>
      </c>
    </row>
    <row r="65" spans="1:1" s="14" customFormat="1" ht="15" customHeight="1">
      <c r="A65" s="13" t="s">
        <v>283</v>
      </c>
    </row>
    <row r="66" spans="1:1" s="14" customFormat="1" ht="15" customHeight="1">
      <c r="A66" s="13" t="s">
        <v>284</v>
      </c>
    </row>
    <row r="67" spans="1:1" s="14" customFormat="1" ht="15" customHeight="1">
      <c r="A67" s="13" t="s">
        <v>285</v>
      </c>
    </row>
    <row r="68" spans="1:1" s="14" customFormat="1" ht="15" customHeight="1">
      <c r="A68" s="13" t="s">
        <v>286</v>
      </c>
    </row>
    <row r="69" spans="1:1" s="14" customFormat="1" ht="15" customHeight="1">
      <c r="A69" s="13" t="s">
        <v>287</v>
      </c>
    </row>
    <row r="70" spans="1:1" s="14" customFormat="1" ht="15" customHeight="1">
      <c r="A70" s="13" t="s">
        <v>288</v>
      </c>
    </row>
    <row r="71" spans="1:1" s="14" customFormat="1" ht="15" customHeight="1">
      <c r="A71" s="13" t="s">
        <v>289</v>
      </c>
    </row>
    <row r="72" spans="1:1" s="14" customFormat="1" ht="15" customHeight="1">
      <c r="A72" s="13" t="s">
        <v>290</v>
      </c>
    </row>
    <row r="73" spans="1:1" s="14" customFormat="1" ht="15" customHeight="1">
      <c r="A73" s="13" t="s">
        <v>291</v>
      </c>
    </row>
    <row r="74" spans="1:1" s="14" customFormat="1" ht="15" customHeight="1">
      <c r="A74" s="13" t="s">
        <v>292</v>
      </c>
    </row>
    <row r="75" spans="1:1" s="14" customFormat="1" ht="15" customHeight="1">
      <c r="A75" s="13" t="s">
        <v>293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B920FCF2E9EC9648B9390D6BA20F3E0B" ma:contentTypeVersion="" ma:contentTypeDescription="" ma:contentTypeScope="" ma:versionID="444c027b7bf653cb9b52961ca04d42be">
  <xsd:schema xmlns:xsd="http://www.w3.org/2001/XMLSchema" xmlns:xs="http://www.w3.org/2001/XMLSchema" xmlns:p="http://schemas.microsoft.com/office/2006/metadata/properties" xmlns:ns1="http://schemas.microsoft.com/sharepoint/v3" xmlns:ns2="684C466D-65A0-445A-BDF8-6E64D8E93251" targetNamespace="http://schemas.microsoft.com/office/2006/metadata/properties" ma:root="true" ma:fieldsID="53cc31a6a3d786fe1dde075ba6e2418b" ns1:_="" ns2:_="">
    <xsd:import namespace="http://schemas.microsoft.com/sharepoint/v3"/>
    <xsd:import namespace="684C466D-65A0-445A-BDF8-6E64D8E93251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466D-65A0-445A-BDF8-6E64D8E93251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684C466D-65A0-445A-BDF8-6E64D8E93251" xsi:nil="true"/>
    <Comments xmlns="684C466D-65A0-445A-BDF8-6E64D8E93251" xsi:nil="true"/>
    <needDetail xmlns="684C466D-65A0-445A-BDF8-6E64D8E93251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C17E0E7-E90C-46C2-9250-4CF4564F6E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84C466D-65A0-445A-BDF8-6E64D8E932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C8BA6-4B1B-4A20-91C7-28354E7435B3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684C466D-65A0-445A-BDF8-6E64D8E9325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Monika</cp:lastModifiedBy>
  <cp:revision/>
  <dcterms:created xsi:type="dcterms:W3CDTF">2013-11-12T13:42:11Z</dcterms:created>
  <dcterms:modified xsi:type="dcterms:W3CDTF">2021-03-16T13:53:55Z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0x0101006CB92C11A11C4849B1A04E87CB5CBA3E00B920FCF2E9EC9648B9390D6BA20F3E0B</vt:lpwstr>
  </property>
</Properties>
</file>