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11_programos siuntimui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8" i="2" l="1"/>
  <c r="O108" i="2"/>
  <c r="P108" i="2"/>
  <c r="Q108" i="2"/>
  <c r="R108" i="2"/>
  <c r="R109" i="2"/>
  <c r="O103" i="2"/>
  <c r="P103" i="2"/>
  <c r="N103" i="2"/>
  <c r="O102" i="2"/>
  <c r="P102" i="2"/>
  <c r="N102" i="2"/>
  <c r="O101" i="2"/>
  <c r="P101" i="2"/>
  <c r="N101" i="2"/>
  <c r="N94" i="2"/>
  <c r="O94" i="2"/>
  <c r="P94" i="2"/>
  <c r="Q94" i="2"/>
  <c r="R94" i="2"/>
  <c r="R95" i="2"/>
  <c r="O86" i="2"/>
  <c r="P86" i="2"/>
  <c r="N86" i="2"/>
  <c r="O80" i="2"/>
  <c r="P80" i="2"/>
  <c r="N80" i="2"/>
  <c r="O79" i="2"/>
  <c r="P79" i="2"/>
  <c r="N79" i="2"/>
  <c r="O78" i="2"/>
  <c r="P78" i="2"/>
  <c r="N78" i="2"/>
  <c r="O71" i="2"/>
  <c r="P71" i="2"/>
  <c r="N71" i="2"/>
  <c r="O70" i="2"/>
  <c r="P70" i="2"/>
  <c r="N70" i="2"/>
  <c r="O63" i="2"/>
  <c r="P63" i="2"/>
  <c r="N63" i="2"/>
  <c r="O62" i="2"/>
  <c r="P62" i="2"/>
  <c r="N62" i="2"/>
  <c r="O55" i="2"/>
  <c r="P55" i="2"/>
  <c r="N55" i="2"/>
  <c r="O54" i="2"/>
  <c r="P54" i="2"/>
  <c r="N54" i="2"/>
  <c r="O53" i="2"/>
  <c r="P53" i="2"/>
  <c r="N53" i="2"/>
  <c r="O46" i="2"/>
  <c r="P46" i="2"/>
  <c r="N46" i="2"/>
  <c r="O38" i="2"/>
  <c r="P38" i="2"/>
  <c r="N38" i="2"/>
  <c r="O31" i="2"/>
  <c r="P31" i="2"/>
  <c r="N31" i="2"/>
  <c r="O30" i="2"/>
  <c r="P30" i="2"/>
  <c r="N30" i="2"/>
  <c r="O21" i="2"/>
  <c r="P21" i="2"/>
  <c r="N21" i="2"/>
  <c r="O20" i="2"/>
  <c r="P20" i="2"/>
  <c r="N20" i="2"/>
  <c r="N19" i="2"/>
  <c r="O19" i="2"/>
  <c r="P19" i="2"/>
  <c r="Q19" i="2"/>
  <c r="R19" i="2"/>
  <c r="Q78" i="2"/>
  <c r="R78" i="2"/>
  <c r="Q101" i="2"/>
  <c r="R101" i="2"/>
  <c r="Q20" i="2"/>
  <c r="R20" i="2"/>
  <c r="Q21" i="2"/>
  <c r="R21" i="2"/>
  <c r="R22" i="2"/>
  <c r="Q53" i="2"/>
  <c r="R53" i="2"/>
  <c r="Q55" i="2"/>
  <c r="R55" i="2"/>
  <c r="Q63" i="2"/>
  <c r="R63" i="2"/>
  <c r="Q79" i="2"/>
  <c r="R79" i="2"/>
  <c r="Q86" i="2"/>
  <c r="R86" i="2"/>
  <c r="R87" i="2"/>
  <c r="Q31" i="2"/>
  <c r="R31" i="2"/>
  <c r="Q46" i="2"/>
  <c r="R46" i="2"/>
  <c r="R47" i="2"/>
  <c r="Q70" i="2"/>
  <c r="R70" i="2"/>
  <c r="Q38" i="2"/>
  <c r="R38" i="2"/>
  <c r="R39" i="2"/>
  <c r="Q62" i="2"/>
  <c r="R62" i="2"/>
  <c r="R64" i="2"/>
  <c r="Q71" i="2"/>
  <c r="R71" i="2"/>
  <c r="Q102" i="2"/>
  <c r="R102" i="2"/>
  <c r="Q103" i="2"/>
  <c r="R103" i="2"/>
  <c r="Q30" i="2"/>
  <c r="R30" i="2"/>
  <c r="Q54" i="2"/>
  <c r="R54" i="2"/>
  <c r="Q80" i="2"/>
  <c r="R80" i="2"/>
  <c r="R56" i="2"/>
  <c r="R32" i="2"/>
  <c r="R104" i="2"/>
  <c r="R81" i="2"/>
  <c r="R72" i="2"/>
  <c r="R113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<sst xmlns="http://schemas.openxmlformats.org/spreadsheetml/2006/main" count="641" uniqueCount="247">
  <si>
    <t>2021 m. sausio 18 d.</t>
  </si>
  <si>
    <t>Pareiškėjas:</t>
  </si>
  <si>
    <t>Lietuvos golfo federacija</t>
  </si>
  <si>
    <t xml:space="preserve">           (Pareiškėjo pavadinimas)</t>
  </si>
  <si>
    <t>Olimpiečių g. 1-55, Vilnius, +370 657 44653, info@golfofederacija.lt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</si>
  <si>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</si>
  <si>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</si>
  <si>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</si>
  <si>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</si>
  <si>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</si>
  <si>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</si>
  <si>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</si>
  <si>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</si>
  <si>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</si>
  <si>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</si>
  <si>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</si>
  <si>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</si>
  <si>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</si>
  <si>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</si>
  <si>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</si>
  <si>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</si>
  <si>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</si>
  <si>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</si>
  <si>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</si>
  <si>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</si>
  <si>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</si>
  <si>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2017    m. Europos jaunių čempionatas ("European Young Masters")</t>
  </si>
  <si>
    <t xml:space="preserve">(sporto renginio pavadinimas) </t>
  </si>
  <si>
    <t>Gilė Bitė Starkutė</t>
  </si>
  <si>
    <t>Merginos</t>
  </si>
  <si>
    <t>olimpinė</t>
  </si>
  <si>
    <t>JEČ</t>
  </si>
  <si>
    <t>Ne</t>
  </si>
  <si>
    <t>Taip</t>
  </si>
  <si>
    <t>Gabriela Maculevič</t>
  </si>
  <si>
    <t>Oskaras Belousovas</t>
  </si>
  <si>
    <t>Vaikinai</t>
  </si>
  <si>
    <t>Iš viso:</t>
  </si>
  <si>
    <t>PRIDEDAMA. Nuoroda į protokolą: http://www.ega-golf.ch/golfbox-result-widget/1237840#/competition/1237840/leaderboard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</si>
  <si>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</si>
  <si>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2017 m. Europos mėgėjų moterų golfo čempionatas ("European Ladies' Amateur Championship")</t>
  </si>
  <si>
    <t>Saulė Jarašūnaitė</t>
  </si>
  <si>
    <t>Individuali</t>
  </si>
  <si>
    <t>EČ</t>
  </si>
  <si>
    <t>Rasa Butrimaitė</t>
  </si>
  <si>
    <t xml:space="preserve">PRIDEDAMA. Nuoroda į protokolą: http://www.ega-golf.ch/golfbox-result-widget/1234916#/competition/1234916/leaderboard </t>
  </si>
  <si>
    <t>2018 m. Europos mėgėjų  golfo čempionatas ("European Amateur Championship")</t>
  </si>
  <si>
    <t>Gediminas Markevičius</t>
  </si>
  <si>
    <t>PRIDEDAMA. Nuoroda į protokolą: http://www.ega-golf.ch/golfbox-result-widget/1620430#/competition/1620430/leaderboard</t>
  </si>
  <si>
    <t>2018 m. Europos mėgėjų moterų golfo čempionatas ("European Ladies' Amateur Championship")</t>
  </si>
  <si>
    <t>PRIDEDAMA. Nuoroda į protokolą: http://www.ega-golf.ch/golfbox-result-widget/1655296#/competition/1655296/leaderboard</t>
  </si>
  <si>
    <t>2018 m. Europos jaunių čempionatas ("European Young Masters")</t>
  </si>
  <si>
    <t>Valentas Ivančenka</t>
  </si>
  <si>
    <t>PRIDEDAMA. Nuoroda į protokolą: https://www.golfbox.dk/app_livescoring/tour/?language=2057#/competition/1656181/leaderboard</t>
  </si>
  <si>
    <t>2018 m. Pasaulio jaunių čempionatas ("The Junior Open")</t>
  </si>
  <si>
    <t>JPČ</t>
  </si>
  <si>
    <t>PRIDEDAMA. Nuoroda į protokolą: https://www.golfbox.dk/app_livescoring/tour/?language=2057#/competition/1365188/leaderboard/1465435</t>
  </si>
  <si>
    <t>2018 m. Pasaulio mėgėjų moterų komandinis čempionatas ("World Amateur Team Championship - Espirito Santo Trophy")</t>
  </si>
  <si>
    <t>komandinė</t>
  </si>
  <si>
    <t>PČ</t>
  </si>
  <si>
    <t>PRIDEDAMA. Nuoroda į protokolą: https://www.igfgolf.org/watc/watc-2018/espirito-santo-trophy-scoring/</t>
  </si>
  <si>
    <t>2018 m. Pasaulio mėgėjų vyrų komandinis čempionatas ("World Amateur Team Championship - Eisenhower Trophy")</t>
  </si>
  <si>
    <t>Darius Momkus</t>
  </si>
  <si>
    <t>Mindaugas Vaičius</t>
  </si>
  <si>
    <t>PRIDEDAMA. Nuoroda į protokolą: https://www.igfgolf.org/watc/watc-2018/eisenhower-trophy-scoring/</t>
  </si>
  <si>
    <t>2019 m. Europos mėgėjų  golfo čempionatas ("European Amateur Championship")</t>
  </si>
  <si>
    <t>PRIDEDAMA. Nuoroda į protokolą: http://www.ega-golf.ch/golfbox-result-widget/2057551#/competition/2057551/leaderboard</t>
  </si>
  <si>
    <t>2019 m. Europos mėgėjų moterų golfo čempionatas ("European Ladies' Amateur Championship")</t>
  </si>
  <si>
    <t>PRIDEDAMA. Nuoroda į protokolą: http://www.ega-golf.ch/golfbox-result-widget/2053402#/competition/2053402/leaderboard</t>
  </si>
  <si>
    <t>2019 m. Europos jaunių čempionatas ("European Young Masters")</t>
  </si>
  <si>
    <t>2020 m. Europos mėgėjų moterų golfo čempionatas ("European Ladies' Amateur Championship")</t>
  </si>
  <si>
    <t>PRIDEDAMA. Nuoroda į protokolą: http://www.ega-golf.ch/golfbox-result-widget/2656138#/competition/2656138/leaderboard</t>
  </si>
  <si>
    <t>Bendra sporto šakos gauta taškų suma</t>
  </si>
  <si>
    <t>*Pildo tik į olimpinių žaidynių programą neįtrauktų sporto šakų pareiškėjai</t>
  </si>
  <si>
    <t>Pareiškėjo vardu:</t>
  </si>
  <si>
    <t>Generalinis sekretorius</t>
  </si>
  <si>
    <t>Mindaugas Markevičius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</si>
  <si>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</si>
  <si>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</si>
  <si>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</si>
  <si>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</si>
  <si>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</si>
  <si>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</si>
  <si>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</si>
  <si>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</si>
  <si>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</si>
  <si>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</si>
  <si>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</si>
  <si>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</si>
  <si>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</si>
  <si>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</si>
  <si>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</si>
  <si>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</si>
  <si>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</si>
  <si>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</si>
  <si>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</si>
  <si>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</si>
  <si>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</si>
  <si>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</si>
  <si>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</si>
  <si>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</si>
  <si>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</si>
  <si>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</si>
  <si>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</si>
  <si>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</si>
  <si>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</si>
  <si>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</si>
  <si>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</si>
  <si>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</si>
  <si>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</si>
  <si>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</si>
  <si>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</si>
  <si>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</si>
  <si>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</si>
  <si>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</si>
  <si>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</si>
  <si>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</si>
  <si>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</si>
  <si>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</si>
  <si>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</si>
  <si>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</si>
  <si>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</si>
  <si>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</si>
  <si>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</si>
  <si>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</si>
  <si>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</si>
  <si>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</si>
  <si>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</si>
  <si>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</si>
  <si>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</si>
  <si>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</si>
  <si>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</si>
  <si>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</si>
  <si>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</si>
  <si>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</si>
  <si>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</si>
  <si>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</si>
  <si>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</si>
  <si>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</si>
  <si>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</si>
  <si>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</si>
  <si>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</si>
  <si>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</si>
  <si>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</si>
  <si>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</si>
  <si>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</si>
  <si>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</si>
  <si>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</si>
  <si>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</si>
  <si>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</si>
  <si>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</si>
  <si>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</si>
  <si>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</si>
  <si>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</si>
  <si>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JnPČ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</si>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</sst>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20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2"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125"/>
  <sheetViews>
    <sheetView tabSelected="1" zoomScaleNormal="100" workbookViewId="0">
      <selection activeCell="G18" sqref="G18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7.5703125" style="1" customWidth="1"/>
    <col min="19" max="16384" width="9.140625" style="1"/>
  </cols>
  <sheetData>
    <row r="1" spans="1:18" s="8" customFormat="1" ht="15.75">
      <c r="D1" s="58"/>
      <c r="E1" s="58"/>
      <c r="F1" s="58"/>
      <c r="G1" s="58"/>
      <c r="H1" s="58"/>
      <c r="I1" s="58"/>
      <c r="J1" s="58"/>
      <c r="K1" s="58"/>
      <c r="L1" s="58"/>
      <c r="N1" s="2"/>
      <c r="O1" s="2"/>
      <c r="P1" s="2"/>
      <c r="Q1" s="2"/>
    </row>
    <row r="2" spans="1:18" s="8" customFormat="1" ht="15.75">
      <c r="B2" s="8" t="s">
        <v>0</v>
      </c>
      <c r="D2" s="58"/>
      <c r="E2" s="58"/>
      <c r="F2" s="58"/>
      <c r="G2" s="58"/>
      <c r="H2" s="58"/>
      <c r="I2" s="58"/>
      <c r="J2" s="58"/>
      <c r="K2" s="58"/>
      <c r="L2" s="58"/>
      <c r="N2" s="2"/>
      <c r="O2" s="2"/>
      <c r="P2" s="2"/>
      <c r="Q2" s="2"/>
    </row>
    <row r="3" spans="1:18" s="8" customFormat="1">
      <c r="B3" s="46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85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"/>
    </row>
    <row r="6" spans="1:18" ht="18.75">
      <c r="A6" s="92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8"/>
    </row>
    <row r="7" spans="1:18" s="8" customFormat="1" ht="15.75">
      <c r="A7" s="58"/>
      <c r="B7" s="63" t="s">
        <v>4</v>
      </c>
      <c r="C7" s="63"/>
      <c r="D7" s="63"/>
      <c r="E7" s="63"/>
      <c r="F7" s="63"/>
      <c r="G7" s="63"/>
      <c r="H7" s="63"/>
      <c r="I7" s="45"/>
      <c r="J7" s="45"/>
      <c r="K7" s="45"/>
      <c r="L7" s="45"/>
      <c r="M7" s="45"/>
      <c r="N7" s="45"/>
      <c r="O7" s="45"/>
      <c r="P7" s="45"/>
      <c r="Q7" s="45"/>
    </row>
    <row r="8" spans="1:18" s="8" customFormat="1" ht="18">
      <c r="A8" s="58"/>
      <c r="B8" s="64" t="s">
        <v>5</v>
      </c>
      <c r="C8" s="64"/>
      <c r="D8" s="64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18" s="8" customFormat="1" ht="15.75">
      <c r="A9" s="58"/>
      <c r="B9" s="47">
        <v>195735150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8" s="8" customFormat="1" ht="18">
      <c r="A10" s="58"/>
      <c r="B10" s="57" t="s">
        <v>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8" s="8" customFormat="1" ht="16.899999999999999" customHeight="1">
      <c r="A11" s="65" t="s">
        <v>7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8" ht="15.7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28"/>
      <c r="P12" s="28"/>
      <c r="Q12" s="28"/>
      <c r="R12" s="27"/>
    </row>
    <row r="13" spans="1:18" s="8" customFormat="1" ht="15" hidden="1" customHeight="1">
      <c r="A13" s="69" t="s">
        <v>8</v>
      </c>
      <c r="B13" s="70" t="s">
        <v>9</v>
      </c>
      <c r="C13" s="70" t="s">
        <v>10</v>
      </c>
      <c r="D13" s="70" t="s">
        <v>11</v>
      </c>
      <c r="E13" s="71" t="s">
        <v>12</v>
      </c>
      <c r="F13" s="89"/>
      <c r="G13" s="90"/>
      <c r="H13" s="90"/>
      <c r="I13" s="90"/>
      <c r="J13" s="90"/>
      <c r="K13" s="90"/>
      <c r="L13" s="90"/>
      <c r="M13" s="90"/>
      <c r="N13" s="90"/>
      <c r="O13" s="91"/>
      <c r="P13" s="93" t="s">
        <v>13</v>
      </c>
      <c r="Q13" s="74" t="s">
        <v>14</v>
      </c>
      <c r="R13" s="66" t="s">
        <v>15</v>
      </c>
    </row>
    <row r="14" spans="1:18" s="8" customFormat="1" ht="45" customHeight="1">
      <c r="A14" s="69"/>
      <c r="B14" s="70"/>
      <c r="C14" s="70"/>
      <c r="D14" s="70"/>
      <c r="E14" s="73"/>
      <c r="F14" s="71" t="s">
        <v>16</v>
      </c>
      <c r="G14" s="71" t="s">
        <v>17</v>
      </c>
      <c r="H14" s="71" t="s">
        <v>18</v>
      </c>
      <c r="I14" s="95" t="s">
        <v>19</v>
      </c>
      <c r="J14" s="71" t="s">
        <v>20</v>
      </c>
      <c r="K14" s="71" t="s">
        <v>21</v>
      </c>
      <c r="L14" s="71" t="s">
        <v>22</v>
      </c>
      <c r="M14" s="71" t="s">
        <v>23</v>
      </c>
      <c r="N14" s="87" t="s">
        <v>24</v>
      </c>
      <c r="O14" s="87" t="s">
        <v>25</v>
      </c>
      <c r="P14" s="94"/>
      <c r="Q14" s="75"/>
      <c r="R14" s="67"/>
    </row>
    <row r="15" spans="1:18" s="8" customFormat="1" ht="76.150000000000006" customHeight="1">
      <c r="A15" s="69"/>
      <c r="B15" s="70"/>
      <c r="C15" s="70"/>
      <c r="D15" s="70"/>
      <c r="E15" s="72"/>
      <c r="F15" s="72"/>
      <c r="G15" s="72"/>
      <c r="H15" s="72"/>
      <c r="I15" s="96"/>
      <c r="J15" s="72"/>
      <c r="K15" s="72"/>
      <c r="L15" s="72"/>
      <c r="M15" s="72"/>
      <c r="N15" s="88"/>
      <c r="O15" s="88"/>
      <c r="P15" s="94"/>
      <c r="Q15" s="76"/>
      <c r="R15" s="68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8" s="8" customFormat="1">
      <c r="A17" s="100" t="s">
        <v>26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55"/>
    </row>
    <row r="18" spans="1:18" s="8" customFormat="1" ht="18">
      <c r="A18" s="102" t="s">
        <v>27</v>
      </c>
      <c r="B18" s="103"/>
      <c r="C18" s="103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55"/>
    </row>
    <row r="19" spans="1:18" s="8" customFormat="1" ht="15.75" customHeight="1">
      <c r="A19" s="59">
        <v>1</v>
      </c>
      <c r="B19" s="59" t="s">
        <v>28</v>
      </c>
      <c r="C19" s="12" t="s">
        <v>29</v>
      </c>
      <c r="D19" s="59" t="s">
        <v>30</v>
      </c>
      <c r="E19" s="59">
        <v>1</v>
      </c>
      <c r="F19" s="59" t="s">
        <v>31</v>
      </c>
      <c r="G19" s="59">
        <v>1</v>
      </c>
      <c r="H19" s="59" t="s">
        <v>32</v>
      </c>
      <c r="I19" s="59"/>
      <c r="J19" s="59">
        <v>54</v>
      </c>
      <c r="K19" s="59">
        <v>27</v>
      </c>
      <c r="L19" s="59">
        <v>28</v>
      </c>
      <c r="M19" s="59" t="s">
        <v>33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4,1,IF(OR(F19="PČ",F19="PŽ",F19="PT"),IF(J19&lt;32,J19/32,1),1))* IF(L19&lt;4,1,IF(OR(F19="EČ",F19="EŽ",F19="JOŽ",F19="JPČ",F19="NEAK"),IF(J19&lt;24,J19/24,1),1))*IF(L19&lt;4,1,IF(OR(F19="PČneol",F19="JEČ",F19="JEOF",F19="JnPČ",F19="JnEČ",F19="JčPČ",F19="JčEČ"),IF(J19&lt;16,J19/16,1),1))*IF(L19&lt;4,1,IF(F19="EČneol",IF(J19&lt;8,J19/8,1),1))</f>
        <v>0</v>
      </c>
      <c r="O19" s="9">
        <f t="shared" ref="O19:O21" si="0">IF(F19="OŽ",N19,IF(H19="Ne",IF(J19*0.3&lt;=J19-L19,N19,0),IF(J19*0.1&lt;=J19-L19,N19,0)))</f>
        <v>0</v>
      </c>
      <c r="P19" s="4">
        <f t="shared" ref="P19:P21" si="1">IF(O19=0,0,IF(F19="OŽ",IF(L19&gt;35,0,IF(J19&gt;35,(36-L19)*1.6524,((36-L19)-(36-J19))*1.6524)),0)+IF(F19="PČ",IF(L19&gt;31,0,IF(J19&gt;31,(32-L19)*1.347,((32-L19)-(32-J19))*1.347)),0)+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0</v>
      </c>
      <c r="Q19" s="11">
        <f>IF(ISERROR(P19*100/N19),0,(P19*100/N19))</f>
        <v>0</v>
      </c>
      <c r="R19" s="10">
        <f>IF(Q19&lt;=30,O19+P19,O19+O19*0.3)*IF(G19=1,0.4,IF(G19=2,0.75,IF(G19="1 (kas 4 m. 1 k. nerengiamos)",0.52,1)))*IF(D19="olimpinė",1,IF(M19="Ne",0.5,1))*IF(D19="olimpinė",1,IF(J19&lt;8,0,1))*E19*IF(D19="olimpinė",1,IF(K19&lt;16,0,1))*IF(I19&lt;=1,1,1/I19)*IF(OR(A$5="Lietuvos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0" spans="1:18" s="8" customFormat="1" ht="15" customHeight="1">
      <c r="A20" s="59">
        <v>2</v>
      </c>
      <c r="B20" s="59" t="s">
        <v>34</v>
      </c>
      <c r="C20" s="12" t="s">
        <v>29</v>
      </c>
      <c r="D20" s="59" t="s">
        <v>30</v>
      </c>
      <c r="E20" s="59">
        <v>1</v>
      </c>
      <c r="F20" s="59" t="s">
        <v>31</v>
      </c>
      <c r="G20" s="59">
        <v>1</v>
      </c>
      <c r="H20" s="59" t="s">
        <v>32</v>
      </c>
      <c r="I20" s="59"/>
      <c r="J20" s="59">
        <v>54</v>
      </c>
      <c r="K20" s="59">
        <v>27</v>
      </c>
      <c r="L20" s="59">
        <v>51</v>
      </c>
      <c r="M20" s="59" t="s">
        <v>33</v>
      </c>
      <c r="N20" s="3">
        <f t="shared" ref="N20:N21" si="2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4,1,IF(OR(F20="PČ",F20="PŽ",F20="PT"),IF(J20&lt;32,J20/32,1),1))* IF(L20&lt;4,1,IF(OR(F20="EČ",F20="EŽ",F20="JOŽ",F20="JPČ",F20="NEAK"),IF(J20&lt;24,J20/24,1),1))*IF(L20&lt;4,1,IF(OR(F20="PČneol",F20="JEČ",F20="JEOF",F20="JnPČ",F20="JnEČ",F20="JčPČ",F20="JčEČ"),IF(J20&lt;16,J20/16,1),1))*IF(L20&lt;4,1,IF(F20="EČneol",IF(J20&lt;8,J20/8,1),1))</f>
        <v>0</v>
      </c>
      <c r="O20" s="9">
        <f t="shared" si="0"/>
        <v>0</v>
      </c>
      <c r="P20" s="4">
        <f t="shared" si="1"/>
        <v>0</v>
      </c>
      <c r="Q20" s="11">
        <f t="shared" ref="Q20:Q21" si="3">IF(ISERROR(P20*100/N20),0,(P20*100/N20))</f>
        <v>0</v>
      </c>
      <c r="R20" s="10">
        <f t="shared" ref="R20:R21" si="4">IF(Q20&lt;=30,O20+P20,O20+O20*0.3)*IF(G20=1,0.4,IF(G20=2,0.75,IF(G20="1 (kas 4 m. 1 k. nerengiamos)",0.52,1)))*IF(D20="olimpinė",1,IF(M20="Ne",0.5,1))*IF(D20="olimpinė",1,IF(J20&lt;8,0,1))*E20*IF(D20="olimpinė",1,IF(K20&lt;16,0,1))*IF(I20&lt;=1,1,1/I20)*IF(OR(A$5="Lietuvos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1" spans="1:18" s="8" customFormat="1" ht="15" customHeight="1">
      <c r="A21" s="59">
        <v>3</v>
      </c>
      <c r="B21" s="59" t="s">
        <v>35</v>
      </c>
      <c r="C21" s="12" t="s">
        <v>36</v>
      </c>
      <c r="D21" s="59" t="s">
        <v>30</v>
      </c>
      <c r="E21" s="59">
        <v>1</v>
      </c>
      <c r="F21" s="59" t="s">
        <v>31</v>
      </c>
      <c r="G21" s="59">
        <v>1</v>
      </c>
      <c r="H21" s="59" t="s">
        <v>32</v>
      </c>
      <c r="I21" s="59"/>
      <c r="J21" s="59">
        <v>57</v>
      </c>
      <c r="K21" s="59">
        <v>27</v>
      </c>
      <c r="L21" s="59">
        <v>57</v>
      </c>
      <c r="M21" s="59" t="s">
        <v>33</v>
      </c>
      <c r="N21" s="3">
        <f t="shared" si="2"/>
        <v>0</v>
      </c>
      <c r="O21" s="9">
        <f t="shared" si="0"/>
        <v>0</v>
      </c>
      <c r="P21" s="4">
        <f t="shared" si="1"/>
        <v>0</v>
      </c>
      <c r="Q21" s="11">
        <f t="shared" si="3"/>
        <v>0</v>
      </c>
      <c r="R21" s="10">
        <f t="shared" si="4"/>
        <v>0</v>
      </c>
    </row>
    <row r="22" spans="1:18" s="8" customFormat="1" ht="15" customHeight="1">
      <c r="A22" s="104" t="s">
        <v>37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">
        <f>SUM(R19:R21)</f>
        <v>0</v>
      </c>
    </row>
    <row r="23" spans="1:18" s="8" customFormat="1" ht="15" customHeight="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</row>
    <row r="24" spans="1:18" s="8" customFormat="1" ht="15" customHeight="1">
      <c r="A24" s="23" t="s">
        <v>38</v>
      </c>
      <c r="B24" s="23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</row>
    <row r="25" spans="1:18" s="8" customFormat="1" ht="16.899999999999999" customHeight="1">
      <c r="A25" s="48" t="s">
        <v>39</v>
      </c>
      <c r="B25" s="48"/>
      <c r="C25" s="48"/>
      <c r="D25" s="48"/>
      <c r="E25" s="48"/>
      <c r="F25" s="48"/>
      <c r="G25" s="48"/>
      <c r="H25" s="48"/>
      <c r="I25" s="48"/>
      <c r="J25" s="15"/>
      <c r="K25" s="15"/>
      <c r="L25" s="15"/>
      <c r="M25" s="15"/>
      <c r="N25" s="15"/>
      <c r="O25" s="15"/>
      <c r="P25" s="15"/>
      <c r="Q25" s="15"/>
      <c r="R25" s="16"/>
    </row>
    <row r="26" spans="1:18" s="8" customFormat="1" ht="15" customHeight="1">
      <c r="A26" s="48"/>
      <c r="B26" s="48"/>
      <c r="C26" s="48"/>
      <c r="D26" s="48"/>
      <c r="E26" s="48"/>
      <c r="F26" s="48"/>
      <c r="G26" s="48"/>
      <c r="H26" s="48"/>
      <c r="I26" s="48"/>
      <c r="J26" s="15"/>
      <c r="K26" s="15"/>
      <c r="L26" s="15"/>
      <c r="M26" s="15"/>
      <c r="N26" s="15"/>
      <c r="O26" s="15"/>
      <c r="P26" s="15"/>
      <c r="Q26" s="15"/>
      <c r="R26" s="16"/>
    </row>
    <row r="27" spans="1:18" s="8" customFormat="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6"/>
    </row>
    <row r="28" spans="1:18" s="8" customFormat="1">
      <c r="A28" s="100" t="s">
        <v>40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55"/>
    </row>
    <row r="29" spans="1:18" s="8" customFormat="1" ht="18">
      <c r="A29" s="102" t="s">
        <v>27</v>
      </c>
      <c r="B29" s="103"/>
      <c r="C29" s="103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55"/>
    </row>
    <row r="30" spans="1:18" s="8" customFormat="1">
      <c r="A30" s="59">
        <v>1</v>
      </c>
      <c r="B30" s="59" t="s">
        <v>41</v>
      </c>
      <c r="C30" s="12" t="s">
        <v>42</v>
      </c>
      <c r="D30" s="59" t="s">
        <v>30</v>
      </c>
      <c r="E30" s="59">
        <v>1</v>
      </c>
      <c r="F30" s="59" t="s">
        <v>43</v>
      </c>
      <c r="G30" s="59">
        <v>1</v>
      </c>
      <c r="H30" s="59" t="s">
        <v>32</v>
      </c>
      <c r="I30" s="59"/>
      <c r="J30" s="59">
        <v>144</v>
      </c>
      <c r="K30" s="59">
        <v>26</v>
      </c>
      <c r="L30" s="59">
        <v>142</v>
      </c>
      <c r="M30" s="59" t="s">
        <v>33</v>
      </c>
      <c r="N30" s="3">
        <f t="shared" ref="N30:N31" si="5">(IF(F30="OŽ",IF(L30=1,550.8,IF(L30=2,426.38,IF(L30=3,342.14,IF(L30=4,181.44,IF(L30=5,168.48,IF(L30=6,155.52,IF(L30=7,148.5,IF(L30=8,144,0))))))))+IF(L30&lt;=8,0,IF(L30&lt;=16,137.7,IF(L30&lt;=24,108,IF(L30&lt;=32,80.1,IF(L30&lt;=36,52.2,0)))))-IF(L30&lt;=8,0,IF(L30&lt;=16,(L30-9)*2.754,IF(L30&lt;=24,(L30-17)* 2.754,IF(L30&lt;=32,(L30-25)* 2.754,IF(L30&lt;=36,(L30-33)*2.754,0))))),0)+IF(F30="PČ",IF(L30=1,449,IF(L30=2,314.6,IF(L30=3,238,IF(L30=4,172,IF(L30=5,159,IF(L30=6,145,IF(L30=7,132,IF(L30=8,119,0))))))))+IF(L30&lt;=8,0,IF(L30&lt;=16,88,IF(L30&lt;=24,55,IF(L30&lt;=32,22,0))))-IF(L30&lt;=8,0,IF(L30&lt;=16,(L30-9)*2.245,IF(L30&lt;=24,(L30-17)*2.245,IF(L30&lt;=32,(L30-25)*2.245,0)))),0)+IF(F30="PČneol",IF(L30=1,85,IF(L30=2,64.61,IF(L30=3,50.76,IF(L30=4,16.25,IF(L30=5,15,IF(L30=6,13.75,IF(L30=7,12.5,IF(L30=8,11.25,0))))))))+IF(L30&lt;=8,0,IF(L30&lt;=16,9,0))-IF(L30&lt;=8,0,IF(L30&lt;=16,(L30-9)*0.425,0)),0)+IF(F30="PŽ",IF(L30=1,85,IF(L30=2,59.5,IF(L30=3,45,IF(L30=4,32.5,IF(L30=5,30,IF(L30=6,27.5,IF(L30=7,25,IF(L30=8,22.5,0))))))))+IF(L30&lt;=8,0,IF(L30&lt;=16,19,IF(L30&lt;=24,13,IF(L30&lt;=32,8,0))))-IF(L30&lt;=8,0,IF(L30&lt;=16,(L30-9)*0.425,IF(L30&lt;=24,(L30-17)*0.425,IF(L30&lt;=32,(L30-25)*0.425,0)))),0)+IF(F30="EČ",IF(L30=1,204,IF(L30=2,156.24,IF(L30=3,123.84,IF(L30=4,72,IF(L30=5,66,IF(L30=6,60,IF(L30=7,54,IF(L30=8,48,0))))))))+IF(L30&lt;=8,0,IF(L30&lt;=16,40,IF(L30&lt;=24,25,0)))-IF(L30&lt;=8,0,IF(L30&lt;=16,(L30-9)*1.02,IF(L30&lt;=24,(L30-17)*1.02,0))),0)+IF(F30="EČneol",IF(L30=1,68,IF(L30=2,51.69,IF(L30=3,40.61,IF(L30=4,13,IF(L30=5,12,IF(L30=6,11,IF(L30=7,10,IF(L30=8,9,0)))))))))+IF(F30="EŽ",IF(L30=1,68,IF(L30=2,47.6,IF(L30=3,36,IF(L30=4,18,IF(L30=5,16.5,IF(L30=6,15,IF(L30=7,13.5,IF(L30=8,12,0))))))))+IF(L30&lt;=8,0,IF(L30&lt;=16,10,IF(L30&lt;=24,6,0)))-IF(L30&lt;=8,0,IF(L30&lt;=16,(L30-9)*0.34,IF(L30&lt;=24,(L30-17)*0.34,0))),0)+IF(F30="PT",IF(L30=1,68,IF(L30=2,52.08,IF(L30=3,41.28,IF(L30=4,24,IF(L30=5,22,IF(L30=6,20,IF(L30=7,18,IF(L30=8,16,0))))))))+IF(L30&lt;=8,0,IF(L30&lt;=16,13,IF(L30&lt;=24,9,IF(L30&lt;=32,4,0))))-IF(L30&lt;=8,0,IF(L30&lt;=16,(L30-9)*0.34,IF(L30&lt;=24,(L30-17)*0.34,IF(L30&lt;=32,(L30-25)*0.34,0)))),0)+IF(F30="JOŽ",IF(L30=1,85,IF(L30=2,59.5,IF(L30=3,45,IF(L30=4,32.5,IF(L30=5,30,IF(L30=6,27.5,IF(L30=7,25,IF(L30=8,22.5,0))))))))+IF(L30&lt;=8,0,IF(L30&lt;=16,19,IF(L30&lt;=24,13,0)))-IF(L30&lt;=8,0,IF(L30&lt;=16,(L30-9)*0.425,IF(L30&lt;=24,(L30-17)*0.425,0))),0)+IF(F30="JPČ",IF(L30=1,68,IF(L30=2,47.6,IF(L30=3,36,IF(L30=4,26,IF(L30=5,24,IF(L30=6,22,IF(L30=7,20,IF(L30=8,18,0))))))))+IF(L30&lt;=8,0,IF(L30&lt;=16,13,IF(L30&lt;=24,9,0)))-IF(L30&lt;=8,0,IF(L30&lt;=16,(L30-9)*0.34,IF(L30&lt;=24,(L30-17)*0.34,0))),0)+IF(F30="JEČ",IF(L30=1,34,IF(L30=2,26.04,IF(L30=3,20.6,IF(L30=4,12,IF(L30=5,11,IF(L30=6,10,IF(L30=7,9,IF(L30=8,8,0))))))))+IF(L30&lt;=8,0,IF(L30&lt;=16,6,0))-IF(L30&lt;=8,0,IF(L30&lt;=16,(L30-9)*0.17,0)),0)+IF(F30="JEOF",IF(L30=1,34,IF(L30=2,26.04,IF(L30=3,20.6,IF(L30=4,12,IF(L30=5,11,IF(L30=6,10,IF(L30=7,9,IF(L30=8,8,0))))))))+IF(L30&lt;=8,0,IF(L30&lt;=16,6,0))-IF(L30&lt;=8,0,IF(L30&lt;=16,(L30-9)*0.17,0)),0)+IF(F30="JnPČ",IF(L30=1,51,IF(L30=2,35.7,IF(L30=3,27,IF(L30=4,19.5,IF(L30=5,18,IF(L30=6,16.5,IF(L30=7,15,IF(L30=8,13.5,0))))))))+IF(L30&lt;=8,0,IF(L30&lt;=16,10,0))-IF(L30&lt;=8,0,IF(L30&lt;=16,(L30-9)*0.255,0)),0)+IF(F30="JnEČ",IF(L30=1,25.5,IF(L30=2,19.53,IF(L30=3,15.48,IF(L30=4,9,IF(L30=5,8.25,IF(L30=6,7.5,IF(L30=7,6.75,IF(L30=8,6,0))))))))+IF(L30&lt;=8,0,IF(L30&lt;=16,5,0))-IF(L30&lt;=8,0,IF(L30&lt;=16,(L30-9)*0.1275,0)),0)+IF(F30="JčPČ",IF(L30=1,21.25,IF(L30=2,14.5,IF(L30=3,11.5,IF(L30=4,7,IF(L30=5,6.5,IF(L30=6,6,IF(L30=7,5.5,IF(L30=8,5,0))))))))+IF(L30&lt;=8,0,IF(L30&lt;=16,4,0))-IF(L30&lt;=8,0,IF(L30&lt;=16,(L30-9)*0.10625,0)),0)+IF(F30="JčEČ",IF(L30=1,17,IF(L30=2,13.02,IF(L30=3,10.32,IF(L30=4,6,IF(L30=5,5.5,IF(L30=6,5,IF(L30=7,4.5,IF(L30=8,4,0))))))))+IF(L30&lt;=8,0,IF(L30&lt;=16,3,0))-IF(L30&lt;=8,0,IF(L30&lt;=16,(L30-9)*0.085,0)),0)+IF(F30="NEAK",IF(L30=1,11.48,IF(L30=2,8.79,IF(L30=3,6.97,IF(L30=4,4.05,IF(L30=5,3.71,IF(L30=6,3.38,IF(L30=7,3.04,IF(L30=8,2.7,0))))))))+IF(L30&lt;=8,0,IF(L30&lt;=16,2,IF(L30&lt;=24,1.3,0)))-IF(L30&lt;=8,0,IF(L30&lt;=16,(L30-9)*0.0574,IF(L30&lt;=24,(L30-17)*0.0574,0))),0))*IF(L30&lt;4,1,IF(OR(F30="PČ",F30="PŽ",F30="PT"),IF(J30&lt;32,J30/32,1),1))* IF(L30&lt;4,1,IF(OR(F30="EČ",F30="EŽ",F30="JOŽ",F30="JPČ",F30="NEAK"),IF(J30&lt;24,J30/24,1),1))*IF(L30&lt;4,1,IF(OR(F30="PČneol",F30="JEČ",F30="JEOF",F30="JnPČ",F30="JnEČ",F30="JčPČ",F30="JčEČ"),IF(J30&lt;16,J30/16,1),1))*IF(L30&lt;4,1,IF(F30="EČneol",IF(J30&lt;8,J30/8,1),1))</f>
        <v>0</v>
      </c>
      <c r="O30" s="9">
        <f t="shared" ref="O30:O31" si="6">IF(F30="OŽ",N30,IF(H30="Ne",IF(J30*0.3&lt;=J30-L30,N30,0),IF(J30*0.1&lt;=J30-L30,N30,0)))</f>
        <v>0</v>
      </c>
      <c r="P30" s="4">
        <f t="shared" ref="P30:P31" si="7">IF(O30=0,0,IF(F30="OŽ",IF(L30&gt;35,0,IF(J30&gt;35,(36-L30)*1.6524,((36-L30)-(36-J30))*1.6524)),0)+IF(F30="PČ",IF(L30&gt;31,0,IF(J30&gt;31,(32-L30)*1.347,((32-L30)-(32-J30))*1.347)),0)+ IF(F30="PČneol",IF(L30&gt;15,0,IF(J30&gt;15,(16-L30)*0.255,((16-L30)-(16-J30))*0.255)),0)+IF(F30="PŽ",IF(L30&gt;31,0,IF(J30&gt;31,(32-L30)*0.255,((32-L30)-(32-J30))*0.255)),0)+IF(F30="EČ",IF(L30&gt;23,0,IF(J30&gt;23,(24-L30)*0.612,((24-L30)-(24-J30))*0.612)),0)+IF(F30="EČneol",IF(L30&gt;7,0,IF(J30&gt;7,(8-L30)*0.204,((8-L30)-(8-J30))*0.204)),0)+IF(F30="EŽ",IF(L30&gt;23,0,IF(J30&gt;23,(24-L30)*0.204,((24-L30)-(24-J30))*0.204)),0)+IF(F30="PT",IF(L30&gt;31,0,IF(J30&gt;31,(32-L30)*0.204,((32-L30)-(32-J30))*0.204)),0)+IF(F30="JOŽ",IF(L30&gt;23,0,IF(J30&gt;23,(24-L30)*0.255,((24-L30)-(24-J30))*0.255)),0)+IF(F30="JPČ",IF(L30&gt;23,0,IF(J30&gt;23,(24-L30)*0.204,((24-L30)-(24-J30))*0.204)),0)+IF(F30="JEČ",IF(L30&gt;15,0,IF(J30&gt;15,(16-L30)*0.102,((16-L30)-(16-J30))*0.102)),0)+IF(F30="JEOF",IF(L30&gt;15,0,IF(J30&gt;15,(16-L30)*0.102,((16-L30)-(16-J30))*0.102)),0)+IF(F30="JnPČ",IF(L30&gt;15,0,IF(J30&gt;15,(16-L30)*0.153,((16-L30)-(16-J30))*0.153)),0)+IF(F30="JnEČ",IF(L30&gt;15,0,IF(J30&gt;15,(16-L30)*0.0765,((16-L30)-(16-J30))*0.0765)),0)+IF(F30="JčPČ",IF(L30&gt;15,0,IF(J30&gt;15,(16-L30)*0.06375,((16-L30)-(16-J30))*0.06375)),0)+IF(F30="JčEČ",IF(L30&gt;15,0,IF(J30&gt;15,(16-L30)*0.051,((16-L30)-(16-J30))*0.051)),0)+IF(F30="NEAK",IF(L30&gt;23,0,IF(J30&gt;23,(24-L30)*0.03444,((24-L30)-(24-J30))*0.03444)),0))</f>
        <v>0</v>
      </c>
      <c r="Q30" s="11">
        <f t="shared" ref="Q30:Q31" si="8">IF(ISERROR(P30*100/N30),0,(P30*100/N30))</f>
        <v>0</v>
      </c>
      <c r="R30" s="10">
        <f t="shared" ref="R30:R31" si="9">IF(Q30&lt;=30,O30+P30,O30+O30*0.3)*IF(G30=1,0.4,IF(G30=2,0.75,IF(G30="1 (kas 4 m. 1 k. nerengiamos)",0.52,1)))*IF(D30="olimpinė",1,IF(M30="Ne",0.5,1))*IF(D30="olimpinė",1,IF(J30&lt;8,0,1))*E30*IF(D30="olimpinė",1,IF(K30&lt;16,0,1))*IF(I30&lt;=1,1,1/I30)*IF(OR(A$5="Lietuvos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1" spans="1:18" s="8" customFormat="1">
      <c r="A31" s="59">
        <v>2</v>
      </c>
      <c r="B31" s="59" t="s">
        <v>44</v>
      </c>
      <c r="C31" s="12" t="s">
        <v>42</v>
      </c>
      <c r="D31" s="59" t="s">
        <v>30</v>
      </c>
      <c r="E31" s="59">
        <v>1</v>
      </c>
      <c r="F31" s="59" t="s">
        <v>43</v>
      </c>
      <c r="G31" s="59">
        <v>1</v>
      </c>
      <c r="H31" s="59" t="s">
        <v>32</v>
      </c>
      <c r="I31" s="59"/>
      <c r="J31" s="59">
        <v>144</v>
      </c>
      <c r="K31" s="59">
        <v>26</v>
      </c>
      <c r="L31" s="59">
        <v>143</v>
      </c>
      <c r="M31" s="59" t="s">
        <v>33</v>
      </c>
      <c r="N31" s="3">
        <f t="shared" si="5"/>
        <v>0</v>
      </c>
      <c r="O31" s="9">
        <f t="shared" si="6"/>
        <v>0</v>
      </c>
      <c r="P31" s="4">
        <f t="shared" si="7"/>
        <v>0</v>
      </c>
      <c r="Q31" s="11">
        <f t="shared" si="8"/>
        <v>0</v>
      </c>
      <c r="R31" s="10">
        <f t="shared" si="9"/>
        <v>0</v>
      </c>
    </row>
    <row r="32" spans="1:18" s="8" customFormat="1">
      <c r="A32" s="97" t="s">
        <v>37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9"/>
      <c r="R32" s="10">
        <f>SUM(R30:R31)</f>
        <v>0</v>
      </c>
    </row>
    <row r="33" spans="1:18" s="8" customFormat="1" ht="15.75">
      <c r="A33" s="23" t="s">
        <v>45</v>
      </c>
      <c r="B33" s="23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/>
    </row>
    <row r="34" spans="1:18" s="8" customFormat="1">
      <c r="A34" s="48" t="s">
        <v>39</v>
      </c>
      <c r="B34" s="48"/>
      <c r="C34" s="48"/>
      <c r="D34" s="48"/>
      <c r="E34" s="48"/>
      <c r="F34" s="48"/>
      <c r="G34" s="48"/>
      <c r="H34" s="48"/>
      <c r="I34" s="48"/>
      <c r="J34" s="15"/>
      <c r="K34" s="15"/>
      <c r="L34" s="15"/>
      <c r="M34" s="15"/>
      <c r="N34" s="15"/>
      <c r="O34" s="15"/>
      <c r="P34" s="15"/>
      <c r="Q34" s="15"/>
      <c r="R34" s="16"/>
    </row>
    <row r="35" spans="1:18" s="8" customFormat="1">
      <c r="A35" s="48"/>
      <c r="B35" s="48"/>
      <c r="C35" s="48"/>
      <c r="D35" s="48"/>
      <c r="E35" s="48"/>
      <c r="F35" s="48"/>
      <c r="G35" s="48"/>
      <c r="H35" s="48"/>
      <c r="I35" s="48"/>
      <c r="J35" s="15"/>
      <c r="K35" s="15"/>
      <c r="L35" s="15"/>
      <c r="M35" s="15"/>
      <c r="N35" s="15"/>
      <c r="O35" s="15"/>
      <c r="P35" s="15"/>
      <c r="Q35" s="15"/>
      <c r="R35" s="16"/>
    </row>
    <row r="36" spans="1:18" s="8" customFormat="1">
      <c r="A36" s="100" t="s">
        <v>46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55"/>
    </row>
    <row r="37" spans="1:18" s="8" customFormat="1" ht="15.75" customHeight="1">
      <c r="A37" s="102" t="s">
        <v>27</v>
      </c>
      <c r="B37" s="103"/>
      <c r="C37" s="103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5"/>
    </row>
    <row r="38" spans="1:18" s="8" customFormat="1" ht="15.75" customHeight="1">
      <c r="A38" s="59">
        <v>1</v>
      </c>
      <c r="B38" s="59" t="s">
        <v>47</v>
      </c>
      <c r="C38" s="12" t="s">
        <v>42</v>
      </c>
      <c r="D38" s="59" t="s">
        <v>30</v>
      </c>
      <c r="E38" s="59">
        <v>1</v>
      </c>
      <c r="F38" s="59" t="s">
        <v>43</v>
      </c>
      <c r="G38" s="59">
        <v>1</v>
      </c>
      <c r="H38" s="59" t="s">
        <v>32</v>
      </c>
      <c r="I38" s="59"/>
      <c r="J38" s="59">
        <v>144</v>
      </c>
      <c r="K38" s="59">
        <v>32</v>
      </c>
      <c r="L38" s="59">
        <v>141</v>
      </c>
      <c r="M38" s="59" t="s">
        <v>33</v>
      </c>
      <c r="N38" s="3">
        <f t="shared" ref="N38" si="10">(IF(F38="OŽ",IF(L38=1,550.8,IF(L38=2,426.38,IF(L38=3,342.14,IF(L38=4,181.44,IF(L38=5,168.48,IF(L38=6,155.52,IF(L38=7,148.5,IF(L38=8,144,0))))))))+IF(L38&lt;=8,0,IF(L38&lt;=16,137.7,IF(L38&lt;=24,108,IF(L38&lt;=32,80.1,IF(L38&lt;=36,52.2,0)))))-IF(L38&lt;=8,0,IF(L38&lt;=16,(L38-9)*2.754,IF(L38&lt;=24,(L38-17)* 2.754,IF(L38&lt;=32,(L38-25)* 2.754,IF(L38&lt;=36,(L38-33)*2.754,0))))),0)+IF(F38="PČ",IF(L38=1,449,IF(L38=2,314.6,IF(L38=3,238,IF(L38=4,172,IF(L38=5,159,IF(L38=6,145,IF(L38=7,132,IF(L38=8,119,0))))))))+IF(L38&lt;=8,0,IF(L38&lt;=16,88,IF(L38&lt;=24,55,IF(L38&lt;=32,22,0))))-IF(L38&lt;=8,0,IF(L38&lt;=16,(L38-9)*2.245,IF(L38&lt;=24,(L38-17)*2.245,IF(L38&lt;=32,(L38-25)*2.245,0)))),0)+IF(F38="PČneol",IF(L38=1,85,IF(L38=2,64.61,IF(L38=3,50.76,IF(L38=4,16.25,IF(L38=5,15,IF(L38=6,13.75,IF(L38=7,12.5,IF(L38=8,11.25,0))))))))+IF(L38&lt;=8,0,IF(L38&lt;=16,9,0))-IF(L38&lt;=8,0,IF(L38&lt;=16,(L38-9)*0.425,0)),0)+IF(F38="PŽ",IF(L38=1,85,IF(L38=2,59.5,IF(L38=3,45,IF(L38=4,32.5,IF(L38=5,30,IF(L38=6,27.5,IF(L38=7,25,IF(L38=8,22.5,0))))))))+IF(L38&lt;=8,0,IF(L38&lt;=16,19,IF(L38&lt;=24,13,IF(L38&lt;=32,8,0))))-IF(L38&lt;=8,0,IF(L38&lt;=16,(L38-9)*0.425,IF(L38&lt;=24,(L38-17)*0.425,IF(L38&lt;=32,(L38-25)*0.425,0)))),0)+IF(F38="EČ",IF(L38=1,204,IF(L38=2,156.24,IF(L38=3,123.84,IF(L38=4,72,IF(L38=5,66,IF(L38=6,60,IF(L38=7,54,IF(L38=8,48,0))))))))+IF(L38&lt;=8,0,IF(L38&lt;=16,40,IF(L38&lt;=24,25,0)))-IF(L38&lt;=8,0,IF(L38&lt;=16,(L38-9)*1.02,IF(L38&lt;=24,(L38-17)*1.02,0))),0)+IF(F38="EČneol",IF(L38=1,68,IF(L38=2,51.69,IF(L38=3,40.61,IF(L38=4,13,IF(L38=5,12,IF(L38=6,11,IF(L38=7,10,IF(L38=8,9,0)))))))))+IF(F38="EŽ",IF(L38=1,68,IF(L38=2,47.6,IF(L38=3,36,IF(L38=4,18,IF(L38=5,16.5,IF(L38=6,15,IF(L38=7,13.5,IF(L38=8,12,0))))))))+IF(L38&lt;=8,0,IF(L38&lt;=16,10,IF(L38&lt;=24,6,0)))-IF(L38&lt;=8,0,IF(L38&lt;=16,(L38-9)*0.34,IF(L38&lt;=24,(L38-17)*0.34,0))),0)+IF(F38="PT",IF(L38=1,68,IF(L38=2,52.08,IF(L38=3,41.28,IF(L38=4,24,IF(L38=5,22,IF(L38=6,20,IF(L38=7,18,IF(L38=8,16,0))))))))+IF(L38&lt;=8,0,IF(L38&lt;=16,13,IF(L38&lt;=24,9,IF(L38&lt;=32,4,0))))-IF(L38&lt;=8,0,IF(L38&lt;=16,(L38-9)*0.34,IF(L38&lt;=24,(L38-17)*0.34,IF(L38&lt;=32,(L38-25)*0.34,0)))),0)+IF(F38="JOŽ",IF(L38=1,85,IF(L38=2,59.5,IF(L38=3,45,IF(L38=4,32.5,IF(L38=5,30,IF(L38=6,27.5,IF(L38=7,25,IF(L38=8,22.5,0))))))))+IF(L38&lt;=8,0,IF(L38&lt;=16,19,IF(L38&lt;=24,13,0)))-IF(L38&lt;=8,0,IF(L38&lt;=16,(L38-9)*0.425,IF(L38&lt;=24,(L38-17)*0.425,0))),0)+IF(F38="JPČ",IF(L38=1,68,IF(L38=2,47.6,IF(L38=3,36,IF(L38=4,26,IF(L38=5,24,IF(L38=6,22,IF(L38=7,20,IF(L38=8,18,0))))))))+IF(L38&lt;=8,0,IF(L38&lt;=16,13,IF(L38&lt;=24,9,0)))-IF(L38&lt;=8,0,IF(L38&lt;=16,(L38-9)*0.34,IF(L38&lt;=24,(L38-17)*0.34,0))),0)+IF(F38="JEČ",IF(L38=1,34,IF(L38=2,26.04,IF(L38=3,20.6,IF(L38=4,12,IF(L38=5,11,IF(L38=6,10,IF(L38=7,9,IF(L38=8,8,0))))))))+IF(L38&lt;=8,0,IF(L38&lt;=16,6,0))-IF(L38&lt;=8,0,IF(L38&lt;=16,(L38-9)*0.17,0)),0)+IF(F38="JEOF",IF(L38=1,34,IF(L38=2,26.04,IF(L38=3,20.6,IF(L38=4,12,IF(L38=5,11,IF(L38=6,10,IF(L38=7,9,IF(L38=8,8,0))))))))+IF(L38&lt;=8,0,IF(L38&lt;=16,6,0))-IF(L38&lt;=8,0,IF(L38&lt;=16,(L38-9)*0.17,0)),0)+IF(F38="JnPČ",IF(L38=1,51,IF(L38=2,35.7,IF(L38=3,27,IF(L38=4,19.5,IF(L38=5,18,IF(L38=6,16.5,IF(L38=7,15,IF(L38=8,13.5,0))))))))+IF(L38&lt;=8,0,IF(L38&lt;=16,10,0))-IF(L38&lt;=8,0,IF(L38&lt;=16,(L38-9)*0.255,0)),0)+IF(F38="JnEČ",IF(L38=1,25.5,IF(L38=2,19.53,IF(L38=3,15.48,IF(L38=4,9,IF(L38=5,8.25,IF(L38=6,7.5,IF(L38=7,6.75,IF(L38=8,6,0))))))))+IF(L38&lt;=8,0,IF(L38&lt;=16,5,0))-IF(L38&lt;=8,0,IF(L38&lt;=16,(L38-9)*0.1275,0)),0)+IF(F38="JčPČ",IF(L38=1,21.25,IF(L38=2,14.5,IF(L38=3,11.5,IF(L38=4,7,IF(L38=5,6.5,IF(L38=6,6,IF(L38=7,5.5,IF(L38=8,5,0))))))))+IF(L38&lt;=8,0,IF(L38&lt;=16,4,0))-IF(L38&lt;=8,0,IF(L38&lt;=16,(L38-9)*0.10625,0)),0)+IF(F38="JčEČ",IF(L38=1,17,IF(L38=2,13.02,IF(L38=3,10.32,IF(L38=4,6,IF(L38=5,5.5,IF(L38=6,5,IF(L38=7,4.5,IF(L38=8,4,0))))))))+IF(L38&lt;=8,0,IF(L38&lt;=16,3,0))-IF(L38&lt;=8,0,IF(L38&lt;=16,(L38-9)*0.085,0)),0)+IF(F38="NEAK",IF(L38=1,11.48,IF(L38=2,8.79,IF(L38=3,6.97,IF(L38=4,4.05,IF(L38=5,3.71,IF(L38=6,3.38,IF(L38=7,3.04,IF(L38=8,2.7,0))))))))+IF(L38&lt;=8,0,IF(L38&lt;=16,2,IF(L38&lt;=24,1.3,0)))-IF(L38&lt;=8,0,IF(L38&lt;=16,(L38-9)*0.0574,IF(L38&lt;=24,(L38-17)*0.0574,0))),0))*IF(L38&lt;4,1,IF(OR(F38="PČ",F38="PŽ",F38="PT"),IF(J38&lt;32,J38/32,1),1))* IF(L38&lt;4,1,IF(OR(F38="EČ",F38="EŽ",F38="JOŽ",F38="JPČ",F38="NEAK"),IF(J38&lt;24,J38/24,1),1))*IF(L38&lt;4,1,IF(OR(F38="PČneol",F38="JEČ",F38="JEOF",F38="JnPČ",F38="JnEČ",F38="JčPČ",F38="JčEČ"),IF(J38&lt;16,J38/16,1),1))*IF(L38&lt;4,1,IF(F38="EČneol",IF(J38&lt;8,J38/8,1),1))</f>
        <v>0</v>
      </c>
      <c r="O38" s="9">
        <f t="shared" ref="O38" si="11">IF(F38="OŽ",N38,IF(H38="Ne",IF(J38*0.3&lt;=J38-L38,N38,0),IF(J38*0.1&lt;=J38-L38,N38,0)))</f>
        <v>0</v>
      </c>
      <c r="P38" s="4">
        <f t="shared" ref="P38" si="12">IF(O38=0,0,IF(F38="OŽ",IF(L38&gt;35,0,IF(J38&gt;35,(36-L38)*1.6524,((36-L38)-(36-J38))*1.6524)),0)+IF(F38="PČ",IF(L38&gt;31,0,IF(J38&gt;31,(32-L38)*1.347,((32-L38)-(32-J38))*1.347)),0)+ IF(F38="PČneol",IF(L38&gt;15,0,IF(J38&gt;15,(16-L38)*0.255,((16-L38)-(16-J38))*0.255)),0)+IF(F38="PŽ",IF(L38&gt;31,0,IF(J38&gt;31,(32-L38)*0.255,((32-L38)-(32-J38))*0.255)),0)+IF(F38="EČ",IF(L38&gt;23,0,IF(J38&gt;23,(24-L38)*0.612,((24-L38)-(24-J38))*0.612)),0)+IF(F38="EČneol",IF(L38&gt;7,0,IF(J38&gt;7,(8-L38)*0.204,((8-L38)-(8-J38))*0.204)),0)+IF(F38="EŽ",IF(L38&gt;23,0,IF(J38&gt;23,(24-L38)*0.204,((24-L38)-(24-J38))*0.204)),0)+IF(F38="PT",IF(L38&gt;31,0,IF(J38&gt;31,(32-L38)*0.204,((32-L38)-(32-J38))*0.204)),0)+IF(F38="JOŽ",IF(L38&gt;23,0,IF(J38&gt;23,(24-L38)*0.255,((24-L38)-(24-J38))*0.255)),0)+IF(F38="JPČ",IF(L38&gt;23,0,IF(J38&gt;23,(24-L38)*0.204,((24-L38)-(24-J38))*0.204)),0)+IF(F38="JEČ",IF(L38&gt;15,0,IF(J38&gt;15,(16-L38)*0.102,((16-L38)-(16-J38))*0.102)),0)+IF(F38="JEOF",IF(L38&gt;15,0,IF(J38&gt;15,(16-L38)*0.102,((16-L38)-(16-J38))*0.102)),0)+IF(F38="JnPČ",IF(L38&gt;15,0,IF(J38&gt;15,(16-L38)*0.153,((16-L38)-(16-J38))*0.153)),0)+IF(F38="JnEČ",IF(L38&gt;15,0,IF(J38&gt;15,(16-L38)*0.0765,((16-L38)-(16-J38))*0.0765)),0)+IF(F38="JčPČ",IF(L38&gt;15,0,IF(J38&gt;15,(16-L38)*0.06375,((16-L38)-(16-J38))*0.06375)),0)+IF(F38="JčEČ",IF(L38&gt;15,0,IF(J38&gt;15,(16-L38)*0.051,((16-L38)-(16-J38))*0.051)),0)+IF(F38="NEAK",IF(L38&gt;23,0,IF(J38&gt;23,(24-L38)*0.03444,((24-L38)-(24-J38))*0.03444)),0))</f>
        <v>0</v>
      </c>
      <c r="Q38" s="11">
        <f t="shared" ref="Q38" si="13">IF(ISERROR(P38*100/N38),0,(P38*100/N38))</f>
        <v>0</v>
      </c>
      <c r="R38" s="10">
        <f t="shared" ref="R38" si="14">IF(Q38&lt;=30,O38+P38,O38+O38*0.3)*IF(G38=1,0.4,IF(G38=2,0.75,IF(G38="1 (kas 4 m. 1 k. nerengiamos)",0.52,1)))*IF(D38="olimpinė",1,IF(M38="Ne",0.5,1))*IF(D38="olimpinė",1,IF(J38&lt;8,0,1))*E38*IF(D38="olimpinė",1,IF(K38&lt;16,0,1))*IF(I38&lt;=1,1,1/I38)*IF(OR(A$5="Lietuvos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9" spans="1:18" s="8" customFormat="1" ht="15.75" customHeight="1">
      <c r="A39" s="104" t="s">
        <v>37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  <c r="R39" s="10">
        <f>SUM(R38:R38)</f>
        <v>0</v>
      </c>
    </row>
    <row r="40" spans="1:18" s="8" customFormat="1" ht="15.7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</row>
    <row r="41" spans="1:18" s="8" customFormat="1" ht="15.75" customHeight="1">
      <c r="A41" s="23" t="s">
        <v>48</v>
      </c>
      <c r="B41" s="23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</row>
    <row r="42" spans="1:18" s="8" customFormat="1" ht="5.45" customHeight="1">
      <c r="A42" s="48" t="s">
        <v>39</v>
      </c>
      <c r="B42" s="48"/>
      <c r="C42" s="48"/>
      <c r="D42" s="48"/>
      <c r="E42" s="48"/>
      <c r="F42" s="48"/>
      <c r="G42" s="48"/>
      <c r="H42" s="48"/>
      <c r="I42" s="48"/>
      <c r="J42" s="15"/>
      <c r="K42" s="15"/>
      <c r="L42" s="15"/>
      <c r="M42" s="15"/>
      <c r="N42" s="15"/>
      <c r="O42" s="15"/>
      <c r="P42" s="15"/>
      <c r="Q42" s="15"/>
      <c r="R42" s="16"/>
    </row>
    <row r="43" spans="1:18" s="8" customFormat="1" ht="13.9" customHeight="1">
      <c r="A43" s="48"/>
      <c r="B43" s="48"/>
      <c r="C43" s="48"/>
      <c r="D43" s="48"/>
      <c r="E43" s="48"/>
      <c r="F43" s="48"/>
      <c r="G43" s="48"/>
      <c r="H43" s="48"/>
      <c r="I43" s="48"/>
      <c r="J43" s="15"/>
      <c r="K43" s="15"/>
      <c r="L43" s="15"/>
      <c r="M43" s="15"/>
      <c r="N43" s="15"/>
      <c r="O43" s="15"/>
      <c r="P43" s="15"/>
      <c r="Q43" s="15"/>
      <c r="R43" s="16"/>
    </row>
    <row r="44" spans="1:18" s="8" customFormat="1" ht="13.9" customHeight="1">
      <c r="A44" s="100" t="s">
        <v>49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55"/>
    </row>
    <row r="45" spans="1:18" s="8" customFormat="1" ht="15" customHeight="1">
      <c r="A45" s="102" t="s">
        <v>27</v>
      </c>
      <c r="B45" s="103"/>
      <c r="C45" s="103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5"/>
    </row>
    <row r="46" spans="1:18" s="8" customFormat="1">
      <c r="A46" s="59">
        <v>1</v>
      </c>
      <c r="B46" s="59" t="s">
        <v>28</v>
      </c>
      <c r="C46" s="12" t="s">
        <v>42</v>
      </c>
      <c r="D46" s="59" t="s">
        <v>30</v>
      </c>
      <c r="E46" s="59">
        <v>1</v>
      </c>
      <c r="F46" s="59" t="s">
        <v>43</v>
      </c>
      <c r="G46" s="59">
        <v>1</v>
      </c>
      <c r="H46" s="59" t="s">
        <v>32</v>
      </c>
      <c r="I46" s="59"/>
      <c r="J46" s="59">
        <v>144</v>
      </c>
      <c r="K46" s="59">
        <v>27</v>
      </c>
      <c r="L46" s="59">
        <v>124</v>
      </c>
      <c r="M46" s="59" t="s">
        <v>33</v>
      </c>
      <c r="N46" s="3">
        <f t="shared" ref="N46" si="15">(IF(F46="OŽ",IF(L46=1,550.8,IF(L46=2,426.38,IF(L46=3,342.14,IF(L46=4,181.44,IF(L46=5,168.48,IF(L46=6,155.52,IF(L46=7,148.5,IF(L46=8,144,0))))))))+IF(L46&lt;=8,0,IF(L46&lt;=16,137.7,IF(L46&lt;=24,108,IF(L46&lt;=32,80.1,IF(L46&lt;=36,52.2,0)))))-IF(L46&lt;=8,0,IF(L46&lt;=16,(L46-9)*2.754,IF(L46&lt;=24,(L46-17)* 2.754,IF(L46&lt;=32,(L46-25)* 2.754,IF(L46&lt;=36,(L46-33)*2.754,0))))),0)+IF(F46="PČ",IF(L46=1,449,IF(L46=2,314.6,IF(L46=3,238,IF(L46=4,172,IF(L46=5,159,IF(L46=6,145,IF(L46=7,132,IF(L46=8,119,0))))))))+IF(L46&lt;=8,0,IF(L46&lt;=16,88,IF(L46&lt;=24,55,IF(L46&lt;=32,22,0))))-IF(L46&lt;=8,0,IF(L46&lt;=16,(L46-9)*2.245,IF(L46&lt;=24,(L46-17)*2.245,IF(L46&lt;=32,(L46-25)*2.245,0)))),0)+IF(F46="PČneol",IF(L46=1,85,IF(L46=2,64.61,IF(L46=3,50.76,IF(L46=4,16.25,IF(L46=5,15,IF(L46=6,13.75,IF(L46=7,12.5,IF(L46=8,11.25,0))))))))+IF(L46&lt;=8,0,IF(L46&lt;=16,9,0))-IF(L46&lt;=8,0,IF(L46&lt;=16,(L46-9)*0.425,0)),0)+IF(F46="PŽ",IF(L46=1,85,IF(L46=2,59.5,IF(L46=3,45,IF(L46=4,32.5,IF(L46=5,30,IF(L46=6,27.5,IF(L46=7,25,IF(L46=8,22.5,0))))))))+IF(L46&lt;=8,0,IF(L46&lt;=16,19,IF(L46&lt;=24,13,IF(L46&lt;=32,8,0))))-IF(L46&lt;=8,0,IF(L46&lt;=16,(L46-9)*0.425,IF(L46&lt;=24,(L46-17)*0.425,IF(L46&lt;=32,(L46-25)*0.425,0)))),0)+IF(F46="EČ",IF(L46=1,204,IF(L46=2,156.24,IF(L46=3,123.84,IF(L46=4,72,IF(L46=5,66,IF(L46=6,60,IF(L46=7,54,IF(L46=8,48,0))))))))+IF(L46&lt;=8,0,IF(L46&lt;=16,40,IF(L46&lt;=24,25,0)))-IF(L46&lt;=8,0,IF(L46&lt;=16,(L46-9)*1.02,IF(L46&lt;=24,(L46-17)*1.02,0))),0)+IF(F46="EČneol",IF(L46=1,68,IF(L46=2,51.69,IF(L46=3,40.61,IF(L46=4,13,IF(L46=5,12,IF(L46=6,11,IF(L46=7,10,IF(L46=8,9,0)))))))))+IF(F46="EŽ",IF(L46=1,68,IF(L46=2,47.6,IF(L46=3,36,IF(L46=4,18,IF(L46=5,16.5,IF(L46=6,15,IF(L46=7,13.5,IF(L46=8,12,0))))))))+IF(L46&lt;=8,0,IF(L46&lt;=16,10,IF(L46&lt;=24,6,0)))-IF(L46&lt;=8,0,IF(L46&lt;=16,(L46-9)*0.34,IF(L46&lt;=24,(L46-17)*0.34,0))),0)+IF(F46="PT",IF(L46=1,68,IF(L46=2,52.08,IF(L46=3,41.28,IF(L46=4,24,IF(L46=5,22,IF(L46=6,20,IF(L46=7,18,IF(L46=8,16,0))))))))+IF(L46&lt;=8,0,IF(L46&lt;=16,13,IF(L46&lt;=24,9,IF(L46&lt;=32,4,0))))-IF(L46&lt;=8,0,IF(L46&lt;=16,(L46-9)*0.34,IF(L46&lt;=24,(L46-17)*0.34,IF(L46&lt;=32,(L46-25)*0.34,0)))),0)+IF(F46="JOŽ",IF(L46=1,85,IF(L46=2,59.5,IF(L46=3,45,IF(L46=4,32.5,IF(L46=5,30,IF(L46=6,27.5,IF(L46=7,25,IF(L46=8,22.5,0))))))))+IF(L46&lt;=8,0,IF(L46&lt;=16,19,IF(L46&lt;=24,13,0)))-IF(L46&lt;=8,0,IF(L46&lt;=16,(L46-9)*0.425,IF(L46&lt;=24,(L46-17)*0.425,0))),0)+IF(F46="JPČ",IF(L46=1,68,IF(L46=2,47.6,IF(L46=3,36,IF(L46=4,26,IF(L46=5,24,IF(L46=6,22,IF(L46=7,20,IF(L46=8,18,0))))))))+IF(L46&lt;=8,0,IF(L46&lt;=16,13,IF(L46&lt;=24,9,0)))-IF(L46&lt;=8,0,IF(L46&lt;=16,(L46-9)*0.34,IF(L46&lt;=24,(L46-17)*0.34,0))),0)+IF(F46="JEČ",IF(L46=1,34,IF(L46=2,26.04,IF(L46=3,20.6,IF(L46=4,12,IF(L46=5,11,IF(L46=6,10,IF(L46=7,9,IF(L46=8,8,0))))))))+IF(L46&lt;=8,0,IF(L46&lt;=16,6,0))-IF(L46&lt;=8,0,IF(L46&lt;=16,(L46-9)*0.17,0)),0)+IF(F46="JEOF",IF(L46=1,34,IF(L46=2,26.04,IF(L46=3,20.6,IF(L46=4,12,IF(L46=5,11,IF(L46=6,10,IF(L46=7,9,IF(L46=8,8,0))))))))+IF(L46&lt;=8,0,IF(L46&lt;=16,6,0))-IF(L46&lt;=8,0,IF(L46&lt;=16,(L46-9)*0.17,0)),0)+IF(F46="JnPČ",IF(L46=1,51,IF(L46=2,35.7,IF(L46=3,27,IF(L46=4,19.5,IF(L46=5,18,IF(L46=6,16.5,IF(L46=7,15,IF(L46=8,13.5,0))))))))+IF(L46&lt;=8,0,IF(L46&lt;=16,10,0))-IF(L46&lt;=8,0,IF(L46&lt;=16,(L46-9)*0.255,0)),0)+IF(F46="JnEČ",IF(L46=1,25.5,IF(L46=2,19.53,IF(L46=3,15.48,IF(L46=4,9,IF(L46=5,8.25,IF(L46=6,7.5,IF(L46=7,6.75,IF(L46=8,6,0))))))))+IF(L46&lt;=8,0,IF(L46&lt;=16,5,0))-IF(L46&lt;=8,0,IF(L46&lt;=16,(L46-9)*0.1275,0)),0)+IF(F46="JčPČ",IF(L46=1,21.25,IF(L46=2,14.5,IF(L46=3,11.5,IF(L46=4,7,IF(L46=5,6.5,IF(L46=6,6,IF(L46=7,5.5,IF(L46=8,5,0))))))))+IF(L46&lt;=8,0,IF(L46&lt;=16,4,0))-IF(L46&lt;=8,0,IF(L46&lt;=16,(L46-9)*0.10625,0)),0)+IF(F46="JčEČ",IF(L46=1,17,IF(L46=2,13.02,IF(L46=3,10.32,IF(L46=4,6,IF(L46=5,5.5,IF(L46=6,5,IF(L46=7,4.5,IF(L46=8,4,0))))))))+IF(L46&lt;=8,0,IF(L46&lt;=16,3,0))-IF(L46&lt;=8,0,IF(L46&lt;=16,(L46-9)*0.085,0)),0)+IF(F46="NEAK",IF(L46=1,11.48,IF(L46=2,8.79,IF(L46=3,6.97,IF(L46=4,4.05,IF(L46=5,3.71,IF(L46=6,3.38,IF(L46=7,3.04,IF(L46=8,2.7,0))))))))+IF(L46&lt;=8,0,IF(L46&lt;=16,2,IF(L46&lt;=24,1.3,0)))-IF(L46&lt;=8,0,IF(L46&lt;=16,(L46-9)*0.0574,IF(L46&lt;=24,(L46-17)*0.0574,0))),0))*IF(L46&lt;4,1,IF(OR(F46="PČ",F46="PŽ",F46="PT"),IF(J46&lt;32,J46/32,1),1))* IF(L46&lt;4,1,IF(OR(F46="EČ",F46="EŽ",F46="JOŽ",F46="JPČ",F46="NEAK"),IF(J46&lt;24,J46/24,1),1))*IF(L46&lt;4,1,IF(OR(F46="PČneol",F46="JEČ",F46="JEOF",F46="JnPČ",F46="JnEČ",F46="JčPČ",F46="JčEČ"),IF(J46&lt;16,J46/16,1),1))*IF(L46&lt;4,1,IF(F46="EČneol",IF(J46&lt;8,J46/8,1),1))</f>
        <v>0</v>
      </c>
      <c r="O46" s="9">
        <f t="shared" ref="O46" si="16">IF(F46="OŽ",N46,IF(H46="Ne",IF(J46*0.3&lt;=J46-L46,N46,0),IF(J46*0.1&lt;=J46-L46,N46,0)))</f>
        <v>0</v>
      </c>
      <c r="P46" s="4">
        <f t="shared" ref="P46" si="17">IF(O46=0,0,IF(F46="OŽ",IF(L46&gt;35,0,IF(J46&gt;35,(36-L46)*1.6524,((36-L46)-(36-J46))*1.6524)),0)+IF(F46="PČ",IF(L46&gt;31,0,IF(J46&gt;31,(32-L46)*1.347,((32-L46)-(32-J46))*1.347)),0)+ IF(F46="PČneol",IF(L46&gt;15,0,IF(J46&gt;15,(16-L46)*0.255,((16-L46)-(16-J46))*0.255)),0)+IF(F46="PŽ",IF(L46&gt;31,0,IF(J46&gt;31,(32-L46)*0.255,((32-L46)-(32-J46))*0.255)),0)+IF(F46="EČ",IF(L46&gt;23,0,IF(J46&gt;23,(24-L46)*0.612,((24-L46)-(24-J46))*0.612)),0)+IF(F46="EČneol",IF(L46&gt;7,0,IF(J46&gt;7,(8-L46)*0.204,((8-L46)-(8-J46))*0.204)),0)+IF(F46="EŽ",IF(L46&gt;23,0,IF(J46&gt;23,(24-L46)*0.204,((24-L46)-(24-J46))*0.204)),0)+IF(F46="PT",IF(L46&gt;31,0,IF(J46&gt;31,(32-L46)*0.204,((32-L46)-(32-J46))*0.204)),0)+IF(F46="JOŽ",IF(L46&gt;23,0,IF(J46&gt;23,(24-L46)*0.255,((24-L46)-(24-J46))*0.255)),0)+IF(F46="JPČ",IF(L46&gt;23,0,IF(J46&gt;23,(24-L46)*0.204,((24-L46)-(24-J46))*0.204)),0)+IF(F46="JEČ",IF(L46&gt;15,0,IF(J46&gt;15,(16-L46)*0.102,((16-L46)-(16-J46))*0.102)),0)+IF(F46="JEOF",IF(L46&gt;15,0,IF(J46&gt;15,(16-L46)*0.102,((16-L46)-(16-J46))*0.102)),0)+IF(F46="JnPČ",IF(L46&gt;15,0,IF(J46&gt;15,(16-L46)*0.153,((16-L46)-(16-J46))*0.153)),0)+IF(F46="JnEČ",IF(L46&gt;15,0,IF(J46&gt;15,(16-L46)*0.0765,((16-L46)-(16-J46))*0.0765)),0)+IF(F46="JčPČ",IF(L46&gt;15,0,IF(J46&gt;15,(16-L46)*0.06375,((16-L46)-(16-J46))*0.06375)),0)+IF(F46="JčEČ",IF(L46&gt;15,0,IF(J46&gt;15,(16-L46)*0.051,((16-L46)-(16-J46))*0.051)),0)+IF(F46="NEAK",IF(L46&gt;23,0,IF(J46&gt;23,(24-L46)*0.03444,((24-L46)-(24-J46))*0.03444)),0))</f>
        <v>0</v>
      </c>
      <c r="Q46" s="11">
        <f t="shared" ref="Q46" si="18">IF(ISERROR(P46*100/N46),0,(P46*100/N46))</f>
        <v>0</v>
      </c>
      <c r="R46" s="10">
        <f t="shared" ref="R46" si="19">IF(Q46&lt;=30,O46+P46,O46+O46*0.3)*IF(G46=1,0.4,IF(G46=2,0.75,IF(G46="1 (kas 4 m. 1 k. nerengiamos)",0.52,1)))*IF(D46="olimpinė",1,IF(M46="Ne",0.5,1))*IF(D46="olimpinė",1,IF(J46&lt;8,0,1))*E46*IF(D46="olimpinė",1,IF(K46&lt;16,0,1))*IF(I46&lt;=1,1,1/I46)*IF(OR(A$5="Lietuvos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7" spans="1:18" s="8" customFormat="1">
      <c r="A47" s="104" t="s">
        <v>37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6"/>
      <c r="R47" s="10">
        <f>SUM(R46:R46)</f>
        <v>0</v>
      </c>
    </row>
    <row r="48" spans="1:18" s="8" customFormat="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</row>
    <row r="49" spans="1:19" s="8" customFormat="1" ht="15.75">
      <c r="A49" s="23" t="s">
        <v>50</v>
      </c>
      <c r="B49" s="23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</row>
    <row r="50" spans="1:19" s="8" customFormat="1">
      <c r="A50" s="48" t="s">
        <v>39</v>
      </c>
      <c r="B50" s="48"/>
      <c r="C50" s="48"/>
      <c r="D50" s="48"/>
      <c r="E50" s="48"/>
      <c r="F50" s="48"/>
      <c r="G50" s="48"/>
      <c r="H50" s="48"/>
      <c r="I50" s="48"/>
      <c r="J50" s="15"/>
      <c r="K50" s="15"/>
      <c r="L50" s="15"/>
      <c r="M50" s="15"/>
      <c r="N50" s="15"/>
      <c r="O50" s="15"/>
      <c r="P50" s="15"/>
      <c r="Q50" s="15"/>
      <c r="R50" s="16"/>
    </row>
    <row r="51" spans="1:19" s="8" customFormat="1">
      <c r="A51" s="100" t="s">
        <v>51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55"/>
    </row>
    <row r="52" spans="1:19" s="8" customFormat="1" ht="18">
      <c r="A52" s="102" t="s">
        <v>27</v>
      </c>
      <c r="B52" s="103"/>
      <c r="C52" s="103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55"/>
    </row>
    <row r="53" spans="1:19" s="8" customFormat="1">
      <c r="A53" s="59">
        <v>1</v>
      </c>
      <c r="B53" s="59" t="s">
        <v>35</v>
      </c>
      <c r="C53" s="12" t="s">
        <v>36</v>
      </c>
      <c r="D53" s="59" t="s">
        <v>30</v>
      </c>
      <c r="E53" s="59">
        <v>1</v>
      </c>
      <c r="F53" s="59" t="s">
        <v>31</v>
      </c>
      <c r="G53" s="59">
        <v>1</v>
      </c>
      <c r="H53" s="59" t="s">
        <v>32</v>
      </c>
      <c r="I53" s="59"/>
      <c r="J53" s="59">
        <v>54</v>
      </c>
      <c r="K53" s="59">
        <v>28</v>
      </c>
      <c r="L53" s="59">
        <v>50</v>
      </c>
      <c r="M53" s="59" t="s">
        <v>33</v>
      </c>
      <c r="N53" s="3">
        <f t="shared" ref="N53:N55" si="20">(IF(F53="OŽ",IF(L53=1,550.8,IF(L53=2,426.38,IF(L53=3,342.14,IF(L53=4,181.44,IF(L53=5,168.48,IF(L53=6,155.52,IF(L53=7,148.5,IF(L53=8,144,0))))))))+IF(L53&lt;=8,0,IF(L53&lt;=16,137.7,IF(L53&lt;=24,108,IF(L53&lt;=32,80.1,IF(L53&lt;=36,52.2,0)))))-IF(L53&lt;=8,0,IF(L53&lt;=16,(L53-9)*2.754,IF(L53&lt;=24,(L53-17)* 2.754,IF(L53&lt;=32,(L53-25)* 2.754,IF(L53&lt;=36,(L53-33)*2.754,0))))),0)+IF(F53="PČ",IF(L53=1,449,IF(L53=2,314.6,IF(L53=3,238,IF(L53=4,172,IF(L53=5,159,IF(L53=6,145,IF(L53=7,132,IF(L53=8,119,0))))))))+IF(L53&lt;=8,0,IF(L53&lt;=16,88,IF(L53&lt;=24,55,IF(L53&lt;=32,22,0))))-IF(L53&lt;=8,0,IF(L53&lt;=16,(L53-9)*2.245,IF(L53&lt;=24,(L53-17)*2.245,IF(L53&lt;=32,(L53-25)*2.245,0)))),0)+IF(F53="PČneol",IF(L53=1,85,IF(L53=2,64.61,IF(L53=3,50.76,IF(L53=4,16.25,IF(L53=5,15,IF(L53=6,13.75,IF(L53=7,12.5,IF(L53=8,11.25,0))))))))+IF(L53&lt;=8,0,IF(L53&lt;=16,9,0))-IF(L53&lt;=8,0,IF(L53&lt;=16,(L53-9)*0.425,0)),0)+IF(F53="PŽ",IF(L53=1,85,IF(L53=2,59.5,IF(L53=3,45,IF(L53=4,32.5,IF(L53=5,30,IF(L53=6,27.5,IF(L53=7,25,IF(L53=8,22.5,0))))))))+IF(L53&lt;=8,0,IF(L53&lt;=16,19,IF(L53&lt;=24,13,IF(L53&lt;=32,8,0))))-IF(L53&lt;=8,0,IF(L53&lt;=16,(L53-9)*0.425,IF(L53&lt;=24,(L53-17)*0.425,IF(L53&lt;=32,(L53-25)*0.425,0)))),0)+IF(F53="EČ",IF(L53=1,204,IF(L53=2,156.24,IF(L53=3,123.84,IF(L53=4,72,IF(L53=5,66,IF(L53=6,60,IF(L53=7,54,IF(L53=8,48,0))))))))+IF(L53&lt;=8,0,IF(L53&lt;=16,40,IF(L53&lt;=24,25,0)))-IF(L53&lt;=8,0,IF(L53&lt;=16,(L53-9)*1.02,IF(L53&lt;=24,(L53-17)*1.02,0))),0)+IF(F53="EČneol",IF(L53=1,68,IF(L53=2,51.69,IF(L53=3,40.61,IF(L53=4,13,IF(L53=5,12,IF(L53=6,11,IF(L53=7,10,IF(L53=8,9,0)))))))))+IF(F53="EŽ",IF(L53=1,68,IF(L53=2,47.6,IF(L53=3,36,IF(L53=4,18,IF(L53=5,16.5,IF(L53=6,15,IF(L53=7,13.5,IF(L53=8,12,0))))))))+IF(L53&lt;=8,0,IF(L53&lt;=16,10,IF(L53&lt;=24,6,0)))-IF(L53&lt;=8,0,IF(L53&lt;=16,(L53-9)*0.34,IF(L53&lt;=24,(L53-17)*0.34,0))),0)+IF(F53="PT",IF(L53=1,68,IF(L53=2,52.08,IF(L53=3,41.28,IF(L53=4,24,IF(L53=5,22,IF(L53=6,20,IF(L53=7,18,IF(L53=8,16,0))))))))+IF(L53&lt;=8,0,IF(L53&lt;=16,13,IF(L53&lt;=24,9,IF(L53&lt;=32,4,0))))-IF(L53&lt;=8,0,IF(L53&lt;=16,(L53-9)*0.34,IF(L53&lt;=24,(L53-17)*0.34,IF(L53&lt;=32,(L53-25)*0.34,0)))),0)+IF(F53="JOŽ",IF(L53=1,85,IF(L53=2,59.5,IF(L53=3,45,IF(L53=4,32.5,IF(L53=5,30,IF(L53=6,27.5,IF(L53=7,25,IF(L53=8,22.5,0))))))))+IF(L53&lt;=8,0,IF(L53&lt;=16,19,IF(L53&lt;=24,13,0)))-IF(L53&lt;=8,0,IF(L53&lt;=16,(L53-9)*0.425,IF(L53&lt;=24,(L53-17)*0.425,0))),0)+IF(F53="JPČ",IF(L53=1,68,IF(L53=2,47.6,IF(L53=3,36,IF(L53=4,26,IF(L53=5,24,IF(L53=6,22,IF(L53=7,20,IF(L53=8,18,0))))))))+IF(L53&lt;=8,0,IF(L53&lt;=16,13,IF(L53&lt;=24,9,0)))-IF(L53&lt;=8,0,IF(L53&lt;=16,(L53-9)*0.34,IF(L53&lt;=24,(L53-17)*0.34,0))),0)+IF(F53="JEČ",IF(L53=1,34,IF(L53=2,26.04,IF(L53=3,20.6,IF(L53=4,12,IF(L53=5,11,IF(L53=6,10,IF(L53=7,9,IF(L53=8,8,0))))))))+IF(L53&lt;=8,0,IF(L53&lt;=16,6,0))-IF(L53&lt;=8,0,IF(L53&lt;=16,(L53-9)*0.17,0)),0)+IF(F53="JEOF",IF(L53=1,34,IF(L53=2,26.04,IF(L53=3,20.6,IF(L53=4,12,IF(L53=5,11,IF(L53=6,10,IF(L53=7,9,IF(L53=8,8,0))))))))+IF(L53&lt;=8,0,IF(L53&lt;=16,6,0))-IF(L53&lt;=8,0,IF(L53&lt;=16,(L53-9)*0.17,0)),0)+IF(F53="JnPČ",IF(L53=1,51,IF(L53=2,35.7,IF(L53=3,27,IF(L53=4,19.5,IF(L53=5,18,IF(L53=6,16.5,IF(L53=7,15,IF(L53=8,13.5,0))))))))+IF(L53&lt;=8,0,IF(L53&lt;=16,10,0))-IF(L53&lt;=8,0,IF(L53&lt;=16,(L53-9)*0.255,0)),0)+IF(F53="JnEČ",IF(L53=1,25.5,IF(L53=2,19.53,IF(L53=3,15.48,IF(L53=4,9,IF(L53=5,8.25,IF(L53=6,7.5,IF(L53=7,6.75,IF(L53=8,6,0))))))))+IF(L53&lt;=8,0,IF(L53&lt;=16,5,0))-IF(L53&lt;=8,0,IF(L53&lt;=16,(L53-9)*0.1275,0)),0)+IF(F53="JčPČ",IF(L53=1,21.25,IF(L53=2,14.5,IF(L53=3,11.5,IF(L53=4,7,IF(L53=5,6.5,IF(L53=6,6,IF(L53=7,5.5,IF(L53=8,5,0))))))))+IF(L53&lt;=8,0,IF(L53&lt;=16,4,0))-IF(L53&lt;=8,0,IF(L53&lt;=16,(L53-9)*0.10625,0)),0)+IF(F53="JčEČ",IF(L53=1,17,IF(L53=2,13.02,IF(L53=3,10.32,IF(L53=4,6,IF(L53=5,5.5,IF(L53=6,5,IF(L53=7,4.5,IF(L53=8,4,0))))))))+IF(L53&lt;=8,0,IF(L53&lt;=16,3,0))-IF(L53&lt;=8,0,IF(L53&lt;=16,(L53-9)*0.085,0)),0)+IF(F53="NEAK",IF(L53=1,11.48,IF(L53=2,8.79,IF(L53=3,6.97,IF(L53=4,4.05,IF(L53=5,3.71,IF(L53=6,3.38,IF(L53=7,3.04,IF(L53=8,2.7,0))))))))+IF(L53&lt;=8,0,IF(L53&lt;=16,2,IF(L53&lt;=24,1.3,0)))-IF(L53&lt;=8,0,IF(L53&lt;=16,(L53-9)*0.0574,IF(L53&lt;=24,(L53-17)*0.0574,0))),0))*IF(L53&lt;4,1,IF(OR(F53="PČ",F53="PŽ",F53="PT"),IF(J53&lt;32,J53/32,1),1))* IF(L53&lt;4,1,IF(OR(F53="EČ",F53="EŽ",F53="JOŽ",F53="JPČ",F53="NEAK"),IF(J53&lt;24,J53/24,1),1))*IF(L53&lt;4,1,IF(OR(F53="PČneol",F53="JEČ",F53="JEOF",F53="JnPČ",F53="JnEČ",F53="JčPČ",F53="JčEČ"),IF(J53&lt;16,J53/16,1),1))*IF(L53&lt;4,1,IF(F53="EČneol",IF(J53&lt;8,J53/8,1),1))</f>
        <v>0</v>
      </c>
      <c r="O53" s="9">
        <f t="shared" ref="O53:O55" si="21">IF(F53="OŽ",N53,IF(H53="Ne",IF(J53*0.3&lt;=J53-L53,N53,0),IF(J53*0.1&lt;=J53-L53,N53,0)))</f>
        <v>0</v>
      </c>
      <c r="P53" s="4">
        <f t="shared" ref="P53:P55" si="22">IF(O53=0,0,IF(F53="OŽ",IF(L53&gt;35,0,IF(J53&gt;35,(36-L53)*1.6524,((36-L53)-(36-J53))*1.6524)),0)+IF(F53="PČ",IF(L53&gt;31,0,IF(J53&gt;31,(32-L53)*1.347,((32-L53)-(32-J53))*1.347)),0)+ IF(F53="PČneol",IF(L53&gt;15,0,IF(J53&gt;15,(16-L53)*0.255,((16-L53)-(16-J53))*0.255)),0)+IF(F53="PŽ",IF(L53&gt;31,0,IF(J53&gt;31,(32-L53)*0.255,((32-L53)-(32-J53))*0.255)),0)+IF(F53="EČ",IF(L53&gt;23,0,IF(J53&gt;23,(24-L53)*0.612,((24-L53)-(24-J53))*0.612)),0)+IF(F53="EČneol",IF(L53&gt;7,0,IF(J53&gt;7,(8-L53)*0.204,((8-L53)-(8-J53))*0.204)),0)+IF(F53="EŽ",IF(L53&gt;23,0,IF(J53&gt;23,(24-L53)*0.204,((24-L53)-(24-J53))*0.204)),0)+IF(F53="PT",IF(L53&gt;31,0,IF(J53&gt;31,(32-L53)*0.204,((32-L53)-(32-J53))*0.204)),0)+IF(F53="JOŽ",IF(L53&gt;23,0,IF(J53&gt;23,(24-L53)*0.255,((24-L53)-(24-J53))*0.255)),0)+IF(F53="JPČ",IF(L53&gt;23,0,IF(J53&gt;23,(24-L53)*0.204,((24-L53)-(24-J53))*0.204)),0)+IF(F53="JEČ",IF(L53&gt;15,0,IF(J53&gt;15,(16-L53)*0.102,((16-L53)-(16-J53))*0.102)),0)+IF(F53="JEOF",IF(L53&gt;15,0,IF(J53&gt;15,(16-L53)*0.102,((16-L53)-(16-J53))*0.102)),0)+IF(F53="JnPČ",IF(L53&gt;15,0,IF(J53&gt;15,(16-L53)*0.153,((16-L53)-(16-J53))*0.153)),0)+IF(F53="JnEČ",IF(L53&gt;15,0,IF(J53&gt;15,(16-L53)*0.0765,((16-L53)-(16-J53))*0.0765)),0)+IF(F53="JčPČ",IF(L53&gt;15,0,IF(J53&gt;15,(16-L53)*0.06375,((16-L53)-(16-J53))*0.06375)),0)+IF(F53="JčEČ",IF(L53&gt;15,0,IF(J53&gt;15,(16-L53)*0.051,((16-L53)-(16-J53))*0.051)),0)+IF(F53="NEAK",IF(L53&gt;23,0,IF(J53&gt;23,(24-L53)*0.03444,((24-L53)-(24-J53))*0.03444)),0))</f>
        <v>0</v>
      </c>
      <c r="Q53" s="11">
        <f t="shared" ref="Q53:Q55" si="23">IF(ISERROR(P53*100/N53),0,(P53*100/N53))</f>
        <v>0</v>
      </c>
      <c r="R53" s="10">
        <f t="shared" ref="R53:R55" si="24">IF(Q53&lt;=30,O53+P53,O53+O53*0.3)*IF(G53=1,0.4,IF(G53=2,0.75,IF(G53="1 (kas 4 m. 1 k. nerengiamos)",0.52,1)))*IF(D53="olimpinė",1,IF(M53="Ne",0.5,1))*IF(D53="olimpinė",1,IF(J53&lt;8,0,1))*E53*IF(D53="olimpinė",1,IF(K53&lt;16,0,1))*IF(I53&lt;=1,1,1/I53)*IF(OR(A$5="Lietuvos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4" spans="1:19" s="8" customFormat="1">
      <c r="A54" s="59">
        <v>2</v>
      </c>
      <c r="B54" s="59" t="s">
        <v>52</v>
      </c>
      <c r="C54" s="12" t="s">
        <v>36</v>
      </c>
      <c r="D54" s="59" t="s">
        <v>30</v>
      </c>
      <c r="E54" s="59">
        <v>1</v>
      </c>
      <c r="F54" s="59" t="s">
        <v>31</v>
      </c>
      <c r="G54" s="59">
        <v>1</v>
      </c>
      <c r="H54" s="59" t="s">
        <v>32</v>
      </c>
      <c r="I54" s="59"/>
      <c r="J54" s="59">
        <v>54</v>
      </c>
      <c r="K54" s="59">
        <v>28</v>
      </c>
      <c r="L54" s="59">
        <v>51</v>
      </c>
      <c r="M54" s="59" t="s">
        <v>33</v>
      </c>
      <c r="N54" s="3">
        <f t="shared" si="20"/>
        <v>0</v>
      </c>
      <c r="O54" s="9">
        <f t="shared" si="21"/>
        <v>0</v>
      </c>
      <c r="P54" s="4">
        <f t="shared" si="22"/>
        <v>0</v>
      </c>
      <c r="Q54" s="11">
        <f t="shared" si="23"/>
        <v>0</v>
      </c>
      <c r="R54" s="10">
        <f t="shared" si="24"/>
        <v>0</v>
      </c>
    </row>
    <row r="55" spans="1:19" s="8" customFormat="1">
      <c r="A55" s="59">
        <v>3</v>
      </c>
      <c r="B55" s="59" t="s">
        <v>34</v>
      </c>
      <c r="C55" s="12" t="s">
        <v>29</v>
      </c>
      <c r="D55" s="59" t="s">
        <v>30</v>
      </c>
      <c r="E55" s="59">
        <v>1</v>
      </c>
      <c r="F55" s="59" t="s">
        <v>31</v>
      </c>
      <c r="G55" s="59">
        <v>1</v>
      </c>
      <c r="H55" s="59" t="s">
        <v>32</v>
      </c>
      <c r="I55" s="59"/>
      <c r="J55" s="59">
        <v>51</v>
      </c>
      <c r="K55" s="59">
        <v>28</v>
      </c>
      <c r="L55" s="59">
        <v>50</v>
      </c>
      <c r="M55" s="59" t="s">
        <v>33</v>
      </c>
      <c r="N55" s="3">
        <f t="shared" si="20"/>
        <v>0</v>
      </c>
      <c r="O55" s="9">
        <f t="shared" si="21"/>
        <v>0</v>
      </c>
      <c r="P55" s="4">
        <f t="shared" si="22"/>
        <v>0</v>
      </c>
      <c r="Q55" s="11">
        <f t="shared" si="23"/>
        <v>0</v>
      </c>
      <c r="R55" s="10">
        <f t="shared" si="24"/>
        <v>0</v>
      </c>
    </row>
    <row r="56" spans="1:19" s="8" customFormat="1" ht="15.75" customHeight="1">
      <c r="A56" s="97" t="s">
        <v>37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9"/>
      <c r="R56" s="10">
        <f>SUM(R53:R55)</f>
        <v>0</v>
      </c>
    </row>
    <row r="57" spans="1:19" s="8" customFormat="1" ht="15.75" customHeight="1">
      <c r="A57" s="23" t="s">
        <v>53</v>
      </c>
      <c r="B57" s="23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6"/>
    </row>
    <row r="58" spans="1:19" s="8" customFormat="1" ht="15.75" customHeight="1">
      <c r="A58" s="48" t="s">
        <v>39</v>
      </c>
      <c r="B58" s="48"/>
      <c r="C58" s="48"/>
      <c r="D58" s="48"/>
      <c r="E58" s="48"/>
      <c r="F58" s="48"/>
      <c r="G58" s="48"/>
      <c r="H58" s="48"/>
      <c r="I58" s="48"/>
      <c r="J58" s="15"/>
      <c r="K58" s="15"/>
      <c r="L58" s="15"/>
      <c r="M58" s="15"/>
      <c r="N58" s="15"/>
      <c r="O58" s="15"/>
      <c r="P58" s="15"/>
      <c r="Q58" s="15"/>
      <c r="R58" s="16"/>
    </row>
    <row r="59" spans="1:19" s="8" customFormat="1" ht="15.75" customHeight="1">
      <c r="A59" s="48"/>
      <c r="B59" s="48"/>
      <c r="C59" s="48"/>
      <c r="D59" s="48"/>
      <c r="E59" s="48"/>
      <c r="F59" s="48"/>
      <c r="G59" s="48"/>
      <c r="H59" s="48"/>
      <c r="I59" s="48"/>
      <c r="J59" s="15"/>
      <c r="K59" s="15"/>
      <c r="L59" s="15"/>
      <c r="M59" s="15"/>
      <c r="N59" s="15"/>
      <c r="O59" s="15"/>
      <c r="P59" s="15"/>
      <c r="Q59" s="15"/>
      <c r="R59" s="16"/>
    </row>
    <row r="60" spans="1:19" s="8" customFormat="1" ht="15.75" customHeight="1">
      <c r="A60" s="100" t="s">
        <v>54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55"/>
    </row>
    <row r="61" spans="1:19" s="8" customFormat="1" ht="15.75" customHeight="1">
      <c r="A61" s="102" t="s">
        <v>27</v>
      </c>
      <c r="B61" s="103"/>
      <c r="C61" s="103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55"/>
    </row>
    <row r="62" spans="1:19" s="8" customFormat="1" ht="15.75" customHeight="1">
      <c r="A62" s="59">
        <v>1</v>
      </c>
      <c r="B62" s="59" t="s">
        <v>35</v>
      </c>
      <c r="C62" s="12" t="s">
        <v>36</v>
      </c>
      <c r="D62" s="59" t="s">
        <v>30</v>
      </c>
      <c r="E62" s="59">
        <v>1</v>
      </c>
      <c r="F62" s="59" t="s">
        <v>55</v>
      </c>
      <c r="G62" s="59">
        <v>2</v>
      </c>
      <c r="H62" s="59" t="s">
        <v>32</v>
      </c>
      <c r="I62" s="59"/>
      <c r="J62" s="59">
        <v>135</v>
      </c>
      <c r="K62" s="59">
        <v>76</v>
      </c>
      <c r="L62" s="59">
        <v>125</v>
      </c>
      <c r="M62" s="59" t="s">
        <v>33</v>
      </c>
      <c r="N62" s="3">
        <f t="shared" ref="N62:N63" si="25">(IF(F62="OŽ",IF(L62=1,550.8,IF(L62=2,426.38,IF(L62=3,342.14,IF(L62=4,181.44,IF(L62=5,168.48,IF(L62=6,155.52,IF(L62=7,148.5,IF(L62=8,144,0))))))))+IF(L62&lt;=8,0,IF(L62&lt;=16,137.7,IF(L62&lt;=24,108,IF(L62&lt;=32,80.1,IF(L62&lt;=36,52.2,0)))))-IF(L62&lt;=8,0,IF(L62&lt;=16,(L62-9)*2.754,IF(L62&lt;=24,(L62-17)* 2.754,IF(L62&lt;=32,(L62-25)* 2.754,IF(L62&lt;=36,(L62-33)*2.754,0))))),0)+IF(F62="PČ",IF(L62=1,449,IF(L62=2,314.6,IF(L62=3,238,IF(L62=4,172,IF(L62=5,159,IF(L62=6,145,IF(L62=7,132,IF(L62=8,119,0))))))))+IF(L62&lt;=8,0,IF(L62&lt;=16,88,IF(L62&lt;=24,55,IF(L62&lt;=32,22,0))))-IF(L62&lt;=8,0,IF(L62&lt;=16,(L62-9)*2.245,IF(L62&lt;=24,(L62-17)*2.245,IF(L62&lt;=32,(L62-25)*2.245,0)))),0)+IF(F62="PČneol",IF(L62=1,85,IF(L62=2,64.61,IF(L62=3,50.76,IF(L62=4,16.25,IF(L62=5,15,IF(L62=6,13.75,IF(L62=7,12.5,IF(L62=8,11.25,0))))))))+IF(L62&lt;=8,0,IF(L62&lt;=16,9,0))-IF(L62&lt;=8,0,IF(L62&lt;=16,(L62-9)*0.425,0)),0)+IF(F62="PŽ",IF(L62=1,85,IF(L62=2,59.5,IF(L62=3,45,IF(L62=4,32.5,IF(L62=5,30,IF(L62=6,27.5,IF(L62=7,25,IF(L62=8,22.5,0))))))))+IF(L62&lt;=8,0,IF(L62&lt;=16,19,IF(L62&lt;=24,13,IF(L62&lt;=32,8,0))))-IF(L62&lt;=8,0,IF(L62&lt;=16,(L62-9)*0.425,IF(L62&lt;=24,(L62-17)*0.425,IF(L62&lt;=32,(L62-25)*0.425,0)))),0)+IF(F62="EČ",IF(L62=1,204,IF(L62=2,156.24,IF(L62=3,123.84,IF(L62=4,72,IF(L62=5,66,IF(L62=6,60,IF(L62=7,54,IF(L62=8,48,0))))))))+IF(L62&lt;=8,0,IF(L62&lt;=16,40,IF(L62&lt;=24,25,0)))-IF(L62&lt;=8,0,IF(L62&lt;=16,(L62-9)*1.02,IF(L62&lt;=24,(L62-17)*1.02,0))),0)+IF(F62="EČneol",IF(L62=1,68,IF(L62=2,51.69,IF(L62=3,40.61,IF(L62=4,13,IF(L62=5,12,IF(L62=6,11,IF(L62=7,10,IF(L62=8,9,0)))))))))+IF(F62="EŽ",IF(L62=1,68,IF(L62=2,47.6,IF(L62=3,36,IF(L62=4,18,IF(L62=5,16.5,IF(L62=6,15,IF(L62=7,13.5,IF(L62=8,12,0))))))))+IF(L62&lt;=8,0,IF(L62&lt;=16,10,IF(L62&lt;=24,6,0)))-IF(L62&lt;=8,0,IF(L62&lt;=16,(L62-9)*0.34,IF(L62&lt;=24,(L62-17)*0.34,0))),0)+IF(F62="PT",IF(L62=1,68,IF(L62=2,52.08,IF(L62=3,41.28,IF(L62=4,24,IF(L62=5,22,IF(L62=6,20,IF(L62=7,18,IF(L62=8,16,0))))))))+IF(L62&lt;=8,0,IF(L62&lt;=16,13,IF(L62&lt;=24,9,IF(L62&lt;=32,4,0))))-IF(L62&lt;=8,0,IF(L62&lt;=16,(L62-9)*0.34,IF(L62&lt;=24,(L62-17)*0.34,IF(L62&lt;=32,(L62-25)*0.34,0)))),0)+IF(F62="JOŽ",IF(L62=1,85,IF(L62=2,59.5,IF(L62=3,45,IF(L62=4,32.5,IF(L62=5,30,IF(L62=6,27.5,IF(L62=7,25,IF(L62=8,22.5,0))))))))+IF(L62&lt;=8,0,IF(L62&lt;=16,19,IF(L62&lt;=24,13,0)))-IF(L62&lt;=8,0,IF(L62&lt;=16,(L62-9)*0.425,IF(L62&lt;=24,(L62-17)*0.425,0))),0)+IF(F62="JPČ",IF(L62=1,68,IF(L62=2,47.6,IF(L62=3,36,IF(L62=4,26,IF(L62=5,24,IF(L62=6,22,IF(L62=7,20,IF(L62=8,18,0))))))))+IF(L62&lt;=8,0,IF(L62&lt;=16,13,IF(L62&lt;=24,9,0)))-IF(L62&lt;=8,0,IF(L62&lt;=16,(L62-9)*0.34,IF(L62&lt;=24,(L62-17)*0.34,0))),0)+IF(F62="JEČ",IF(L62=1,34,IF(L62=2,26.04,IF(L62=3,20.6,IF(L62=4,12,IF(L62=5,11,IF(L62=6,10,IF(L62=7,9,IF(L62=8,8,0))))))))+IF(L62&lt;=8,0,IF(L62&lt;=16,6,0))-IF(L62&lt;=8,0,IF(L62&lt;=16,(L62-9)*0.17,0)),0)+IF(F62="JEOF",IF(L62=1,34,IF(L62=2,26.04,IF(L62=3,20.6,IF(L62=4,12,IF(L62=5,11,IF(L62=6,10,IF(L62=7,9,IF(L62=8,8,0))))))))+IF(L62&lt;=8,0,IF(L62&lt;=16,6,0))-IF(L62&lt;=8,0,IF(L62&lt;=16,(L62-9)*0.17,0)),0)+IF(F62="JnPČ",IF(L62=1,51,IF(L62=2,35.7,IF(L62=3,27,IF(L62=4,19.5,IF(L62=5,18,IF(L62=6,16.5,IF(L62=7,15,IF(L62=8,13.5,0))))))))+IF(L62&lt;=8,0,IF(L62&lt;=16,10,0))-IF(L62&lt;=8,0,IF(L62&lt;=16,(L62-9)*0.255,0)),0)+IF(F62="JnEČ",IF(L62=1,25.5,IF(L62=2,19.53,IF(L62=3,15.48,IF(L62=4,9,IF(L62=5,8.25,IF(L62=6,7.5,IF(L62=7,6.75,IF(L62=8,6,0))))))))+IF(L62&lt;=8,0,IF(L62&lt;=16,5,0))-IF(L62&lt;=8,0,IF(L62&lt;=16,(L62-9)*0.1275,0)),0)+IF(F62="JčPČ",IF(L62=1,21.25,IF(L62=2,14.5,IF(L62=3,11.5,IF(L62=4,7,IF(L62=5,6.5,IF(L62=6,6,IF(L62=7,5.5,IF(L62=8,5,0))))))))+IF(L62&lt;=8,0,IF(L62&lt;=16,4,0))-IF(L62&lt;=8,0,IF(L62&lt;=16,(L62-9)*0.10625,0)),0)+IF(F62="JčEČ",IF(L62=1,17,IF(L62=2,13.02,IF(L62=3,10.32,IF(L62=4,6,IF(L62=5,5.5,IF(L62=6,5,IF(L62=7,4.5,IF(L62=8,4,0))))))))+IF(L62&lt;=8,0,IF(L62&lt;=16,3,0))-IF(L62&lt;=8,0,IF(L62&lt;=16,(L62-9)*0.085,0)),0)+IF(F62="NEAK",IF(L62=1,11.48,IF(L62=2,8.79,IF(L62=3,6.97,IF(L62=4,4.05,IF(L62=5,3.71,IF(L62=6,3.38,IF(L62=7,3.04,IF(L62=8,2.7,0))))))))+IF(L62&lt;=8,0,IF(L62&lt;=16,2,IF(L62&lt;=24,1.3,0)))-IF(L62&lt;=8,0,IF(L62&lt;=16,(L62-9)*0.0574,IF(L62&lt;=24,(L62-17)*0.0574,0))),0))*IF(L62&lt;4,1,IF(OR(F62="PČ",F62="PŽ",F62="PT"),IF(J62&lt;32,J62/32,1),1))* IF(L62&lt;4,1,IF(OR(F62="EČ",F62="EŽ",F62="JOŽ",F62="JPČ",F62="NEAK"),IF(J62&lt;24,J62/24,1),1))*IF(L62&lt;4,1,IF(OR(F62="PČneol",F62="JEČ",F62="JEOF",F62="JnPČ",F62="JnEČ",F62="JčPČ",F62="JčEČ"),IF(J62&lt;16,J62/16,1),1))*IF(L62&lt;4,1,IF(F62="EČneol",IF(J62&lt;8,J62/8,1),1))</f>
        <v>0</v>
      </c>
      <c r="O62" s="9">
        <f t="shared" ref="O62:O63" si="26">IF(F62="OŽ",N62,IF(H62="Ne",IF(J62*0.3&lt;=J62-L62,N62,0),IF(J62*0.1&lt;=J62-L62,N62,0)))</f>
        <v>0</v>
      </c>
      <c r="P62" s="4">
        <f t="shared" ref="P62:P63" si="27">IF(O62=0,0,IF(F62="OŽ",IF(L62&gt;35,0,IF(J62&gt;35,(36-L62)*1.6524,((36-L62)-(36-J62))*1.6524)),0)+IF(F62="PČ",IF(L62&gt;31,0,IF(J62&gt;31,(32-L62)*1.347,((32-L62)-(32-J62))*1.347)),0)+ IF(F62="PČneol",IF(L62&gt;15,0,IF(J62&gt;15,(16-L62)*0.255,((16-L62)-(16-J62))*0.255)),0)+IF(F62="PŽ",IF(L62&gt;31,0,IF(J62&gt;31,(32-L62)*0.255,((32-L62)-(32-J62))*0.255)),0)+IF(F62="EČ",IF(L62&gt;23,0,IF(J62&gt;23,(24-L62)*0.612,((24-L62)-(24-J62))*0.612)),0)+IF(F62="EČneol",IF(L62&gt;7,0,IF(J62&gt;7,(8-L62)*0.204,((8-L62)-(8-J62))*0.204)),0)+IF(F62="EŽ",IF(L62&gt;23,0,IF(J62&gt;23,(24-L62)*0.204,((24-L62)-(24-J62))*0.204)),0)+IF(F62="PT",IF(L62&gt;31,0,IF(J62&gt;31,(32-L62)*0.204,((32-L62)-(32-J62))*0.204)),0)+IF(F62="JOŽ",IF(L62&gt;23,0,IF(J62&gt;23,(24-L62)*0.255,((24-L62)-(24-J62))*0.255)),0)+IF(F62="JPČ",IF(L62&gt;23,0,IF(J62&gt;23,(24-L62)*0.204,((24-L62)-(24-J62))*0.204)),0)+IF(F62="JEČ",IF(L62&gt;15,0,IF(J62&gt;15,(16-L62)*0.102,((16-L62)-(16-J62))*0.102)),0)+IF(F62="JEOF",IF(L62&gt;15,0,IF(J62&gt;15,(16-L62)*0.102,((16-L62)-(16-J62))*0.102)),0)+IF(F62="JnPČ",IF(L62&gt;15,0,IF(J62&gt;15,(16-L62)*0.153,((16-L62)-(16-J62))*0.153)),0)+IF(F62="JnEČ",IF(L62&gt;15,0,IF(J62&gt;15,(16-L62)*0.0765,((16-L62)-(16-J62))*0.0765)),0)+IF(F62="JčPČ",IF(L62&gt;15,0,IF(J62&gt;15,(16-L62)*0.06375,((16-L62)-(16-J62))*0.06375)),0)+IF(F62="JčEČ",IF(L62&gt;15,0,IF(J62&gt;15,(16-L62)*0.051,((16-L62)-(16-J62))*0.051)),0)+IF(F62="NEAK",IF(L62&gt;23,0,IF(J62&gt;23,(24-L62)*0.03444,((24-L62)-(24-J62))*0.03444)),0))</f>
        <v>0</v>
      </c>
      <c r="Q62" s="11">
        <f t="shared" ref="Q62:Q63" si="28">IF(ISERROR(P62*100/N62),0,(P62*100/N62))</f>
        <v>0</v>
      </c>
      <c r="R62" s="10">
        <f t="shared" ref="R62:R63" si="29">IF(Q62&lt;=30,O62+P62,O62+O62*0.3)*IF(G62=1,0.4,IF(G62=2,0.75,IF(G62="1 (kas 4 m. 1 k. nerengiamos)",0.52,1)))*IF(D62="olimpinė",1,IF(M62="Ne",0.5,1))*IF(D62="olimpinė",1,IF(J62&lt;8,0,1))*E62*IF(D62="olimpinė",1,IF(K62&lt;16,0,1))*IF(I62&lt;=1,1,1/I62)*IF(OR(A$5="Lietuvos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3" spans="1:19" s="7" customFormat="1">
      <c r="A63" s="59">
        <v>2</v>
      </c>
      <c r="B63" s="59" t="s">
        <v>34</v>
      </c>
      <c r="C63" s="12" t="s">
        <v>29</v>
      </c>
      <c r="D63" s="59" t="s">
        <v>30</v>
      </c>
      <c r="E63" s="59">
        <v>1</v>
      </c>
      <c r="F63" s="59" t="s">
        <v>55</v>
      </c>
      <c r="G63" s="59">
        <v>2</v>
      </c>
      <c r="H63" s="59" t="s">
        <v>32</v>
      </c>
      <c r="I63" s="59"/>
      <c r="J63" s="59">
        <v>135</v>
      </c>
      <c r="K63" s="59">
        <v>76</v>
      </c>
      <c r="L63" s="59">
        <v>111</v>
      </c>
      <c r="M63" s="59" t="s">
        <v>33</v>
      </c>
      <c r="N63" s="3">
        <f t="shared" si="25"/>
        <v>0</v>
      </c>
      <c r="O63" s="9">
        <f t="shared" si="26"/>
        <v>0</v>
      </c>
      <c r="P63" s="4">
        <f t="shared" si="27"/>
        <v>0</v>
      </c>
      <c r="Q63" s="11">
        <f t="shared" si="28"/>
        <v>0</v>
      </c>
      <c r="R63" s="10">
        <f t="shared" si="29"/>
        <v>0</v>
      </c>
      <c r="S63" s="8"/>
    </row>
    <row r="64" spans="1:19" s="8" customFormat="1">
      <c r="A64" s="97" t="s">
        <v>37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9"/>
      <c r="R64" s="10">
        <f>SUM(R62:R63)</f>
        <v>0</v>
      </c>
    </row>
    <row r="65" spans="1:18" s="8" customFormat="1" ht="15.75">
      <c r="A65" s="23" t="s">
        <v>56</v>
      </c>
      <c r="B65" s="23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6"/>
    </row>
    <row r="66" spans="1:18" s="8" customFormat="1">
      <c r="A66" s="48" t="s">
        <v>39</v>
      </c>
      <c r="B66" s="48"/>
      <c r="C66" s="48"/>
      <c r="D66" s="48"/>
      <c r="E66" s="48"/>
      <c r="F66" s="48"/>
      <c r="G66" s="48"/>
      <c r="H66" s="48"/>
      <c r="I66" s="48"/>
      <c r="J66" s="15"/>
      <c r="K66" s="15"/>
      <c r="L66" s="15"/>
      <c r="M66" s="15"/>
      <c r="N66" s="15"/>
      <c r="O66" s="15"/>
      <c r="P66" s="15"/>
      <c r="Q66" s="15"/>
      <c r="R66" s="16"/>
    </row>
    <row r="67" spans="1:18" s="8" customFormat="1">
      <c r="A67" s="48"/>
      <c r="B67" s="48"/>
      <c r="C67" s="48"/>
      <c r="D67" s="48"/>
      <c r="E67" s="48"/>
      <c r="F67" s="48"/>
      <c r="G67" s="48"/>
      <c r="H67" s="48"/>
      <c r="I67" s="48"/>
      <c r="J67" s="15"/>
      <c r="K67" s="15"/>
      <c r="L67" s="15"/>
      <c r="M67" s="15"/>
      <c r="N67" s="15"/>
      <c r="O67" s="15"/>
      <c r="P67" s="15"/>
      <c r="Q67" s="15"/>
      <c r="R67" s="16"/>
    </row>
    <row r="68" spans="1:18" s="8" customFormat="1">
      <c r="A68" s="100" t="s">
        <v>57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55"/>
    </row>
    <row r="69" spans="1:18" s="8" customFormat="1" ht="18">
      <c r="A69" s="102" t="s">
        <v>27</v>
      </c>
      <c r="B69" s="103"/>
      <c r="C69" s="103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55"/>
    </row>
    <row r="70" spans="1:18" s="8" customFormat="1">
      <c r="A70" s="59">
        <v>1</v>
      </c>
      <c r="B70" s="59" t="s">
        <v>28</v>
      </c>
      <c r="C70" s="12" t="s">
        <v>58</v>
      </c>
      <c r="D70" s="59" t="s">
        <v>30</v>
      </c>
      <c r="E70" s="59">
        <v>3</v>
      </c>
      <c r="F70" s="59" t="s">
        <v>59</v>
      </c>
      <c r="G70" s="59">
        <v>2</v>
      </c>
      <c r="H70" s="59" t="s">
        <v>32</v>
      </c>
      <c r="I70" s="59"/>
      <c r="J70" s="59">
        <v>57</v>
      </c>
      <c r="K70" s="59">
        <v>57</v>
      </c>
      <c r="L70" s="59">
        <v>51</v>
      </c>
      <c r="M70" s="59" t="s">
        <v>33</v>
      </c>
      <c r="N70" s="3">
        <f t="shared" ref="N70:N71" si="30">(IF(F70="OŽ",IF(L70=1,550.8,IF(L70=2,426.38,IF(L70=3,342.14,IF(L70=4,181.44,IF(L70=5,168.48,IF(L70=6,155.52,IF(L70=7,148.5,IF(L70=8,144,0))))))))+IF(L70&lt;=8,0,IF(L70&lt;=16,137.7,IF(L70&lt;=24,108,IF(L70&lt;=32,80.1,IF(L70&lt;=36,52.2,0)))))-IF(L70&lt;=8,0,IF(L70&lt;=16,(L70-9)*2.754,IF(L70&lt;=24,(L70-17)* 2.754,IF(L70&lt;=32,(L70-25)* 2.754,IF(L70&lt;=36,(L70-33)*2.754,0))))),0)+IF(F70="PČ",IF(L70=1,449,IF(L70=2,314.6,IF(L70=3,238,IF(L70=4,172,IF(L70=5,159,IF(L70=6,145,IF(L70=7,132,IF(L70=8,119,0))))))))+IF(L70&lt;=8,0,IF(L70&lt;=16,88,IF(L70&lt;=24,55,IF(L70&lt;=32,22,0))))-IF(L70&lt;=8,0,IF(L70&lt;=16,(L70-9)*2.245,IF(L70&lt;=24,(L70-17)*2.245,IF(L70&lt;=32,(L70-25)*2.245,0)))),0)+IF(F70="PČneol",IF(L70=1,85,IF(L70=2,64.61,IF(L70=3,50.76,IF(L70=4,16.25,IF(L70=5,15,IF(L70=6,13.75,IF(L70=7,12.5,IF(L70=8,11.25,0))))))))+IF(L70&lt;=8,0,IF(L70&lt;=16,9,0))-IF(L70&lt;=8,0,IF(L70&lt;=16,(L70-9)*0.425,0)),0)+IF(F70="PŽ",IF(L70=1,85,IF(L70=2,59.5,IF(L70=3,45,IF(L70=4,32.5,IF(L70=5,30,IF(L70=6,27.5,IF(L70=7,25,IF(L70=8,22.5,0))))))))+IF(L70&lt;=8,0,IF(L70&lt;=16,19,IF(L70&lt;=24,13,IF(L70&lt;=32,8,0))))-IF(L70&lt;=8,0,IF(L70&lt;=16,(L70-9)*0.425,IF(L70&lt;=24,(L70-17)*0.425,IF(L70&lt;=32,(L70-25)*0.425,0)))),0)+IF(F70="EČ",IF(L70=1,204,IF(L70=2,156.24,IF(L70=3,123.84,IF(L70=4,72,IF(L70=5,66,IF(L70=6,60,IF(L70=7,54,IF(L70=8,48,0))))))))+IF(L70&lt;=8,0,IF(L70&lt;=16,40,IF(L70&lt;=24,25,0)))-IF(L70&lt;=8,0,IF(L70&lt;=16,(L70-9)*1.02,IF(L70&lt;=24,(L70-17)*1.02,0))),0)+IF(F70="EČneol",IF(L70=1,68,IF(L70=2,51.69,IF(L70=3,40.61,IF(L70=4,13,IF(L70=5,12,IF(L70=6,11,IF(L70=7,10,IF(L70=8,9,0)))))))))+IF(F70="EŽ",IF(L70=1,68,IF(L70=2,47.6,IF(L70=3,36,IF(L70=4,18,IF(L70=5,16.5,IF(L70=6,15,IF(L70=7,13.5,IF(L70=8,12,0))))))))+IF(L70&lt;=8,0,IF(L70&lt;=16,10,IF(L70&lt;=24,6,0)))-IF(L70&lt;=8,0,IF(L70&lt;=16,(L70-9)*0.34,IF(L70&lt;=24,(L70-17)*0.34,0))),0)+IF(F70="PT",IF(L70=1,68,IF(L70=2,52.08,IF(L70=3,41.28,IF(L70=4,24,IF(L70=5,22,IF(L70=6,20,IF(L70=7,18,IF(L70=8,16,0))))))))+IF(L70&lt;=8,0,IF(L70&lt;=16,13,IF(L70&lt;=24,9,IF(L70&lt;=32,4,0))))-IF(L70&lt;=8,0,IF(L70&lt;=16,(L70-9)*0.34,IF(L70&lt;=24,(L70-17)*0.34,IF(L70&lt;=32,(L70-25)*0.34,0)))),0)+IF(F70="JOŽ",IF(L70=1,85,IF(L70=2,59.5,IF(L70=3,45,IF(L70=4,32.5,IF(L70=5,30,IF(L70=6,27.5,IF(L70=7,25,IF(L70=8,22.5,0))))))))+IF(L70&lt;=8,0,IF(L70&lt;=16,19,IF(L70&lt;=24,13,0)))-IF(L70&lt;=8,0,IF(L70&lt;=16,(L70-9)*0.425,IF(L70&lt;=24,(L70-17)*0.425,0))),0)+IF(F70="JPČ",IF(L70=1,68,IF(L70=2,47.6,IF(L70=3,36,IF(L70=4,26,IF(L70=5,24,IF(L70=6,22,IF(L70=7,20,IF(L70=8,18,0))))))))+IF(L70&lt;=8,0,IF(L70&lt;=16,13,IF(L70&lt;=24,9,0)))-IF(L70&lt;=8,0,IF(L70&lt;=16,(L70-9)*0.34,IF(L70&lt;=24,(L70-17)*0.34,0))),0)+IF(F70="JEČ",IF(L70=1,34,IF(L70=2,26.04,IF(L70=3,20.6,IF(L70=4,12,IF(L70=5,11,IF(L70=6,10,IF(L70=7,9,IF(L70=8,8,0))))))))+IF(L70&lt;=8,0,IF(L70&lt;=16,6,0))-IF(L70&lt;=8,0,IF(L70&lt;=16,(L70-9)*0.17,0)),0)+IF(F70="JEOF",IF(L70=1,34,IF(L70=2,26.04,IF(L70=3,20.6,IF(L70=4,12,IF(L70=5,11,IF(L70=6,10,IF(L70=7,9,IF(L70=8,8,0))))))))+IF(L70&lt;=8,0,IF(L70&lt;=16,6,0))-IF(L70&lt;=8,0,IF(L70&lt;=16,(L70-9)*0.17,0)),0)+IF(F70="JnPČ",IF(L70=1,51,IF(L70=2,35.7,IF(L70=3,27,IF(L70=4,19.5,IF(L70=5,18,IF(L70=6,16.5,IF(L70=7,15,IF(L70=8,13.5,0))))))))+IF(L70&lt;=8,0,IF(L70&lt;=16,10,0))-IF(L70&lt;=8,0,IF(L70&lt;=16,(L70-9)*0.255,0)),0)+IF(F70="JnEČ",IF(L70=1,25.5,IF(L70=2,19.53,IF(L70=3,15.48,IF(L70=4,9,IF(L70=5,8.25,IF(L70=6,7.5,IF(L70=7,6.75,IF(L70=8,6,0))))))))+IF(L70&lt;=8,0,IF(L70&lt;=16,5,0))-IF(L70&lt;=8,0,IF(L70&lt;=16,(L70-9)*0.1275,0)),0)+IF(F70="JčPČ",IF(L70=1,21.25,IF(L70=2,14.5,IF(L70=3,11.5,IF(L70=4,7,IF(L70=5,6.5,IF(L70=6,6,IF(L70=7,5.5,IF(L70=8,5,0))))))))+IF(L70&lt;=8,0,IF(L70&lt;=16,4,0))-IF(L70&lt;=8,0,IF(L70&lt;=16,(L70-9)*0.10625,0)),0)+IF(F70="JčEČ",IF(L70=1,17,IF(L70=2,13.02,IF(L70=3,10.32,IF(L70=4,6,IF(L70=5,5.5,IF(L70=6,5,IF(L70=7,4.5,IF(L70=8,4,0))))))))+IF(L70&lt;=8,0,IF(L70&lt;=16,3,0))-IF(L70&lt;=8,0,IF(L70&lt;=16,(L70-9)*0.085,0)),0)+IF(F70="NEAK",IF(L70=1,11.48,IF(L70=2,8.79,IF(L70=3,6.97,IF(L70=4,4.05,IF(L70=5,3.71,IF(L70=6,3.38,IF(L70=7,3.04,IF(L70=8,2.7,0))))))))+IF(L70&lt;=8,0,IF(L70&lt;=16,2,IF(L70&lt;=24,1.3,0)))-IF(L70&lt;=8,0,IF(L70&lt;=16,(L70-9)*0.0574,IF(L70&lt;=24,(L70-17)*0.0574,0))),0))*IF(L70&lt;4,1,IF(OR(F70="PČ",F70="PŽ",F70="PT"),IF(J70&lt;32,J70/32,1),1))* IF(L70&lt;4,1,IF(OR(F70="EČ",F70="EŽ",F70="JOŽ",F70="JPČ",F70="NEAK"),IF(J70&lt;24,J70/24,1),1))*IF(L70&lt;4,1,IF(OR(F70="PČneol",F70="JEČ",F70="JEOF",F70="JnPČ",F70="JnEČ",F70="JčPČ",F70="JčEČ"),IF(J70&lt;16,J70/16,1),1))*IF(L70&lt;4,1,IF(F70="EČneol",IF(J70&lt;8,J70/8,1),1))</f>
        <v>0</v>
      </c>
      <c r="O70" s="9">
        <f t="shared" ref="O70:O71" si="31">IF(F70="OŽ",N70,IF(H70="Ne",IF(J70*0.3&lt;=J70-L70,N70,0),IF(J70*0.1&lt;=J70-L70,N70,0)))</f>
        <v>0</v>
      </c>
      <c r="P70" s="4">
        <f t="shared" ref="P70:P71" si="32">IF(O70=0,0,IF(F70="OŽ",IF(L70&gt;35,0,IF(J70&gt;35,(36-L70)*1.6524,((36-L70)-(36-J70))*1.6524)),0)+IF(F70="PČ",IF(L70&gt;31,0,IF(J70&gt;31,(32-L70)*1.347,((32-L70)-(32-J70))*1.347)),0)+ IF(F70="PČneol",IF(L70&gt;15,0,IF(J70&gt;15,(16-L70)*0.255,((16-L70)-(16-J70))*0.255)),0)+IF(F70="PŽ",IF(L70&gt;31,0,IF(J70&gt;31,(32-L70)*0.255,((32-L70)-(32-J70))*0.255)),0)+IF(F70="EČ",IF(L70&gt;23,0,IF(J70&gt;23,(24-L70)*0.612,((24-L70)-(24-J70))*0.612)),0)+IF(F70="EČneol",IF(L70&gt;7,0,IF(J70&gt;7,(8-L70)*0.204,((8-L70)-(8-J70))*0.204)),0)+IF(F70="EŽ",IF(L70&gt;23,0,IF(J70&gt;23,(24-L70)*0.204,((24-L70)-(24-J70))*0.204)),0)+IF(F70="PT",IF(L70&gt;31,0,IF(J70&gt;31,(32-L70)*0.204,((32-L70)-(32-J70))*0.204)),0)+IF(F70="JOŽ",IF(L70&gt;23,0,IF(J70&gt;23,(24-L70)*0.255,((24-L70)-(24-J70))*0.255)),0)+IF(F70="JPČ",IF(L70&gt;23,0,IF(J70&gt;23,(24-L70)*0.204,((24-L70)-(24-J70))*0.204)),0)+IF(F70="JEČ",IF(L70&gt;15,0,IF(J70&gt;15,(16-L70)*0.102,((16-L70)-(16-J70))*0.102)),0)+IF(F70="JEOF",IF(L70&gt;15,0,IF(J70&gt;15,(16-L70)*0.102,((16-L70)-(16-J70))*0.102)),0)+IF(F70="JnPČ",IF(L70&gt;15,0,IF(J70&gt;15,(16-L70)*0.153,((16-L70)-(16-J70))*0.153)),0)+IF(F70="JnEČ",IF(L70&gt;15,0,IF(J70&gt;15,(16-L70)*0.0765,((16-L70)-(16-J70))*0.0765)),0)+IF(F70="JčPČ",IF(L70&gt;15,0,IF(J70&gt;15,(16-L70)*0.06375,((16-L70)-(16-J70))*0.06375)),0)+IF(F70="JčEČ",IF(L70&gt;15,0,IF(J70&gt;15,(16-L70)*0.051,((16-L70)-(16-J70))*0.051)),0)+IF(F70="NEAK",IF(L70&gt;23,0,IF(J70&gt;23,(24-L70)*0.03444,((24-L70)-(24-J70))*0.03444)),0))</f>
        <v>0</v>
      </c>
      <c r="Q70" s="11">
        <f t="shared" ref="Q70:Q71" si="33">IF(ISERROR(P70*100/N70),0,(P70*100/N70))</f>
        <v>0</v>
      </c>
      <c r="R70" s="10">
        <f t="shared" ref="R70:R71" si="34">IF(Q70&lt;=30,O70+P70,O70+O70*0.3)*IF(G70=1,0.4,IF(G70=2,0.75,IF(G70="1 (kas 4 m. 1 k. nerengiamos)",0.52,1)))*IF(D70="olimpinė",1,IF(M70="Ne",0.5,1))*IF(D70="olimpinė",1,IF(J70&lt;8,0,1))*E70*IF(D70="olimpinė",1,IF(K70&lt;16,0,1))*IF(I70&lt;=1,1,1/I70)*IF(OR(A$5="Lietuvos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71" spans="1:18" s="8" customFormat="1">
      <c r="A71" s="59">
        <v>2</v>
      </c>
      <c r="B71" s="59" t="s">
        <v>41</v>
      </c>
      <c r="C71" s="12" t="s">
        <v>58</v>
      </c>
      <c r="D71" s="59" t="s">
        <v>30</v>
      </c>
      <c r="E71" s="59">
        <v>3</v>
      </c>
      <c r="F71" s="59" t="s">
        <v>59</v>
      </c>
      <c r="G71" s="59">
        <v>2</v>
      </c>
      <c r="H71" s="59" t="s">
        <v>32</v>
      </c>
      <c r="I71" s="59"/>
      <c r="J71" s="59">
        <v>57</v>
      </c>
      <c r="K71" s="59">
        <v>57</v>
      </c>
      <c r="L71" s="59">
        <v>51</v>
      </c>
      <c r="M71" s="59" t="s">
        <v>33</v>
      </c>
      <c r="N71" s="3">
        <f t="shared" si="30"/>
        <v>0</v>
      </c>
      <c r="O71" s="9">
        <f t="shared" si="31"/>
        <v>0</v>
      </c>
      <c r="P71" s="4">
        <f t="shared" si="32"/>
        <v>0</v>
      </c>
      <c r="Q71" s="11">
        <f t="shared" si="33"/>
        <v>0</v>
      </c>
      <c r="R71" s="10">
        <f t="shared" si="34"/>
        <v>0</v>
      </c>
    </row>
    <row r="72" spans="1:18" s="8" customFormat="1">
      <c r="A72" s="97" t="s">
        <v>37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9"/>
      <c r="R72" s="10">
        <f>SUM(R70:R71)</f>
        <v>0</v>
      </c>
    </row>
    <row r="73" spans="1:18" s="8" customFormat="1" ht="15" customHeight="1">
      <c r="A73" s="23" t="s">
        <v>60</v>
      </c>
      <c r="B73" s="23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6"/>
    </row>
    <row r="74" spans="1:18" s="8" customFormat="1">
      <c r="A74" s="48" t="s">
        <v>39</v>
      </c>
      <c r="B74" s="48"/>
      <c r="C74" s="48"/>
      <c r="D74" s="48"/>
      <c r="E74" s="48"/>
      <c r="F74" s="48"/>
      <c r="G74" s="48"/>
      <c r="H74" s="48"/>
      <c r="I74" s="48"/>
      <c r="J74" s="15"/>
      <c r="K74" s="15"/>
      <c r="L74" s="15"/>
      <c r="M74" s="15"/>
      <c r="N74" s="15"/>
      <c r="O74" s="15"/>
      <c r="P74" s="15"/>
      <c r="Q74" s="15"/>
      <c r="R74" s="16"/>
    </row>
    <row r="75" spans="1:18" s="8" customFormat="1">
      <c r="A75" s="48"/>
      <c r="B75" s="48"/>
      <c r="C75" s="48"/>
      <c r="D75" s="48"/>
      <c r="E75" s="48"/>
      <c r="F75" s="48"/>
      <c r="G75" s="48"/>
      <c r="H75" s="48"/>
      <c r="I75" s="48"/>
      <c r="J75" s="15"/>
      <c r="K75" s="15"/>
      <c r="L75" s="15"/>
      <c r="M75" s="15"/>
      <c r="N75" s="15"/>
      <c r="O75" s="15"/>
      <c r="P75" s="15"/>
      <c r="Q75" s="15"/>
      <c r="R75" s="16"/>
    </row>
    <row r="76" spans="1:18" s="8" customFormat="1">
      <c r="A76" s="100" t="s">
        <v>61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55"/>
    </row>
    <row r="77" spans="1:18" s="8" customFormat="1" ht="18">
      <c r="A77" s="102" t="s">
        <v>27</v>
      </c>
      <c r="B77" s="103"/>
      <c r="C77" s="103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55"/>
    </row>
    <row r="78" spans="1:18" s="8" customFormat="1" ht="15" customHeight="1">
      <c r="A78" s="59">
        <v>1</v>
      </c>
      <c r="B78" s="59" t="s">
        <v>47</v>
      </c>
      <c r="C78" s="12" t="s">
        <v>58</v>
      </c>
      <c r="D78" s="59" t="s">
        <v>30</v>
      </c>
      <c r="E78" s="59">
        <v>3</v>
      </c>
      <c r="F78" s="59" t="s">
        <v>59</v>
      </c>
      <c r="G78" s="59">
        <v>2</v>
      </c>
      <c r="H78" s="59" t="s">
        <v>32</v>
      </c>
      <c r="I78" s="59"/>
      <c r="J78" s="59">
        <v>72</v>
      </c>
      <c r="K78" s="59">
        <v>72</v>
      </c>
      <c r="L78" s="59">
        <v>66</v>
      </c>
      <c r="M78" s="59" t="s">
        <v>33</v>
      </c>
      <c r="N78" s="3">
        <f t="shared" ref="N78:N80" si="35">(IF(F78="OŽ",IF(L78=1,550.8,IF(L78=2,426.38,IF(L78=3,342.14,IF(L78=4,181.44,IF(L78=5,168.48,IF(L78=6,155.52,IF(L78=7,148.5,IF(L78=8,144,0))))))))+IF(L78&lt;=8,0,IF(L78&lt;=16,137.7,IF(L78&lt;=24,108,IF(L78&lt;=32,80.1,IF(L78&lt;=36,52.2,0)))))-IF(L78&lt;=8,0,IF(L78&lt;=16,(L78-9)*2.754,IF(L78&lt;=24,(L78-17)* 2.754,IF(L78&lt;=32,(L78-25)* 2.754,IF(L78&lt;=36,(L78-33)*2.754,0))))),0)+IF(F78="PČ",IF(L78=1,449,IF(L78=2,314.6,IF(L78=3,238,IF(L78=4,172,IF(L78=5,159,IF(L78=6,145,IF(L78=7,132,IF(L78=8,119,0))))))))+IF(L78&lt;=8,0,IF(L78&lt;=16,88,IF(L78&lt;=24,55,IF(L78&lt;=32,22,0))))-IF(L78&lt;=8,0,IF(L78&lt;=16,(L78-9)*2.245,IF(L78&lt;=24,(L78-17)*2.245,IF(L78&lt;=32,(L78-25)*2.245,0)))),0)+IF(F78="PČneol",IF(L78=1,85,IF(L78=2,64.61,IF(L78=3,50.76,IF(L78=4,16.25,IF(L78=5,15,IF(L78=6,13.75,IF(L78=7,12.5,IF(L78=8,11.25,0))))))))+IF(L78&lt;=8,0,IF(L78&lt;=16,9,0))-IF(L78&lt;=8,0,IF(L78&lt;=16,(L78-9)*0.425,0)),0)+IF(F78="PŽ",IF(L78=1,85,IF(L78=2,59.5,IF(L78=3,45,IF(L78=4,32.5,IF(L78=5,30,IF(L78=6,27.5,IF(L78=7,25,IF(L78=8,22.5,0))))))))+IF(L78&lt;=8,0,IF(L78&lt;=16,19,IF(L78&lt;=24,13,IF(L78&lt;=32,8,0))))-IF(L78&lt;=8,0,IF(L78&lt;=16,(L78-9)*0.425,IF(L78&lt;=24,(L78-17)*0.425,IF(L78&lt;=32,(L78-25)*0.425,0)))),0)+IF(F78="EČ",IF(L78=1,204,IF(L78=2,156.24,IF(L78=3,123.84,IF(L78=4,72,IF(L78=5,66,IF(L78=6,60,IF(L78=7,54,IF(L78=8,48,0))))))))+IF(L78&lt;=8,0,IF(L78&lt;=16,40,IF(L78&lt;=24,25,0)))-IF(L78&lt;=8,0,IF(L78&lt;=16,(L78-9)*1.02,IF(L78&lt;=24,(L78-17)*1.02,0))),0)+IF(F78="EČneol",IF(L78=1,68,IF(L78=2,51.69,IF(L78=3,40.61,IF(L78=4,13,IF(L78=5,12,IF(L78=6,11,IF(L78=7,10,IF(L78=8,9,0)))))))))+IF(F78="EŽ",IF(L78=1,68,IF(L78=2,47.6,IF(L78=3,36,IF(L78=4,18,IF(L78=5,16.5,IF(L78=6,15,IF(L78=7,13.5,IF(L78=8,12,0))))))))+IF(L78&lt;=8,0,IF(L78&lt;=16,10,IF(L78&lt;=24,6,0)))-IF(L78&lt;=8,0,IF(L78&lt;=16,(L78-9)*0.34,IF(L78&lt;=24,(L78-17)*0.34,0))),0)+IF(F78="PT",IF(L78=1,68,IF(L78=2,52.08,IF(L78=3,41.28,IF(L78=4,24,IF(L78=5,22,IF(L78=6,20,IF(L78=7,18,IF(L78=8,16,0))))))))+IF(L78&lt;=8,0,IF(L78&lt;=16,13,IF(L78&lt;=24,9,IF(L78&lt;=32,4,0))))-IF(L78&lt;=8,0,IF(L78&lt;=16,(L78-9)*0.34,IF(L78&lt;=24,(L78-17)*0.34,IF(L78&lt;=32,(L78-25)*0.34,0)))),0)+IF(F78="JOŽ",IF(L78=1,85,IF(L78=2,59.5,IF(L78=3,45,IF(L78=4,32.5,IF(L78=5,30,IF(L78=6,27.5,IF(L78=7,25,IF(L78=8,22.5,0))))))))+IF(L78&lt;=8,0,IF(L78&lt;=16,19,IF(L78&lt;=24,13,0)))-IF(L78&lt;=8,0,IF(L78&lt;=16,(L78-9)*0.425,IF(L78&lt;=24,(L78-17)*0.425,0))),0)+IF(F78="JPČ",IF(L78=1,68,IF(L78=2,47.6,IF(L78=3,36,IF(L78=4,26,IF(L78=5,24,IF(L78=6,22,IF(L78=7,20,IF(L78=8,18,0))))))))+IF(L78&lt;=8,0,IF(L78&lt;=16,13,IF(L78&lt;=24,9,0)))-IF(L78&lt;=8,0,IF(L78&lt;=16,(L78-9)*0.34,IF(L78&lt;=24,(L78-17)*0.34,0))),0)+IF(F78="JEČ",IF(L78=1,34,IF(L78=2,26.04,IF(L78=3,20.6,IF(L78=4,12,IF(L78=5,11,IF(L78=6,10,IF(L78=7,9,IF(L78=8,8,0))))))))+IF(L78&lt;=8,0,IF(L78&lt;=16,6,0))-IF(L78&lt;=8,0,IF(L78&lt;=16,(L78-9)*0.17,0)),0)+IF(F78="JEOF",IF(L78=1,34,IF(L78=2,26.04,IF(L78=3,20.6,IF(L78=4,12,IF(L78=5,11,IF(L78=6,10,IF(L78=7,9,IF(L78=8,8,0))))))))+IF(L78&lt;=8,0,IF(L78&lt;=16,6,0))-IF(L78&lt;=8,0,IF(L78&lt;=16,(L78-9)*0.17,0)),0)+IF(F78="JnPČ",IF(L78=1,51,IF(L78=2,35.7,IF(L78=3,27,IF(L78=4,19.5,IF(L78=5,18,IF(L78=6,16.5,IF(L78=7,15,IF(L78=8,13.5,0))))))))+IF(L78&lt;=8,0,IF(L78&lt;=16,10,0))-IF(L78&lt;=8,0,IF(L78&lt;=16,(L78-9)*0.255,0)),0)+IF(F78="JnEČ",IF(L78=1,25.5,IF(L78=2,19.53,IF(L78=3,15.48,IF(L78=4,9,IF(L78=5,8.25,IF(L78=6,7.5,IF(L78=7,6.75,IF(L78=8,6,0))))))))+IF(L78&lt;=8,0,IF(L78&lt;=16,5,0))-IF(L78&lt;=8,0,IF(L78&lt;=16,(L78-9)*0.1275,0)),0)+IF(F78="JčPČ",IF(L78=1,21.25,IF(L78=2,14.5,IF(L78=3,11.5,IF(L78=4,7,IF(L78=5,6.5,IF(L78=6,6,IF(L78=7,5.5,IF(L78=8,5,0))))))))+IF(L78&lt;=8,0,IF(L78&lt;=16,4,0))-IF(L78&lt;=8,0,IF(L78&lt;=16,(L78-9)*0.10625,0)),0)+IF(F78="JčEČ",IF(L78=1,17,IF(L78=2,13.02,IF(L78=3,10.32,IF(L78=4,6,IF(L78=5,5.5,IF(L78=6,5,IF(L78=7,4.5,IF(L78=8,4,0))))))))+IF(L78&lt;=8,0,IF(L78&lt;=16,3,0))-IF(L78&lt;=8,0,IF(L78&lt;=16,(L78-9)*0.085,0)),0)+IF(F78="NEAK",IF(L78=1,11.48,IF(L78=2,8.79,IF(L78=3,6.97,IF(L78=4,4.05,IF(L78=5,3.71,IF(L78=6,3.38,IF(L78=7,3.04,IF(L78=8,2.7,0))))))))+IF(L78&lt;=8,0,IF(L78&lt;=16,2,IF(L78&lt;=24,1.3,0)))-IF(L78&lt;=8,0,IF(L78&lt;=16,(L78-9)*0.0574,IF(L78&lt;=24,(L78-17)*0.0574,0))),0))*IF(L78&lt;4,1,IF(OR(F78="PČ",F78="PŽ",F78="PT"),IF(J78&lt;32,J78/32,1),1))* IF(L78&lt;4,1,IF(OR(F78="EČ",F78="EŽ",F78="JOŽ",F78="JPČ",F78="NEAK"),IF(J78&lt;24,J78/24,1),1))*IF(L78&lt;4,1,IF(OR(F78="PČneol",F78="JEČ",F78="JEOF",F78="JnPČ",F78="JnEČ",F78="JčPČ",F78="JčEČ"),IF(J78&lt;16,J78/16,1),1))*IF(L78&lt;4,1,IF(F78="EČneol",IF(J78&lt;8,J78/8,1),1))</f>
        <v>0</v>
      </c>
      <c r="O78" s="9">
        <f t="shared" ref="O78:O80" si="36">IF(F78="OŽ",N78,IF(H78="Ne",IF(J78*0.3&lt;=J78-L78,N78,0),IF(J78*0.1&lt;=J78-L78,N78,0)))</f>
        <v>0</v>
      </c>
      <c r="P78" s="4">
        <f t="shared" ref="P78:P80" si="37">IF(O78=0,0,IF(F78="OŽ",IF(L78&gt;35,0,IF(J78&gt;35,(36-L78)*1.6524,((36-L78)-(36-J78))*1.6524)),0)+IF(F78="PČ",IF(L78&gt;31,0,IF(J78&gt;31,(32-L78)*1.347,((32-L78)-(32-J78))*1.347)),0)+ IF(F78="PČneol",IF(L78&gt;15,0,IF(J78&gt;15,(16-L78)*0.255,((16-L78)-(16-J78))*0.255)),0)+IF(F78="PŽ",IF(L78&gt;31,0,IF(J78&gt;31,(32-L78)*0.255,((32-L78)-(32-J78))*0.255)),0)+IF(F78="EČ",IF(L78&gt;23,0,IF(J78&gt;23,(24-L78)*0.612,((24-L78)-(24-J78))*0.612)),0)+IF(F78="EČneol",IF(L78&gt;7,0,IF(J78&gt;7,(8-L78)*0.204,((8-L78)-(8-J78))*0.204)),0)+IF(F78="EŽ",IF(L78&gt;23,0,IF(J78&gt;23,(24-L78)*0.204,((24-L78)-(24-J78))*0.204)),0)+IF(F78="PT",IF(L78&gt;31,0,IF(J78&gt;31,(32-L78)*0.204,((32-L78)-(32-J78))*0.204)),0)+IF(F78="JOŽ",IF(L78&gt;23,0,IF(J78&gt;23,(24-L78)*0.255,((24-L78)-(24-J78))*0.255)),0)+IF(F78="JPČ",IF(L78&gt;23,0,IF(J78&gt;23,(24-L78)*0.204,((24-L78)-(24-J78))*0.204)),0)+IF(F78="JEČ",IF(L78&gt;15,0,IF(J78&gt;15,(16-L78)*0.102,((16-L78)-(16-J78))*0.102)),0)+IF(F78="JEOF",IF(L78&gt;15,0,IF(J78&gt;15,(16-L78)*0.102,((16-L78)-(16-J78))*0.102)),0)+IF(F78="JnPČ",IF(L78&gt;15,0,IF(J78&gt;15,(16-L78)*0.153,((16-L78)-(16-J78))*0.153)),0)+IF(F78="JnEČ",IF(L78&gt;15,0,IF(J78&gt;15,(16-L78)*0.0765,((16-L78)-(16-J78))*0.0765)),0)+IF(F78="JčPČ",IF(L78&gt;15,0,IF(J78&gt;15,(16-L78)*0.06375,((16-L78)-(16-J78))*0.06375)),0)+IF(F78="JčEČ",IF(L78&gt;15,0,IF(J78&gt;15,(16-L78)*0.051,((16-L78)-(16-J78))*0.051)),0)+IF(F78="NEAK",IF(L78&gt;23,0,IF(J78&gt;23,(24-L78)*0.03444,((24-L78)-(24-J78))*0.03444)),0))</f>
        <v>0</v>
      </c>
      <c r="Q78" s="11">
        <f t="shared" ref="Q78:Q80" si="38">IF(ISERROR(P78*100/N78),0,(P78*100/N78))</f>
        <v>0</v>
      </c>
      <c r="R78" s="10">
        <f t="shared" ref="R78:R80" si="39">IF(Q78&lt;=30,O78+P78,O78+O78*0.3)*IF(G78=1,0.4,IF(G78=2,0.75,IF(G78="1 (kas 4 m. 1 k. nerengiamos)",0.52,1)))*IF(D78="olimpinė",1,IF(M78="Ne",0.5,1))*IF(D78="olimpinė",1,IF(J78&lt;8,0,1))*E78*IF(D78="olimpinė",1,IF(K78&lt;16,0,1))*IF(I78&lt;=1,1,1/I78)*IF(OR(A$5="Lietuvos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79" spans="1:18" s="8" customFormat="1" ht="18" customHeight="1">
      <c r="A79" s="59">
        <v>2</v>
      </c>
      <c r="B79" s="59" t="s">
        <v>62</v>
      </c>
      <c r="C79" s="12" t="s">
        <v>58</v>
      </c>
      <c r="D79" s="59" t="s">
        <v>30</v>
      </c>
      <c r="E79" s="59">
        <v>3</v>
      </c>
      <c r="F79" s="59" t="s">
        <v>59</v>
      </c>
      <c r="G79" s="59">
        <v>2</v>
      </c>
      <c r="H79" s="59" t="s">
        <v>32</v>
      </c>
      <c r="I79" s="59"/>
      <c r="J79" s="59">
        <v>72</v>
      </c>
      <c r="K79" s="59">
        <v>72</v>
      </c>
      <c r="L79" s="59">
        <v>66</v>
      </c>
      <c r="M79" s="59" t="s">
        <v>33</v>
      </c>
      <c r="N79" s="3">
        <f t="shared" si="35"/>
        <v>0</v>
      </c>
      <c r="O79" s="9">
        <f t="shared" si="36"/>
        <v>0</v>
      </c>
      <c r="P79" s="4">
        <f t="shared" si="37"/>
        <v>0</v>
      </c>
      <c r="Q79" s="11">
        <f t="shared" si="38"/>
        <v>0</v>
      </c>
      <c r="R79" s="10">
        <f t="shared" si="39"/>
        <v>0</v>
      </c>
    </row>
    <row r="80" spans="1:18" s="8" customFormat="1">
      <c r="A80" s="59">
        <v>3</v>
      </c>
      <c r="B80" s="59" t="s">
        <v>63</v>
      </c>
      <c r="C80" s="12" t="s">
        <v>58</v>
      </c>
      <c r="D80" s="59" t="s">
        <v>30</v>
      </c>
      <c r="E80" s="59">
        <v>3</v>
      </c>
      <c r="F80" s="59" t="s">
        <v>59</v>
      </c>
      <c r="G80" s="59">
        <v>2</v>
      </c>
      <c r="H80" s="59" t="s">
        <v>32</v>
      </c>
      <c r="I80" s="59"/>
      <c r="J80" s="59">
        <v>72</v>
      </c>
      <c r="K80" s="59">
        <v>72</v>
      </c>
      <c r="L80" s="59">
        <v>66</v>
      </c>
      <c r="M80" s="59" t="s">
        <v>33</v>
      </c>
      <c r="N80" s="3">
        <f t="shared" si="35"/>
        <v>0</v>
      </c>
      <c r="O80" s="9">
        <f t="shared" si="36"/>
        <v>0</v>
      </c>
      <c r="P80" s="4">
        <f t="shared" si="37"/>
        <v>0</v>
      </c>
      <c r="Q80" s="11">
        <f t="shared" si="38"/>
        <v>0</v>
      </c>
      <c r="R80" s="10">
        <f t="shared" si="39"/>
        <v>0</v>
      </c>
    </row>
    <row r="81" spans="1:19" s="8" customFormat="1">
      <c r="A81" s="97" t="s">
        <v>37</v>
      </c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9"/>
      <c r="R81" s="10">
        <f>SUM(R78:R80)</f>
        <v>0</v>
      </c>
      <c r="S81" s="7"/>
    </row>
    <row r="82" spans="1:19" s="8" customFormat="1" ht="15.75">
      <c r="A82" s="23" t="s">
        <v>64</v>
      </c>
      <c r="B82" s="23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6"/>
    </row>
    <row r="83" spans="1:19" s="8" customFormat="1" ht="15.75">
      <c r="A83" s="23"/>
      <c r="B83" s="23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6"/>
    </row>
    <row r="84" spans="1:19" s="8" customFormat="1">
      <c r="A84" s="100" t="s">
        <v>65</v>
      </c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55"/>
    </row>
    <row r="85" spans="1:19" s="8" customFormat="1" ht="15.75" customHeight="1">
      <c r="A85" s="102" t="s">
        <v>27</v>
      </c>
      <c r="B85" s="103"/>
      <c r="C85" s="103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55"/>
    </row>
    <row r="86" spans="1:19" s="8" customFormat="1" ht="15.75" customHeight="1">
      <c r="A86" s="59">
        <v>1</v>
      </c>
      <c r="B86" s="59" t="s">
        <v>47</v>
      </c>
      <c r="C86" s="12" t="s">
        <v>42</v>
      </c>
      <c r="D86" s="59" t="s">
        <v>30</v>
      </c>
      <c r="E86" s="59">
        <v>1</v>
      </c>
      <c r="F86" s="59" t="s">
        <v>43</v>
      </c>
      <c r="G86" s="59">
        <v>1</v>
      </c>
      <c r="H86" s="59" t="s">
        <v>32</v>
      </c>
      <c r="I86" s="59"/>
      <c r="J86" s="59">
        <v>144</v>
      </c>
      <c r="K86" s="59">
        <v>32</v>
      </c>
      <c r="L86" s="59">
        <v>130</v>
      </c>
      <c r="M86" s="59" t="s">
        <v>33</v>
      </c>
      <c r="N86" s="3">
        <f t="shared" ref="N86" si="40">(IF(F86="OŽ",IF(L86=1,550.8,IF(L86=2,426.38,IF(L86=3,342.14,IF(L86=4,181.44,IF(L86=5,168.48,IF(L86=6,155.52,IF(L86=7,148.5,IF(L86=8,144,0))))))))+IF(L86&lt;=8,0,IF(L86&lt;=16,137.7,IF(L86&lt;=24,108,IF(L86&lt;=32,80.1,IF(L86&lt;=36,52.2,0)))))-IF(L86&lt;=8,0,IF(L86&lt;=16,(L86-9)*2.754,IF(L86&lt;=24,(L86-17)* 2.754,IF(L86&lt;=32,(L86-25)* 2.754,IF(L86&lt;=36,(L86-33)*2.754,0))))),0)+IF(F86="PČ",IF(L86=1,449,IF(L86=2,314.6,IF(L86=3,238,IF(L86=4,172,IF(L86=5,159,IF(L86=6,145,IF(L86=7,132,IF(L86=8,119,0))))))))+IF(L86&lt;=8,0,IF(L86&lt;=16,88,IF(L86&lt;=24,55,IF(L86&lt;=32,22,0))))-IF(L86&lt;=8,0,IF(L86&lt;=16,(L86-9)*2.245,IF(L86&lt;=24,(L86-17)*2.245,IF(L86&lt;=32,(L86-25)*2.245,0)))),0)+IF(F86="PČneol",IF(L86=1,85,IF(L86=2,64.61,IF(L86=3,50.76,IF(L86=4,16.25,IF(L86=5,15,IF(L86=6,13.75,IF(L86=7,12.5,IF(L86=8,11.25,0))))))))+IF(L86&lt;=8,0,IF(L86&lt;=16,9,0))-IF(L86&lt;=8,0,IF(L86&lt;=16,(L86-9)*0.425,0)),0)+IF(F86="PŽ",IF(L86=1,85,IF(L86=2,59.5,IF(L86=3,45,IF(L86=4,32.5,IF(L86=5,30,IF(L86=6,27.5,IF(L86=7,25,IF(L86=8,22.5,0))))))))+IF(L86&lt;=8,0,IF(L86&lt;=16,19,IF(L86&lt;=24,13,IF(L86&lt;=32,8,0))))-IF(L86&lt;=8,0,IF(L86&lt;=16,(L86-9)*0.425,IF(L86&lt;=24,(L86-17)*0.425,IF(L86&lt;=32,(L86-25)*0.425,0)))),0)+IF(F86="EČ",IF(L86=1,204,IF(L86=2,156.24,IF(L86=3,123.84,IF(L86=4,72,IF(L86=5,66,IF(L86=6,60,IF(L86=7,54,IF(L86=8,48,0))))))))+IF(L86&lt;=8,0,IF(L86&lt;=16,40,IF(L86&lt;=24,25,0)))-IF(L86&lt;=8,0,IF(L86&lt;=16,(L86-9)*1.02,IF(L86&lt;=24,(L86-17)*1.02,0))),0)+IF(F86="EČneol",IF(L86=1,68,IF(L86=2,51.69,IF(L86=3,40.61,IF(L86=4,13,IF(L86=5,12,IF(L86=6,11,IF(L86=7,10,IF(L86=8,9,0)))))))))+IF(F86="EŽ",IF(L86=1,68,IF(L86=2,47.6,IF(L86=3,36,IF(L86=4,18,IF(L86=5,16.5,IF(L86=6,15,IF(L86=7,13.5,IF(L86=8,12,0))))))))+IF(L86&lt;=8,0,IF(L86&lt;=16,10,IF(L86&lt;=24,6,0)))-IF(L86&lt;=8,0,IF(L86&lt;=16,(L86-9)*0.34,IF(L86&lt;=24,(L86-17)*0.34,0))),0)+IF(F86="PT",IF(L86=1,68,IF(L86=2,52.08,IF(L86=3,41.28,IF(L86=4,24,IF(L86=5,22,IF(L86=6,20,IF(L86=7,18,IF(L86=8,16,0))))))))+IF(L86&lt;=8,0,IF(L86&lt;=16,13,IF(L86&lt;=24,9,IF(L86&lt;=32,4,0))))-IF(L86&lt;=8,0,IF(L86&lt;=16,(L86-9)*0.34,IF(L86&lt;=24,(L86-17)*0.34,IF(L86&lt;=32,(L86-25)*0.34,0)))),0)+IF(F86="JOŽ",IF(L86=1,85,IF(L86=2,59.5,IF(L86=3,45,IF(L86=4,32.5,IF(L86=5,30,IF(L86=6,27.5,IF(L86=7,25,IF(L86=8,22.5,0))))))))+IF(L86&lt;=8,0,IF(L86&lt;=16,19,IF(L86&lt;=24,13,0)))-IF(L86&lt;=8,0,IF(L86&lt;=16,(L86-9)*0.425,IF(L86&lt;=24,(L86-17)*0.425,0))),0)+IF(F86="JPČ",IF(L86=1,68,IF(L86=2,47.6,IF(L86=3,36,IF(L86=4,26,IF(L86=5,24,IF(L86=6,22,IF(L86=7,20,IF(L86=8,18,0))))))))+IF(L86&lt;=8,0,IF(L86&lt;=16,13,IF(L86&lt;=24,9,0)))-IF(L86&lt;=8,0,IF(L86&lt;=16,(L86-9)*0.34,IF(L86&lt;=24,(L86-17)*0.34,0))),0)+IF(F86="JEČ",IF(L86=1,34,IF(L86=2,26.04,IF(L86=3,20.6,IF(L86=4,12,IF(L86=5,11,IF(L86=6,10,IF(L86=7,9,IF(L86=8,8,0))))))))+IF(L86&lt;=8,0,IF(L86&lt;=16,6,0))-IF(L86&lt;=8,0,IF(L86&lt;=16,(L86-9)*0.17,0)),0)+IF(F86="JEOF",IF(L86=1,34,IF(L86=2,26.04,IF(L86=3,20.6,IF(L86=4,12,IF(L86=5,11,IF(L86=6,10,IF(L86=7,9,IF(L86=8,8,0))))))))+IF(L86&lt;=8,0,IF(L86&lt;=16,6,0))-IF(L86&lt;=8,0,IF(L86&lt;=16,(L86-9)*0.17,0)),0)+IF(F86="JnPČ",IF(L86=1,51,IF(L86=2,35.7,IF(L86=3,27,IF(L86=4,19.5,IF(L86=5,18,IF(L86=6,16.5,IF(L86=7,15,IF(L86=8,13.5,0))))))))+IF(L86&lt;=8,0,IF(L86&lt;=16,10,0))-IF(L86&lt;=8,0,IF(L86&lt;=16,(L86-9)*0.255,0)),0)+IF(F86="JnEČ",IF(L86=1,25.5,IF(L86=2,19.53,IF(L86=3,15.48,IF(L86=4,9,IF(L86=5,8.25,IF(L86=6,7.5,IF(L86=7,6.75,IF(L86=8,6,0))))))))+IF(L86&lt;=8,0,IF(L86&lt;=16,5,0))-IF(L86&lt;=8,0,IF(L86&lt;=16,(L86-9)*0.1275,0)),0)+IF(F86="JčPČ",IF(L86=1,21.25,IF(L86=2,14.5,IF(L86=3,11.5,IF(L86=4,7,IF(L86=5,6.5,IF(L86=6,6,IF(L86=7,5.5,IF(L86=8,5,0))))))))+IF(L86&lt;=8,0,IF(L86&lt;=16,4,0))-IF(L86&lt;=8,0,IF(L86&lt;=16,(L86-9)*0.10625,0)),0)+IF(F86="JčEČ",IF(L86=1,17,IF(L86=2,13.02,IF(L86=3,10.32,IF(L86=4,6,IF(L86=5,5.5,IF(L86=6,5,IF(L86=7,4.5,IF(L86=8,4,0))))))))+IF(L86&lt;=8,0,IF(L86&lt;=16,3,0))-IF(L86&lt;=8,0,IF(L86&lt;=16,(L86-9)*0.085,0)),0)+IF(F86="NEAK",IF(L86=1,11.48,IF(L86=2,8.79,IF(L86=3,6.97,IF(L86=4,4.05,IF(L86=5,3.71,IF(L86=6,3.38,IF(L86=7,3.04,IF(L86=8,2.7,0))))))))+IF(L86&lt;=8,0,IF(L86&lt;=16,2,IF(L86&lt;=24,1.3,0)))-IF(L86&lt;=8,0,IF(L86&lt;=16,(L86-9)*0.0574,IF(L86&lt;=24,(L86-17)*0.0574,0))),0))*IF(L86&lt;4,1,IF(OR(F86="PČ",F86="PŽ",F86="PT"),IF(J86&lt;32,J86/32,1),1))* IF(L86&lt;4,1,IF(OR(F86="EČ",F86="EŽ",F86="JOŽ",F86="JPČ",F86="NEAK"),IF(J86&lt;24,J86/24,1),1))*IF(L86&lt;4,1,IF(OR(F86="PČneol",F86="JEČ",F86="JEOF",F86="JnPČ",F86="JnEČ",F86="JčPČ",F86="JčEČ"),IF(J86&lt;16,J86/16,1),1))*IF(L86&lt;4,1,IF(F86="EČneol",IF(J86&lt;8,J86/8,1),1))</f>
        <v>0</v>
      </c>
      <c r="O86" s="9">
        <f t="shared" ref="O86" si="41">IF(F86="OŽ",N86,IF(H86="Ne",IF(J86*0.3&lt;=J86-L86,N86,0),IF(J86*0.1&lt;=J86-L86,N86,0)))</f>
        <v>0</v>
      </c>
      <c r="P86" s="4">
        <f t="shared" ref="P86" si="42">IF(O86=0,0,IF(F86="OŽ",IF(L86&gt;35,0,IF(J86&gt;35,(36-L86)*1.6524,((36-L86)-(36-J86))*1.6524)),0)+IF(F86="PČ",IF(L86&gt;31,0,IF(J86&gt;31,(32-L86)*1.347,((32-L86)-(32-J86))*1.347)),0)+ IF(F86="PČneol",IF(L86&gt;15,0,IF(J86&gt;15,(16-L86)*0.255,((16-L86)-(16-J86))*0.255)),0)+IF(F86="PŽ",IF(L86&gt;31,0,IF(J86&gt;31,(32-L86)*0.255,((32-L86)-(32-J86))*0.255)),0)+IF(F86="EČ",IF(L86&gt;23,0,IF(J86&gt;23,(24-L86)*0.612,((24-L86)-(24-J86))*0.612)),0)+IF(F86="EČneol",IF(L86&gt;7,0,IF(J86&gt;7,(8-L86)*0.204,((8-L86)-(8-J86))*0.204)),0)+IF(F86="EŽ",IF(L86&gt;23,0,IF(J86&gt;23,(24-L86)*0.204,((24-L86)-(24-J86))*0.204)),0)+IF(F86="PT",IF(L86&gt;31,0,IF(J86&gt;31,(32-L86)*0.204,((32-L86)-(32-J86))*0.204)),0)+IF(F86="JOŽ",IF(L86&gt;23,0,IF(J86&gt;23,(24-L86)*0.255,((24-L86)-(24-J86))*0.255)),0)+IF(F86="JPČ",IF(L86&gt;23,0,IF(J86&gt;23,(24-L86)*0.204,((24-L86)-(24-J86))*0.204)),0)+IF(F86="JEČ",IF(L86&gt;15,0,IF(J86&gt;15,(16-L86)*0.102,((16-L86)-(16-J86))*0.102)),0)+IF(F86="JEOF",IF(L86&gt;15,0,IF(J86&gt;15,(16-L86)*0.102,((16-L86)-(16-J86))*0.102)),0)+IF(F86="JnPČ",IF(L86&gt;15,0,IF(J86&gt;15,(16-L86)*0.153,((16-L86)-(16-J86))*0.153)),0)+IF(F86="JnEČ",IF(L86&gt;15,0,IF(J86&gt;15,(16-L86)*0.0765,((16-L86)-(16-J86))*0.0765)),0)+IF(F86="JčPČ",IF(L86&gt;15,0,IF(J86&gt;15,(16-L86)*0.06375,((16-L86)-(16-J86))*0.06375)),0)+IF(F86="JčEČ",IF(L86&gt;15,0,IF(J86&gt;15,(16-L86)*0.051,((16-L86)-(16-J86))*0.051)),0)+IF(F86="NEAK",IF(L86&gt;23,0,IF(J86&gt;23,(24-L86)*0.03444,((24-L86)-(24-J86))*0.03444)),0))</f>
        <v>0</v>
      </c>
      <c r="Q86" s="11">
        <f t="shared" ref="Q86" si="43">IF(ISERROR(P86*100/N86),0,(P86*100/N86))</f>
        <v>0</v>
      </c>
      <c r="R86" s="10">
        <f t="shared" ref="R86" si="44">IF(Q86&lt;=30,O86+P86,O86+O86*0.3)*IF(G86=1,0.4,IF(G86=2,0.75,IF(G86="1 (kas 4 m. 1 k. nerengiamos)",0.52,1)))*IF(D86="olimpinė",1,IF(M86="Ne",0.5,1))*IF(D86="olimpinė",1,IF(J86&lt;8,0,1))*E86*IF(D86="olimpinė",1,IF(K86&lt;16,0,1))*IF(I86&lt;=1,1,1/I86)*IF(OR(A$5="Lietuvos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87" spans="1:19" s="8" customFormat="1" ht="15.75" customHeight="1">
      <c r="A87" s="104" t="s">
        <v>37</v>
      </c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10">
        <f>SUM(R86:R86)</f>
        <v>0</v>
      </c>
    </row>
    <row r="88" spans="1:19" s="8" customFormat="1" ht="15.75" customHeight="1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6"/>
    </row>
    <row r="89" spans="1:19" s="8" customFormat="1" ht="15.75" customHeight="1">
      <c r="A89" s="23" t="s">
        <v>66</v>
      </c>
      <c r="B89" s="23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6"/>
    </row>
    <row r="90" spans="1:19" s="8" customFormat="1" ht="5.45" customHeight="1">
      <c r="A90" s="48" t="s">
        <v>39</v>
      </c>
      <c r="B90" s="48"/>
      <c r="C90" s="48"/>
      <c r="D90" s="48"/>
      <c r="E90" s="48"/>
      <c r="F90" s="48"/>
      <c r="G90" s="48"/>
      <c r="H90" s="48"/>
      <c r="I90" s="48"/>
      <c r="J90" s="15"/>
      <c r="K90" s="15"/>
      <c r="L90" s="15"/>
      <c r="M90" s="15"/>
      <c r="N90" s="15"/>
      <c r="O90" s="15"/>
      <c r="P90" s="15"/>
      <c r="Q90" s="15"/>
      <c r="R90" s="16"/>
    </row>
    <row r="91" spans="1:19" s="8" customFormat="1" ht="13.9" customHeight="1">
      <c r="A91" s="48"/>
      <c r="B91" s="48"/>
      <c r="C91" s="48"/>
      <c r="D91" s="48"/>
      <c r="E91" s="48"/>
      <c r="F91" s="48"/>
      <c r="G91" s="48"/>
      <c r="H91" s="48"/>
      <c r="I91" s="48"/>
      <c r="J91" s="15"/>
      <c r="K91" s="15"/>
      <c r="L91" s="15"/>
      <c r="M91" s="15"/>
      <c r="N91" s="15"/>
      <c r="O91" s="15"/>
      <c r="P91" s="15"/>
      <c r="Q91" s="15"/>
      <c r="R91" s="16"/>
    </row>
    <row r="92" spans="1:19" s="8" customFormat="1" ht="13.9" customHeight="1">
      <c r="A92" s="100" t="s">
        <v>67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55"/>
    </row>
    <row r="93" spans="1:19" s="8" customFormat="1" ht="15" customHeight="1">
      <c r="A93" s="102" t="s">
        <v>27</v>
      </c>
      <c r="B93" s="103"/>
      <c r="C93" s="103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55"/>
    </row>
    <row r="94" spans="1:19" s="8" customFormat="1">
      <c r="A94" s="59">
        <v>1</v>
      </c>
      <c r="B94" s="59" t="s">
        <v>28</v>
      </c>
      <c r="C94" s="12" t="s">
        <v>42</v>
      </c>
      <c r="D94" s="59" t="s">
        <v>30</v>
      </c>
      <c r="E94" s="59">
        <v>1</v>
      </c>
      <c r="F94" s="59" t="s">
        <v>43</v>
      </c>
      <c r="G94" s="59">
        <v>1</v>
      </c>
      <c r="H94" s="59" t="s">
        <v>32</v>
      </c>
      <c r="I94" s="59"/>
      <c r="J94" s="59">
        <v>144</v>
      </c>
      <c r="K94" s="59">
        <v>31</v>
      </c>
      <c r="L94" s="59">
        <v>30</v>
      </c>
      <c r="M94" s="59" t="s">
        <v>33</v>
      </c>
      <c r="N94" s="3">
        <f t="shared" ref="N94" si="45">(IF(F94="OŽ",IF(L94=1,550.8,IF(L94=2,426.38,IF(L94=3,342.14,IF(L94=4,181.44,IF(L94=5,168.48,IF(L94=6,155.52,IF(L94=7,148.5,IF(L94=8,144,0))))))))+IF(L94&lt;=8,0,IF(L94&lt;=16,137.7,IF(L94&lt;=24,108,IF(L94&lt;=32,80.1,IF(L94&lt;=36,52.2,0)))))-IF(L94&lt;=8,0,IF(L94&lt;=16,(L94-9)*2.754,IF(L94&lt;=24,(L94-17)* 2.754,IF(L94&lt;=32,(L94-25)* 2.754,IF(L94&lt;=36,(L94-33)*2.754,0))))),0)+IF(F94="PČ",IF(L94=1,449,IF(L94=2,314.6,IF(L94=3,238,IF(L94=4,172,IF(L94=5,159,IF(L94=6,145,IF(L94=7,132,IF(L94=8,119,0))))))))+IF(L94&lt;=8,0,IF(L94&lt;=16,88,IF(L94&lt;=24,55,IF(L94&lt;=32,22,0))))-IF(L94&lt;=8,0,IF(L94&lt;=16,(L94-9)*2.245,IF(L94&lt;=24,(L94-17)*2.245,IF(L94&lt;=32,(L94-25)*2.245,0)))),0)+IF(F94="PČneol",IF(L94=1,85,IF(L94=2,64.61,IF(L94=3,50.76,IF(L94=4,16.25,IF(L94=5,15,IF(L94=6,13.75,IF(L94=7,12.5,IF(L94=8,11.25,0))))))))+IF(L94&lt;=8,0,IF(L94&lt;=16,9,0))-IF(L94&lt;=8,0,IF(L94&lt;=16,(L94-9)*0.425,0)),0)+IF(F94="PŽ",IF(L94=1,85,IF(L94=2,59.5,IF(L94=3,45,IF(L94=4,32.5,IF(L94=5,30,IF(L94=6,27.5,IF(L94=7,25,IF(L94=8,22.5,0))))))))+IF(L94&lt;=8,0,IF(L94&lt;=16,19,IF(L94&lt;=24,13,IF(L94&lt;=32,8,0))))-IF(L94&lt;=8,0,IF(L94&lt;=16,(L94-9)*0.425,IF(L94&lt;=24,(L94-17)*0.425,IF(L94&lt;=32,(L94-25)*0.425,0)))),0)+IF(F94="EČ",IF(L94=1,204,IF(L94=2,156.24,IF(L94=3,123.84,IF(L94=4,72,IF(L94=5,66,IF(L94=6,60,IF(L94=7,54,IF(L94=8,48,0))))))))+IF(L94&lt;=8,0,IF(L94&lt;=16,40,IF(L94&lt;=24,25,0)))-IF(L94&lt;=8,0,IF(L94&lt;=16,(L94-9)*1.02,IF(L94&lt;=24,(L94-17)*1.02,0))),0)+IF(F94="EČneol",IF(L94=1,68,IF(L94=2,51.69,IF(L94=3,40.61,IF(L94=4,13,IF(L94=5,12,IF(L94=6,11,IF(L94=7,10,IF(L94=8,9,0)))))))))+IF(F94="EŽ",IF(L94=1,68,IF(L94=2,47.6,IF(L94=3,36,IF(L94=4,18,IF(L94=5,16.5,IF(L94=6,15,IF(L94=7,13.5,IF(L94=8,12,0))))))))+IF(L94&lt;=8,0,IF(L94&lt;=16,10,IF(L94&lt;=24,6,0)))-IF(L94&lt;=8,0,IF(L94&lt;=16,(L94-9)*0.34,IF(L94&lt;=24,(L94-17)*0.34,0))),0)+IF(F94="PT",IF(L94=1,68,IF(L94=2,52.08,IF(L94=3,41.28,IF(L94=4,24,IF(L94=5,22,IF(L94=6,20,IF(L94=7,18,IF(L94=8,16,0))))))))+IF(L94&lt;=8,0,IF(L94&lt;=16,13,IF(L94&lt;=24,9,IF(L94&lt;=32,4,0))))-IF(L94&lt;=8,0,IF(L94&lt;=16,(L94-9)*0.34,IF(L94&lt;=24,(L94-17)*0.34,IF(L94&lt;=32,(L94-25)*0.34,0)))),0)+IF(F94="JOŽ",IF(L94=1,85,IF(L94=2,59.5,IF(L94=3,45,IF(L94=4,32.5,IF(L94=5,30,IF(L94=6,27.5,IF(L94=7,25,IF(L94=8,22.5,0))))))))+IF(L94&lt;=8,0,IF(L94&lt;=16,19,IF(L94&lt;=24,13,0)))-IF(L94&lt;=8,0,IF(L94&lt;=16,(L94-9)*0.425,IF(L94&lt;=24,(L94-17)*0.425,0))),0)+IF(F94="JPČ",IF(L94=1,68,IF(L94=2,47.6,IF(L94=3,36,IF(L94=4,26,IF(L94=5,24,IF(L94=6,22,IF(L94=7,20,IF(L94=8,18,0))))))))+IF(L94&lt;=8,0,IF(L94&lt;=16,13,IF(L94&lt;=24,9,0)))-IF(L94&lt;=8,0,IF(L94&lt;=16,(L94-9)*0.34,IF(L94&lt;=24,(L94-17)*0.34,0))),0)+IF(F94="JEČ",IF(L94=1,34,IF(L94=2,26.04,IF(L94=3,20.6,IF(L94=4,12,IF(L94=5,11,IF(L94=6,10,IF(L94=7,9,IF(L94=8,8,0))))))))+IF(L94&lt;=8,0,IF(L94&lt;=16,6,0))-IF(L94&lt;=8,0,IF(L94&lt;=16,(L94-9)*0.17,0)),0)+IF(F94="JEOF",IF(L94=1,34,IF(L94=2,26.04,IF(L94=3,20.6,IF(L94=4,12,IF(L94=5,11,IF(L94=6,10,IF(L94=7,9,IF(L94=8,8,0))))))))+IF(L94&lt;=8,0,IF(L94&lt;=16,6,0))-IF(L94&lt;=8,0,IF(L94&lt;=16,(L94-9)*0.17,0)),0)+IF(F94="JnPČ",IF(L94=1,51,IF(L94=2,35.7,IF(L94=3,27,IF(L94=4,19.5,IF(L94=5,18,IF(L94=6,16.5,IF(L94=7,15,IF(L94=8,13.5,0))))))))+IF(L94&lt;=8,0,IF(L94&lt;=16,10,0))-IF(L94&lt;=8,0,IF(L94&lt;=16,(L94-9)*0.255,0)),0)+IF(F94="JnEČ",IF(L94=1,25.5,IF(L94=2,19.53,IF(L94=3,15.48,IF(L94=4,9,IF(L94=5,8.25,IF(L94=6,7.5,IF(L94=7,6.75,IF(L94=8,6,0))))))))+IF(L94&lt;=8,0,IF(L94&lt;=16,5,0))-IF(L94&lt;=8,0,IF(L94&lt;=16,(L94-9)*0.1275,0)),0)+IF(F94="JčPČ",IF(L94=1,21.25,IF(L94=2,14.5,IF(L94=3,11.5,IF(L94=4,7,IF(L94=5,6.5,IF(L94=6,6,IF(L94=7,5.5,IF(L94=8,5,0))))))))+IF(L94&lt;=8,0,IF(L94&lt;=16,4,0))-IF(L94&lt;=8,0,IF(L94&lt;=16,(L94-9)*0.10625,0)),0)+IF(F94="JčEČ",IF(L94=1,17,IF(L94=2,13.02,IF(L94=3,10.32,IF(L94=4,6,IF(L94=5,5.5,IF(L94=6,5,IF(L94=7,4.5,IF(L94=8,4,0))))))))+IF(L94&lt;=8,0,IF(L94&lt;=16,3,0))-IF(L94&lt;=8,0,IF(L94&lt;=16,(L94-9)*0.085,0)),0)+IF(F94="NEAK",IF(L94=1,11.48,IF(L94=2,8.79,IF(L94=3,6.97,IF(L94=4,4.05,IF(L94=5,3.71,IF(L94=6,3.38,IF(L94=7,3.04,IF(L94=8,2.7,0))))))))+IF(L94&lt;=8,0,IF(L94&lt;=16,2,IF(L94&lt;=24,1.3,0)))-IF(L94&lt;=8,0,IF(L94&lt;=16,(L94-9)*0.0574,IF(L94&lt;=24,(L94-17)*0.0574,0))),0))*IF(L94&lt;4,1,IF(OR(F94="PČ",F94="PŽ",F94="PT"),IF(J94&lt;32,J94/32,1),1))* IF(L94&lt;4,1,IF(OR(F94="EČ",F94="EŽ",F94="JOŽ",F94="JPČ",F94="NEAK"),IF(J94&lt;24,J94/24,1),1))*IF(L94&lt;4,1,IF(OR(F94="PČneol",F94="JEČ",F94="JEOF",F94="JnPČ",F94="JnEČ",F94="JčPČ",F94="JčEČ"),IF(J94&lt;16,J94/16,1),1))*IF(L94&lt;4,1,IF(F94="EČneol",IF(J94&lt;8,J94/8,1),1))</f>
        <v>0</v>
      </c>
      <c r="O94" s="9">
        <f t="shared" ref="O94" si="46">IF(F94="OŽ",N94,IF(H94="Ne",IF(J94*0.3&lt;=J94-L94,N94,0),IF(J94*0.1&lt;=J94-L94,N94,0)))</f>
        <v>0</v>
      </c>
      <c r="P94" s="4">
        <f t="shared" ref="P94" si="47">IF(O94=0,0,IF(F94="OŽ",IF(L94&gt;35,0,IF(J94&gt;35,(36-L94)*1.6524,((36-L94)-(36-J94))*1.6524)),0)+IF(F94="PČ",IF(L94&gt;31,0,IF(J94&gt;31,(32-L94)*1.347,((32-L94)-(32-J94))*1.347)),0)+ IF(F94="PČneol",IF(L94&gt;15,0,IF(J94&gt;15,(16-L94)*0.255,((16-L94)-(16-J94))*0.255)),0)+IF(F94="PŽ",IF(L94&gt;31,0,IF(J94&gt;31,(32-L94)*0.255,((32-L94)-(32-J94))*0.255)),0)+IF(F94="EČ",IF(L94&gt;23,0,IF(J94&gt;23,(24-L94)*0.612,((24-L94)-(24-J94))*0.612)),0)+IF(F94="EČneol",IF(L94&gt;7,0,IF(J94&gt;7,(8-L94)*0.204,((8-L94)-(8-J94))*0.204)),0)+IF(F94="EŽ",IF(L94&gt;23,0,IF(J94&gt;23,(24-L94)*0.204,((24-L94)-(24-J94))*0.204)),0)+IF(F94="PT",IF(L94&gt;31,0,IF(J94&gt;31,(32-L94)*0.204,((32-L94)-(32-J94))*0.204)),0)+IF(F94="JOŽ",IF(L94&gt;23,0,IF(J94&gt;23,(24-L94)*0.255,((24-L94)-(24-J94))*0.255)),0)+IF(F94="JPČ",IF(L94&gt;23,0,IF(J94&gt;23,(24-L94)*0.204,((24-L94)-(24-J94))*0.204)),0)+IF(F94="JEČ",IF(L94&gt;15,0,IF(J94&gt;15,(16-L94)*0.102,((16-L94)-(16-J94))*0.102)),0)+IF(F94="JEOF",IF(L94&gt;15,0,IF(J94&gt;15,(16-L94)*0.102,((16-L94)-(16-J94))*0.102)),0)+IF(F94="JnPČ",IF(L94&gt;15,0,IF(J94&gt;15,(16-L94)*0.153,((16-L94)-(16-J94))*0.153)),0)+IF(F94="JnEČ",IF(L94&gt;15,0,IF(J94&gt;15,(16-L94)*0.0765,((16-L94)-(16-J94))*0.0765)),0)+IF(F94="JčPČ",IF(L94&gt;15,0,IF(J94&gt;15,(16-L94)*0.06375,((16-L94)-(16-J94))*0.06375)),0)+IF(F94="JčEČ",IF(L94&gt;15,0,IF(J94&gt;15,(16-L94)*0.051,((16-L94)-(16-J94))*0.051)),0)+IF(F94="NEAK",IF(L94&gt;23,0,IF(J94&gt;23,(24-L94)*0.03444,((24-L94)-(24-J94))*0.03444)),0))</f>
        <v>0</v>
      </c>
      <c r="Q94" s="11">
        <f t="shared" ref="Q94" si="48">IF(ISERROR(P94*100/N94),0,(P94*100/N94))</f>
        <v>0</v>
      </c>
      <c r="R94" s="10">
        <f t="shared" ref="R94" si="49">IF(Q94&lt;=30,O94+P94,O94+O94*0.3)*IF(G94=1,0.4,IF(G94=2,0.75,IF(G94="1 (kas 4 m. 1 k. nerengiamos)",0.52,1)))*IF(D94="olimpinė",1,IF(M94="Ne",0.5,1))*IF(D94="olimpinė",1,IF(J94&lt;8,0,1))*E94*IF(D94="olimpinė",1,IF(K94&lt;16,0,1))*IF(I94&lt;=1,1,1/I94)*IF(OR(A$5="Lietuvos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95" spans="1:19" s="8" customFormat="1">
      <c r="A95" s="104" t="s">
        <v>37</v>
      </c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  <c r="R95" s="10">
        <f>SUM(R94:R94)</f>
        <v>0</v>
      </c>
    </row>
    <row r="96" spans="1:19" s="8" customFormat="1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6"/>
    </row>
    <row r="97" spans="1:18" s="8" customFormat="1" ht="15.75">
      <c r="A97" s="23" t="s">
        <v>68</v>
      </c>
      <c r="B97" s="23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6"/>
    </row>
    <row r="98" spans="1:18" s="8" customFormat="1">
      <c r="A98" s="48" t="s">
        <v>39</v>
      </c>
      <c r="B98" s="48"/>
      <c r="C98" s="48"/>
      <c r="D98" s="48"/>
      <c r="E98" s="48"/>
      <c r="F98" s="48"/>
      <c r="G98" s="48"/>
      <c r="H98" s="48"/>
      <c r="I98" s="48"/>
      <c r="J98" s="15"/>
      <c r="K98" s="15"/>
      <c r="L98" s="15"/>
      <c r="M98" s="15"/>
      <c r="N98" s="15"/>
      <c r="O98" s="15"/>
      <c r="P98" s="15"/>
      <c r="Q98" s="15"/>
      <c r="R98" s="16"/>
    </row>
    <row r="99" spans="1:18" s="8" customFormat="1">
      <c r="A99" s="100" t="s">
        <v>69</v>
      </c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55"/>
    </row>
    <row r="100" spans="1:18" s="8" customFormat="1" ht="18">
      <c r="A100" s="102" t="s">
        <v>27</v>
      </c>
      <c r="B100" s="103"/>
      <c r="C100" s="103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55"/>
    </row>
    <row r="101" spans="1:18" s="8" customFormat="1">
      <c r="A101" s="59">
        <v>1</v>
      </c>
      <c r="B101" s="59" t="s">
        <v>35</v>
      </c>
      <c r="C101" s="12" t="s">
        <v>36</v>
      </c>
      <c r="D101" s="59" t="s">
        <v>30</v>
      </c>
      <c r="E101" s="59">
        <v>1</v>
      </c>
      <c r="F101" s="59" t="s">
        <v>31</v>
      </c>
      <c r="G101" s="59">
        <v>1</v>
      </c>
      <c r="H101" s="59" t="s">
        <v>32</v>
      </c>
      <c r="I101" s="59"/>
      <c r="J101" s="59">
        <v>59</v>
      </c>
      <c r="K101" s="59">
        <v>32</v>
      </c>
      <c r="L101" s="59">
        <v>55</v>
      </c>
      <c r="M101" s="59" t="s">
        <v>33</v>
      </c>
      <c r="N101" s="3">
        <f t="shared" ref="N101:N103" si="50">(IF(F101="OŽ",IF(L101=1,550.8,IF(L101=2,426.38,IF(L101=3,342.14,IF(L101=4,181.44,IF(L101=5,168.48,IF(L101=6,155.52,IF(L101=7,148.5,IF(L101=8,144,0))))))))+IF(L101&lt;=8,0,IF(L101&lt;=16,137.7,IF(L101&lt;=24,108,IF(L101&lt;=32,80.1,IF(L101&lt;=36,52.2,0)))))-IF(L101&lt;=8,0,IF(L101&lt;=16,(L101-9)*2.754,IF(L101&lt;=24,(L101-17)* 2.754,IF(L101&lt;=32,(L101-25)* 2.754,IF(L101&lt;=36,(L101-33)*2.754,0))))),0)+IF(F101="PČ",IF(L101=1,449,IF(L101=2,314.6,IF(L101=3,238,IF(L101=4,172,IF(L101=5,159,IF(L101=6,145,IF(L101=7,132,IF(L101=8,119,0))))))))+IF(L101&lt;=8,0,IF(L101&lt;=16,88,IF(L101&lt;=24,55,IF(L101&lt;=32,22,0))))-IF(L101&lt;=8,0,IF(L101&lt;=16,(L101-9)*2.245,IF(L101&lt;=24,(L101-17)*2.245,IF(L101&lt;=32,(L101-25)*2.245,0)))),0)+IF(F101="PČneol",IF(L101=1,85,IF(L101=2,64.61,IF(L101=3,50.76,IF(L101=4,16.25,IF(L101=5,15,IF(L101=6,13.75,IF(L101=7,12.5,IF(L101=8,11.25,0))))))))+IF(L101&lt;=8,0,IF(L101&lt;=16,9,0))-IF(L101&lt;=8,0,IF(L101&lt;=16,(L101-9)*0.425,0)),0)+IF(F101="PŽ",IF(L101=1,85,IF(L101=2,59.5,IF(L101=3,45,IF(L101=4,32.5,IF(L101=5,30,IF(L101=6,27.5,IF(L101=7,25,IF(L101=8,22.5,0))))))))+IF(L101&lt;=8,0,IF(L101&lt;=16,19,IF(L101&lt;=24,13,IF(L101&lt;=32,8,0))))-IF(L101&lt;=8,0,IF(L101&lt;=16,(L101-9)*0.425,IF(L101&lt;=24,(L101-17)*0.425,IF(L101&lt;=32,(L101-25)*0.425,0)))),0)+IF(F101="EČ",IF(L101=1,204,IF(L101=2,156.24,IF(L101=3,123.84,IF(L101=4,72,IF(L101=5,66,IF(L101=6,60,IF(L101=7,54,IF(L101=8,48,0))))))))+IF(L101&lt;=8,0,IF(L101&lt;=16,40,IF(L101&lt;=24,25,0)))-IF(L101&lt;=8,0,IF(L101&lt;=16,(L101-9)*1.02,IF(L101&lt;=24,(L101-17)*1.02,0))),0)+IF(F101="EČneol",IF(L101=1,68,IF(L101=2,51.69,IF(L101=3,40.61,IF(L101=4,13,IF(L101=5,12,IF(L101=6,11,IF(L101=7,10,IF(L101=8,9,0)))))))))+IF(F101="EŽ",IF(L101=1,68,IF(L101=2,47.6,IF(L101=3,36,IF(L101=4,18,IF(L101=5,16.5,IF(L101=6,15,IF(L101=7,13.5,IF(L101=8,12,0))))))))+IF(L101&lt;=8,0,IF(L101&lt;=16,10,IF(L101&lt;=24,6,0)))-IF(L101&lt;=8,0,IF(L101&lt;=16,(L101-9)*0.34,IF(L101&lt;=24,(L101-17)*0.34,0))),0)+IF(F101="PT",IF(L101=1,68,IF(L101=2,52.08,IF(L101=3,41.28,IF(L101=4,24,IF(L101=5,22,IF(L101=6,20,IF(L101=7,18,IF(L101=8,16,0))))))))+IF(L101&lt;=8,0,IF(L101&lt;=16,13,IF(L101&lt;=24,9,IF(L101&lt;=32,4,0))))-IF(L101&lt;=8,0,IF(L101&lt;=16,(L101-9)*0.34,IF(L101&lt;=24,(L101-17)*0.34,IF(L101&lt;=32,(L101-25)*0.34,0)))),0)+IF(F101="JOŽ",IF(L101=1,85,IF(L101=2,59.5,IF(L101=3,45,IF(L101=4,32.5,IF(L101=5,30,IF(L101=6,27.5,IF(L101=7,25,IF(L101=8,22.5,0))))))))+IF(L101&lt;=8,0,IF(L101&lt;=16,19,IF(L101&lt;=24,13,0)))-IF(L101&lt;=8,0,IF(L101&lt;=16,(L101-9)*0.425,IF(L101&lt;=24,(L101-17)*0.425,0))),0)+IF(F101="JPČ",IF(L101=1,68,IF(L101=2,47.6,IF(L101=3,36,IF(L101=4,26,IF(L101=5,24,IF(L101=6,22,IF(L101=7,20,IF(L101=8,18,0))))))))+IF(L101&lt;=8,0,IF(L101&lt;=16,13,IF(L101&lt;=24,9,0)))-IF(L101&lt;=8,0,IF(L101&lt;=16,(L101-9)*0.34,IF(L101&lt;=24,(L101-17)*0.34,0))),0)+IF(F101="JEČ",IF(L101=1,34,IF(L101=2,26.04,IF(L101=3,20.6,IF(L101=4,12,IF(L101=5,11,IF(L101=6,10,IF(L101=7,9,IF(L101=8,8,0))))))))+IF(L101&lt;=8,0,IF(L101&lt;=16,6,0))-IF(L101&lt;=8,0,IF(L101&lt;=16,(L101-9)*0.17,0)),0)+IF(F101="JEOF",IF(L101=1,34,IF(L101=2,26.04,IF(L101=3,20.6,IF(L101=4,12,IF(L101=5,11,IF(L101=6,10,IF(L101=7,9,IF(L101=8,8,0))))))))+IF(L101&lt;=8,0,IF(L101&lt;=16,6,0))-IF(L101&lt;=8,0,IF(L101&lt;=16,(L101-9)*0.17,0)),0)+IF(F101="JnPČ",IF(L101=1,51,IF(L101=2,35.7,IF(L101=3,27,IF(L101=4,19.5,IF(L101=5,18,IF(L101=6,16.5,IF(L101=7,15,IF(L101=8,13.5,0))))))))+IF(L101&lt;=8,0,IF(L101&lt;=16,10,0))-IF(L101&lt;=8,0,IF(L101&lt;=16,(L101-9)*0.255,0)),0)+IF(F101="JnEČ",IF(L101=1,25.5,IF(L101=2,19.53,IF(L101=3,15.48,IF(L101=4,9,IF(L101=5,8.25,IF(L101=6,7.5,IF(L101=7,6.75,IF(L101=8,6,0))))))))+IF(L101&lt;=8,0,IF(L101&lt;=16,5,0))-IF(L101&lt;=8,0,IF(L101&lt;=16,(L101-9)*0.1275,0)),0)+IF(F101="JčPČ",IF(L101=1,21.25,IF(L101=2,14.5,IF(L101=3,11.5,IF(L101=4,7,IF(L101=5,6.5,IF(L101=6,6,IF(L101=7,5.5,IF(L101=8,5,0))))))))+IF(L101&lt;=8,0,IF(L101&lt;=16,4,0))-IF(L101&lt;=8,0,IF(L101&lt;=16,(L101-9)*0.10625,0)),0)+IF(F101="JčEČ",IF(L101=1,17,IF(L101=2,13.02,IF(L101=3,10.32,IF(L101=4,6,IF(L101=5,5.5,IF(L101=6,5,IF(L101=7,4.5,IF(L101=8,4,0))))))))+IF(L101&lt;=8,0,IF(L101&lt;=16,3,0))-IF(L101&lt;=8,0,IF(L101&lt;=16,(L101-9)*0.085,0)),0)+IF(F101="NEAK",IF(L101=1,11.48,IF(L101=2,8.79,IF(L101=3,6.97,IF(L101=4,4.05,IF(L101=5,3.71,IF(L101=6,3.38,IF(L101=7,3.04,IF(L101=8,2.7,0))))))))+IF(L101&lt;=8,0,IF(L101&lt;=16,2,IF(L101&lt;=24,1.3,0)))-IF(L101&lt;=8,0,IF(L101&lt;=16,(L101-9)*0.0574,IF(L101&lt;=24,(L101-17)*0.0574,0))),0))*IF(L101&lt;4,1,IF(OR(F101="PČ",F101="PŽ",F101="PT"),IF(J101&lt;32,J101/32,1),1))* IF(L101&lt;4,1,IF(OR(F101="EČ",F101="EŽ",F101="JOŽ",F101="JPČ",F101="NEAK"),IF(J101&lt;24,J101/24,1),1))*IF(L101&lt;4,1,IF(OR(F101="PČneol",F101="JEČ",F101="JEOF",F101="JnPČ",F101="JnEČ",F101="JčPČ",F101="JčEČ"),IF(J101&lt;16,J101/16,1),1))*IF(L101&lt;4,1,IF(F101="EČneol",IF(J101&lt;8,J101/8,1),1))</f>
        <v>0</v>
      </c>
      <c r="O101" s="9">
        <f t="shared" ref="O101:O103" si="51">IF(F101="OŽ",N101,IF(H101="Ne",IF(J101*0.3&lt;=J101-L101,N101,0),IF(J101*0.1&lt;=J101-L101,N101,0)))</f>
        <v>0</v>
      </c>
      <c r="P101" s="4">
        <f t="shared" ref="P101:P103" si="52">IF(O101=0,0,IF(F101="OŽ",IF(L101&gt;35,0,IF(J101&gt;35,(36-L101)*1.6524,((36-L101)-(36-J101))*1.6524)),0)+IF(F101="PČ",IF(L101&gt;31,0,IF(J101&gt;31,(32-L101)*1.347,((32-L101)-(32-J101))*1.347)),0)+ IF(F101="PČneol",IF(L101&gt;15,0,IF(J101&gt;15,(16-L101)*0.255,((16-L101)-(16-J101))*0.255)),0)+IF(F101="PŽ",IF(L101&gt;31,0,IF(J101&gt;31,(32-L101)*0.255,((32-L101)-(32-J101))*0.255)),0)+IF(F101="EČ",IF(L101&gt;23,0,IF(J101&gt;23,(24-L101)*0.612,((24-L101)-(24-J101))*0.612)),0)+IF(F101="EČneol",IF(L101&gt;7,0,IF(J101&gt;7,(8-L101)*0.204,((8-L101)-(8-J101))*0.204)),0)+IF(F101="EŽ",IF(L101&gt;23,0,IF(J101&gt;23,(24-L101)*0.204,((24-L101)-(24-J101))*0.204)),0)+IF(F101="PT",IF(L101&gt;31,0,IF(J101&gt;31,(32-L101)*0.204,((32-L101)-(32-J101))*0.204)),0)+IF(F101="JOŽ",IF(L101&gt;23,0,IF(J101&gt;23,(24-L101)*0.255,((24-L101)-(24-J101))*0.255)),0)+IF(F101="JPČ",IF(L101&gt;23,0,IF(J101&gt;23,(24-L101)*0.204,((24-L101)-(24-J101))*0.204)),0)+IF(F101="JEČ",IF(L101&gt;15,0,IF(J101&gt;15,(16-L101)*0.102,((16-L101)-(16-J101))*0.102)),0)+IF(F101="JEOF",IF(L101&gt;15,0,IF(J101&gt;15,(16-L101)*0.102,((16-L101)-(16-J101))*0.102)),0)+IF(F101="JnPČ",IF(L101&gt;15,0,IF(J101&gt;15,(16-L101)*0.153,((16-L101)-(16-J101))*0.153)),0)+IF(F101="JnEČ",IF(L101&gt;15,0,IF(J101&gt;15,(16-L101)*0.0765,((16-L101)-(16-J101))*0.0765)),0)+IF(F101="JčPČ",IF(L101&gt;15,0,IF(J101&gt;15,(16-L101)*0.06375,((16-L101)-(16-J101))*0.06375)),0)+IF(F101="JčEČ",IF(L101&gt;15,0,IF(J101&gt;15,(16-L101)*0.051,((16-L101)-(16-J101))*0.051)),0)+IF(F101="NEAK",IF(L101&gt;23,0,IF(J101&gt;23,(24-L101)*0.03444,((24-L101)-(24-J101))*0.03444)),0))</f>
        <v>0</v>
      </c>
      <c r="Q101" s="11">
        <f t="shared" ref="Q101:Q103" si="53">IF(ISERROR(P101*100/N101),0,(P101*100/N101))</f>
        <v>0</v>
      </c>
      <c r="R101" s="10">
        <f t="shared" ref="R101:R103" si="54">IF(Q101&lt;=30,O101+P101,O101+O101*0.3)*IF(G101=1,0.4,IF(G101=2,0.75,IF(G101="1 (kas 4 m. 1 k. nerengiamos)",0.52,1)))*IF(D101="olimpinė",1,IF(M101="Ne",0.5,1))*IF(D101="olimpinė",1,IF(J101&lt;8,0,1))*E101*IF(D101="olimpinė",1,IF(K101&lt;16,0,1))*IF(I101&lt;=1,1,1/I101)*IF(OR(A$5="Lietuvos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02" spans="1:18" s="8" customFormat="1">
      <c r="A102" s="59">
        <v>2</v>
      </c>
      <c r="B102" s="59" t="s">
        <v>52</v>
      </c>
      <c r="C102" s="12" t="s">
        <v>36</v>
      </c>
      <c r="D102" s="59" t="s">
        <v>30</v>
      </c>
      <c r="E102" s="59">
        <v>1</v>
      </c>
      <c r="F102" s="59" t="s">
        <v>31</v>
      </c>
      <c r="G102" s="59">
        <v>1</v>
      </c>
      <c r="H102" s="59" t="s">
        <v>32</v>
      </c>
      <c r="I102" s="59"/>
      <c r="J102" s="59">
        <v>59</v>
      </c>
      <c r="K102" s="59">
        <v>32</v>
      </c>
      <c r="L102" s="59">
        <v>56</v>
      </c>
      <c r="M102" s="59" t="s">
        <v>33</v>
      </c>
      <c r="N102" s="3">
        <f t="shared" si="50"/>
        <v>0</v>
      </c>
      <c r="O102" s="9">
        <f t="shared" si="51"/>
        <v>0</v>
      </c>
      <c r="P102" s="4">
        <f t="shared" si="52"/>
        <v>0</v>
      </c>
      <c r="Q102" s="11">
        <f t="shared" si="53"/>
        <v>0</v>
      </c>
      <c r="R102" s="10">
        <f t="shared" si="54"/>
        <v>0</v>
      </c>
    </row>
    <row r="103" spans="1:18" s="8" customFormat="1">
      <c r="A103" s="59">
        <v>3</v>
      </c>
      <c r="B103" s="59" t="s">
        <v>34</v>
      </c>
      <c r="C103" s="12" t="s">
        <v>29</v>
      </c>
      <c r="D103" s="59" t="s">
        <v>30</v>
      </c>
      <c r="E103" s="59">
        <v>1</v>
      </c>
      <c r="F103" s="59" t="s">
        <v>31</v>
      </c>
      <c r="G103" s="59">
        <v>1</v>
      </c>
      <c r="H103" s="59" t="s">
        <v>32</v>
      </c>
      <c r="I103" s="59"/>
      <c r="J103" s="59">
        <v>55</v>
      </c>
      <c r="K103" s="59">
        <v>30</v>
      </c>
      <c r="L103" s="59">
        <v>55</v>
      </c>
      <c r="M103" s="59" t="s">
        <v>33</v>
      </c>
      <c r="N103" s="3">
        <f t="shared" si="50"/>
        <v>0</v>
      </c>
      <c r="O103" s="9">
        <f t="shared" si="51"/>
        <v>0</v>
      </c>
      <c r="P103" s="4">
        <f t="shared" si="52"/>
        <v>0</v>
      </c>
      <c r="Q103" s="11">
        <f t="shared" si="53"/>
        <v>0</v>
      </c>
      <c r="R103" s="10">
        <f t="shared" si="54"/>
        <v>0</v>
      </c>
    </row>
    <row r="104" spans="1:18" s="8" customFormat="1" ht="15.75" customHeight="1">
      <c r="A104" s="97" t="s">
        <v>37</v>
      </c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9"/>
      <c r="R104" s="10">
        <f>SUM(R101:R103)</f>
        <v>0</v>
      </c>
    </row>
    <row r="105" spans="1:18" s="8" customFormat="1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6"/>
    </row>
    <row r="106" spans="1:18" s="8" customFormat="1" ht="13.9" customHeight="1">
      <c r="A106" s="100" t="s">
        <v>70</v>
      </c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55"/>
    </row>
    <row r="107" spans="1:18" s="8" customFormat="1" ht="15" customHeight="1">
      <c r="A107" s="102" t="s">
        <v>27</v>
      </c>
      <c r="B107" s="103"/>
      <c r="C107" s="103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55"/>
    </row>
    <row r="108" spans="1:18" s="8" customFormat="1">
      <c r="A108" s="59">
        <v>1</v>
      </c>
      <c r="B108" s="59" t="s">
        <v>28</v>
      </c>
      <c r="C108" s="12" t="s">
        <v>42</v>
      </c>
      <c r="D108" s="59" t="s">
        <v>30</v>
      </c>
      <c r="E108" s="59">
        <v>1</v>
      </c>
      <c r="F108" s="59" t="s">
        <v>43</v>
      </c>
      <c r="G108" s="59">
        <v>1</v>
      </c>
      <c r="H108" s="59" t="s">
        <v>32</v>
      </c>
      <c r="I108" s="59"/>
      <c r="J108" s="59">
        <v>89</v>
      </c>
      <c r="K108" s="59">
        <v>25</v>
      </c>
      <c r="L108" s="59">
        <v>35</v>
      </c>
      <c r="M108" s="59" t="s">
        <v>33</v>
      </c>
      <c r="N108" s="3">
        <f t="shared" ref="N108" si="55">(IF(F108="OŽ",IF(L108=1,550.8,IF(L108=2,426.38,IF(L108=3,342.14,IF(L108=4,181.44,IF(L108=5,168.48,IF(L108=6,155.52,IF(L108=7,148.5,IF(L108=8,144,0))))))))+IF(L108&lt;=8,0,IF(L108&lt;=16,137.7,IF(L108&lt;=24,108,IF(L108&lt;=32,80.1,IF(L108&lt;=36,52.2,0)))))-IF(L108&lt;=8,0,IF(L108&lt;=16,(L108-9)*2.754,IF(L108&lt;=24,(L108-17)* 2.754,IF(L108&lt;=32,(L108-25)* 2.754,IF(L108&lt;=36,(L108-33)*2.754,0))))),0)+IF(F108="PČ",IF(L108=1,449,IF(L108=2,314.6,IF(L108=3,238,IF(L108=4,172,IF(L108=5,159,IF(L108=6,145,IF(L108=7,132,IF(L108=8,119,0))))))))+IF(L108&lt;=8,0,IF(L108&lt;=16,88,IF(L108&lt;=24,55,IF(L108&lt;=32,22,0))))-IF(L108&lt;=8,0,IF(L108&lt;=16,(L108-9)*2.245,IF(L108&lt;=24,(L108-17)*2.245,IF(L108&lt;=32,(L108-25)*2.245,0)))),0)+IF(F108="PČneol",IF(L108=1,85,IF(L108=2,64.61,IF(L108=3,50.76,IF(L108=4,16.25,IF(L108=5,15,IF(L108=6,13.75,IF(L108=7,12.5,IF(L108=8,11.25,0))))))))+IF(L108&lt;=8,0,IF(L108&lt;=16,9,0))-IF(L108&lt;=8,0,IF(L108&lt;=16,(L108-9)*0.425,0)),0)+IF(F108="PŽ",IF(L108=1,85,IF(L108=2,59.5,IF(L108=3,45,IF(L108=4,32.5,IF(L108=5,30,IF(L108=6,27.5,IF(L108=7,25,IF(L108=8,22.5,0))))))))+IF(L108&lt;=8,0,IF(L108&lt;=16,19,IF(L108&lt;=24,13,IF(L108&lt;=32,8,0))))-IF(L108&lt;=8,0,IF(L108&lt;=16,(L108-9)*0.425,IF(L108&lt;=24,(L108-17)*0.425,IF(L108&lt;=32,(L108-25)*0.425,0)))),0)+IF(F108="EČ",IF(L108=1,204,IF(L108=2,156.24,IF(L108=3,123.84,IF(L108=4,72,IF(L108=5,66,IF(L108=6,60,IF(L108=7,54,IF(L108=8,48,0))))))))+IF(L108&lt;=8,0,IF(L108&lt;=16,40,IF(L108&lt;=24,25,0)))-IF(L108&lt;=8,0,IF(L108&lt;=16,(L108-9)*1.02,IF(L108&lt;=24,(L108-17)*1.02,0))),0)+IF(F108="EČneol",IF(L108=1,68,IF(L108=2,51.69,IF(L108=3,40.61,IF(L108=4,13,IF(L108=5,12,IF(L108=6,11,IF(L108=7,10,IF(L108=8,9,0)))))))))+IF(F108="EŽ",IF(L108=1,68,IF(L108=2,47.6,IF(L108=3,36,IF(L108=4,18,IF(L108=5,16.5,IF(L108=6,15,IF(L108=7,13.5,IF(L108=8,12,0))))))))+IF(L108&lt;=8,0,IF(L108&lt;=16,10,IF(L108&lt;=24,6,0)))-IF(L108&lt;=8,0,IF(L108&lt;=16,(L108-9)*0.34,IF(L108&lt;=24,(L108-17)*0.34,0))),0)+IF(F108="PT",IF(L108=1,68,IF(L108=2,52.08,IF(L108=3,41.28,IF(L108=4,24,IF(L108=5,22,IF(L108=6,20,IF(L108=7,18,IF(L108=8,16,0))))))))+IF(L108&lt;=8,0,IF(L108&lt;=16,13,IF(L108&lt;=24,9,IF(L108&lt;=32,4,0))))-IF(L108&lt;=8,0,IF(L108&lt;=16,(L108-9)*0.34,IF(L108&lt;=24,(L108-17)*0.34,IF(L108&lt;=32,(L108-25)*0.34,0)))),0)+IF(F108="JOŽ",IF(L108=1,85,IF(L108=2,59.5,IF(L108=3,45,IF(L108=4,32.5,IF(L108=5,30,IF(L108=6,27.5,IF(L108=7,25,IF(L108=8,22.5,0))))))))+IF(L108&lt;=8,0,IF(L108&lt;=16,19,IF(L108&lt;=24,13,0)))-IF(L108&lt;=8,0,IF(L108&lt;=16,(L108-9)*0.425,IF(L108&lt;=24,(L108-17)*0.425,0))),0)+IF(F108="JPČ",IF(L108=1,68,IF(L108=2,47.6,IF(L108=3,36,IF(L108=4,26,IF(L108=5,24,IF(L108=6,22,IF(L108=7,20,IF(L108=8,18,0))))))))+IF(L108&lt;=8,0,IF(L108&lt;=16,13,IF(L108&lt;=24,9,0)))-IF(L108&lt;=8,0,IF(L108&lt;=16,(L108-9)*0.34,IF(L108&lt;=24,(L108-17)*0.34,0))),0)+IF(F108="JEČ",IF(L108=1,34,IF(L108=2,26.04,IF(L108=3,20.6,IF(L108=4,12,IF(L108=5,11,IF(L108=6,10,IF(L108=7,9,IF(L108=8,8,0))))))))+IF(L108&lt;=8,0,IF(L108&lt;=16,6,0))-IF(L108&lt;=8,0,IF(L108&lt;=16,(L108-9)*0.17,0)),0)+IF(F108="JEOF",IF(L108=1,34,IF(L108=2,26.04,IF(L108=3,20.6,IF(L108=4,12,IF(L108=5,11,IF(L108=6,10,IF(L108=7,9,IF(L108=8,8,0))))))))+IF(L108&lt;=8,0,IF(L108&lt;=16,6,0))-IF(L108&lt;=8,0,IF(L108&lt;=16,(L108-9)*0.17,0)),0)+IF(F108="JnPČ",IF(L108=1,51,IF(L108=2,35.7,IF(L108=3,27,IF(L108=4,19.5,IF(L108=5,18,IF(L108=6,16.5,IF(L108=7,15,IF(L108=8,13.5,0))))))))+IF(L108&lt;=8,0,IF(L108&lt;=16,10,0))-IF(L108&lt;=8,0,IF(L108&lt;=16,(L108-9)*0.255,0)),0)+IF(F108="JnEČ",IF(L108=1,25.5,IF(L108=2,19.53,IF(L108=3,15.48,IF(L108=4,9,IF(L108=5,8.25,IF(L108=6,7.5,IF(L108=7,6.75,IF(L108=8,6,0))))))))+IF(L108&lt;=8,0,IF(L108&lt;=16,5,0))-IF(L108&lt;=8,0,IF(L108&lt;=16,(L108-9)*0.1275,0)),0)+IF(F108="JčPČ",IF(L108=1,21.25,IF(L108=2,14.5,IF(L108=3,11.5,IF(L108=4,7,IF(L108=5,6.5,IF(L108=6,6,IF(L108=7,5.5,IF(L108=8,5,0))))))))+IF(L108&lt;=8,0,IF(L108&lt;=16,4,0))-IF(L108&lt;=8,0,IF(L108&lt;=16,(L108-9)*0.10625,0)),0)+IF(F108="JčEČ",IF(L108=1,17,IF(L108=2,13.02,IF(L108=3,10.32,IF(L108=4,6,IF(L108=5,5.5,IF(L108=6,5,IF(L108=7,4.5,IF(L108=8,4,0))))))))+IF(L108&lt;=8,0,IF(L108&lt;=16,3,0))-IF(L108&lt;=8,0,IF(L108&lt;=16,(L108-9)*0.085,0)),0)+IF(F108="NEAK",IF(L108=1,11.48,IF(L108=2,8.79,IF(L108=3,6.97,IF(L108=4,4.05,IF(L108=5,3.71,IF(L108=6,3.38,IF(L108=7,3.04,IF(L108=8,2.7,0))))))))+IF(L108&lt;=8,0,IF(L108&lt;=16,2,IF(L108&lt;=24,1.3,0)))-IF(L108&lt;=8,0,IF(L108&lt;=16,(L108-9)*0.0574,IF(L108&lt;=24,(L108-17)*0.0574,0))),0))*IF(L108&lt;4,1,IF(OR(F108="PČ",F108="PŽ",F108="PT"),IF(J108&lt;32,J108/32,1),1))* IF(L108&lt;4,1,IF(OR(F108="EČ",F108="EŽ",F108="JOŽ",F108="JPČ",F108="NEAK"),IF(J108&lt;24,J108/24,1),1))*IF(L108&lt;4,1,IF(OR(F108="PČneol",F108="JEČ",F108="JEOF",F108="JnPČ",F108="JnEČ",F108="JčPČ",F108="JčEČ"),IF(J108&lt;16,J108/16,1),1))*IF(L108&lt;4,1,IF(F108="EČneol",IF(J108&lt;8,J108/8,1),1))</f>
        <v>0</v>
      </c>
      <c r="O108" s="9">
        <f t="shared" ref="O108" si="56">IF(F108="OŽ",N108,IF(H108="Ne",IF(J108*0.3&lt;=J108-L108,N108,0),IF(J108*0.1&lt;=J108-L108,N108,0)))</f>
        <v>0</v>
      </c>
      <c r="P108" s="4">
        <f t="shared" ref="P108" si="57">IF(O108=0,0,IF(F108="OŽ",IF(L108&gt;35,0,IF(J108&gt;35,(36-L108)*1.6524,((36-L108)-(36-J108))*1.6524)),0)+IF(F108="PČ",IF(L108&gt;31,0,IF(J108&gt;31,(32-L108)*1.347,((32-L108)-(32-J108))*1.347)),0)+ IF(F108="PČneol",IF(L108&gt;15,0,IF(J108&gt;15,(16-L108)*0.255,((16-L108)-(16-J108))*0.255)),0)+IF(F108="PŽ",IF(L108&gt;31,0,IF(J108&gt;31,(32-L108)*0.255,((32-L108)-(32-J108))*0.255)),0)+IF(F108="EČ",IF(L108&gt;23,0,IF(J108&gt;23,(24-L108)*0.612,((24-L108)-(24-J108))*0.612)),0)+IF(F108="EČneol",IF(L108&gt;7,0,IF(J108&gt;7,(8-L108)*0.204,((8-L108)-(8-J108))*0.204)),0)+IF(F108="EŽ",IF(L108&gt;23,0,IF(J108&gt;23,(24-L108)*0.204,((24-L108)-(24-J108))*0.204)),0)+IF(F108="PT",IF(L108&gt;31,0,IF(J108&gt;31,(32-L108)*0.204,((32-L108)-(32-J108))*0.204)),0)+IF(F108="JOŽ",IF(L108&gt;23,0,IF(J108&gt;23,(24-L108)*0.255,((24-L108)-(24-J108))*0.255)),0)+IF(F108="JPČ",IF(L108&gt;23,0,IF(J108&gt;23,(24-L108)*0.204,((24-L108)-(24-J108))*0.204)),0)+IF(F108="JEČ",IF(L108&gt;15,0,IF(J108&gt;15,(16-L108)*0.102,((16-L108)-(16-J108))*0.102)),0)+IF(F108="JEOF",IF(L108&gt;15,0,IF(J108&gt;15,(16-L108)*0.102,((16-L108)-(16-J108))*0.102)),0)+IF(F108="JnPČ",IF(L108&gt;15,0,IF(J108&gt;15,(16-L108)*0.153,((16-L108)-(16-J108))*0.153)),0)+IF(F108="JnEČ",IF(L108&gt;15,0,IF(J108&gt;15,(16-L108)*0.0765,((16-L108)-(16-J108))*0.0765)),0)+IF(F108="JčPČ",IF(L108&gt;15,0,IF(J108&gt;15,(16-L108)*0.06375,((16-L108)-(16-J108))*0.06375)),0)+IF(F108="JčEČ",IF(L108&gt;15,0,IF(J108&gt;15,(16-L108)*0.051,((16-L108)-(16-J108))*0.051)),0)+IF(F108="NEAK",IF(L108&gt;23,0,IF(J108&gt;23,(24-L108)*0.03444,((24-L108)-(24-J108))*0.03444)),0))</f>
        <v>0</v>
      </c>
      <c r="Q108" s="11">
        <f t="shared" ref="Q108" si="58">IF(ISERROR(P108*100/N108),0,(P108*100/N108))</f>
        <v>0</v>
      </c>
      <c r="R108" s="10">
        <f t="shared" ref="R108" si="59">IF(Q108&lt;=30,O108+P108,O108+O108*0.3)*IF(G108=1,0.4,IF(G108=2,0.75,IF(G108="1 (kas 4 m. 1 k. nerengiamos)",0.52,1)))*IF(D108="olimpinė",1,IF(M108="Ne",0.5,1))*IF(D108="olimpinė",1,IF(J108&lt;8,0,1))*E108*IF(D108="olimpinė",1,IF(K108&lt;16,0,1))*IF(I108&lt;=1,1,1/I108)*IF(OR(A$5="Lietuvos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09" spans="1:18" s="8" customFormat="1">
      <c r="A109" s="104" t="s">
        <v>37</v>
      </c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6"/>
      <c r="R109" s="10">
        <f>SUM(R108:R108)</f>
        <v>0</v>
      </c>
    </row>
    <row r="110" spans="1:18" s="8" customFormat="1" ht="15.75">
      <c r="A110" s="23" t="s">
        <v>71</v>
      </c>
      <c r="B110" s="23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6"/>
    </row>
    <row r="111" spans="1:18" s="8" customFormat="1">
      <c r="A111" s="48"/>
      <c r="B111" s="48"/>
      <c r="C111" s="48"/>
      <c r="D111" s="48"/>
      <c r="E111" s="48"/>
      <c r="F111" s="48"/>
      <c r="G111" s="48"/>
      <c r="H111" s="48"/>
      <c r="I111" s="48"/>
      <c r="J111" s="15"/>
      <c r="K111" s="15"/>
      <c r="L111" s="15"/>
      <c r="M111" s="15"/>
      <c r="N111" s="15"/>
      <c r="O111" s="15"/>
      <c r="P111" s="15"/>
      <c r="Q111" s="15"/>
      <c r="R111" s="16"/>
    </row>
    <row r="112" spans="1:18">
      <c r="A112" s="48"/>
      <c r="B112" s="48"/>
      <c r="C112" s="48"/>
      <c r="D112" s="48"/>
      <c r="E112" s="48"/>
      <c r="F112" s="48"/>
      <c r="G112" s="48"/>
      <c r="H112" s="48"/>
      <c r="I112" s="48"/>
      <c r="J112" s="15"/>
      <c r="K112" s="15"/>
      <c r="L112" s="15"/>
      <c r="M112" s="15"/>
      <c r="N112" s="15"/>
      <c r="O112" s="15"/>
      <c r="P112" s="15"/>
      <c r="Q112" s="15"/>
      <c r="R112" s="16"/>
    </row>
    <row r="113" spans="1:18">
      <c r="A113" s="79" t="s">
        <v>72</v>
      </c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1"/>
      <c r="R113" s="77">
        <f>SUM(R109,R104,R95,R87,R81,R72,R64,R56,R47,R39,R32,R22)</f>
        <v>0</v>
      </c>
    </row>
    <row r="114" spans="1:18">
      <c r="A114" s="82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4"/>
      <c r="R114" s="78"/>
    </row>
    <row r="115" spans="1:18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6"/>
      <c r="O115" s="6"/>
      <c r="P115" s="6"/>
      <c r="Q115" s="6"/>
      <c r="R115" s="7"/>
    </row>
    <row r="116" spans="1:18" ht="15.75">
      <c r="A116" s="62" t="s">
        <v>73</v>
      </c>
      <c r="B116" s="62"/>
      <c r="C116" s="62"/>
      <c r="D116" s="62"/>
      <c r="E116" s="62"/>
      <c r="F116" s="8"/>
      <c r="G116" s="8"/>
      <c r="H116" s="8"/>
      <c r="J116" s="8"/>
      <c r="L116" s="8"/>
      <c r="M116" s="8"/>
      <c r="R116" s="8"/>
    </row>
    <row r="117" spans="1:18" ht="15.75">
      <c r="A117" s="56"/>
      <c r="B117" s="56"/>
      <c r="C117" s="56"/>
      <c r="D117" s="56"/>
      <c r="E117" s="56"/>
      <c r="F117" s="8"/>
      <c r="G117" s="8"/>
      <c r="H117" s="8"/>
      <c r="J117" s="8"/>
      <c r="L117" s="8"/>
      <c r="M117" s="8"/>
      <c r="R117" s="8"/>
    </row>
    <row r="118" spans="1:18" ht="15.75">
      <c r="A118" s="56"/>
      <c r="B118" s="56"/>
      <c r="C118" s="56"/>
      <c r="D118" s="56"/>
      <c r="E118" s="56"/>
      <c r="F118" s="8"/>
      <c r="G118" s="8"/>
      <c r="H118" s="8"/>
      <c r="J118" s="8"/>
      <c r="L118" s="8"/>
      <c r="M118" s="8"/>
      <c r="R118" s="8"/>
    </row>
    <row r="119" spans="1:18" ht="15.75">
      <c r="A119" s="56"/>
      <c r="B119" s="56"/>
      <c r="C119" s="56"/>
      <c r="D119" s="56"/>
      <c r="E119" s="56"/>
      <c r="F119" s="8"/>
      <c r="G119" s="8"/>
      <c r="H119" s="8"/>
      <c r="J119" s="8"/>
      <c r="L119" s="8"/>
      <c r="M119" s="8"/>
      <c r="R119" s="8"/>
    </row>
    <row r="120" spans="1:18" ht="15.75">
      <c r="A120" s="23" t="s">
        <v>74</v>
      </c>
      <c r="B120"/>
      <c r="C120"/>
      <c r="D120"/>
      <c r="E120"/>
      <c r="F120" s="13"/>
      <c r="G120" s="13"/>
      <c r="H120" s="8"/>
      <c r="J120" s="8"/>
      <c r="L120" s="8"/>
      <c r="M120" s="8"/>
      <c r="R120" s="8"/>
    </row>
    <row r="121" spans="1:18">
      <c r="A121" t="s">
        <v>75</v>
      </c>
      <c r="B121"/>
      <c r="C121"/>
      <c r="D121"/>
      <c r="E121"/>
      <c r="F121" s="13"/>
      <c r="G121" s="13"/>
      <c r="H121" s="8"/>
      <c r="I121" s="8" t="s">
        <v>76</v>
      </c>
      <c r="J121" s="8"/>
      <c r="L121" s="8"/>
      <c r="M121" s="8"/>
      <c r="R121" s="8"/>
    </row>
    <row r="122" spans="1:18" ht="15.75">
      <c r="A122" s="23" t="s">
        <v>77</v>
      </c>
      <c r="B122"/>
      <c r="C122"/>
      <c r="D122"/>
      <c r="E122"/>
      <c r="F122" s="13"/>
      <c r="G122" s="13"/>
      <c r="H122" s="8"/>
      <c r="J122" s="8"/>
      <c r="L122" s="8"/>
      <c r="M122" s="8"/>
      <c r="R122" s="8"/>
    </row>
    <row r="123" spans="1:18" ht="15.75">
      <c r="A123" s="24" t="s">
        <v>78</v>
      </c>
      <c r="B123"/>
      <c r="C123"/>
      <c r="D123"/>
      <c r="E123"/>
      <c r="F123" s="13"/>
      <c r="G123" s="13"/>
      <c r="H123" s="8"/>
      <c r="J123" s="8"/>
      <c r="L123" s="8"/>
      <c r="M123" s="8"/>
      <c r="R123" s="8"/>
    </row>
    <row r="124" spans="1:18">
      <c r="A124" s="24" t="s">
        <v>79</v>
      </c>
      <c r="B124"/>
      <c r="C124"/>
      <c r="D124"/>
      <c r="E124"/>
      <c r="F124" s="13"/>
      <c r="G124" s="13"/>
      <c r="H124" s="8"/>
      <c r="J124" s="8"/>
      <c r="L124" s="8"/>
      <c r="M124" s="8"/>
      <c r="R124" s="8"/>
    </row>
    <row r="125" spans="1:18">
      <c r="A125" s="8"/>
      <c r="B125" s="8"/>
      <c r="C125" s="8"/>
      <c r="D125" s="8"/>
      <c r="E125" s="8"/>
      <c r="F125" s="8"/>
      <c r="G125" s="8"/>
      <c r="H125" s="8"/>
      <c r="J125" s="8"/>
      <c r="L125" s="8"/>
      <c r="M125" s="8"/>
      <c r="R125" s="8"/>
    </row>
  </sheetData>
  <mergeCells count="63">
    <mergeCell ref="A95:Q95"/>
    <mergeCell ref="A99:P99"/>
    <mergeCell ref="A100:C100"/>
    <mergeCell ref="A52:C52"/>
    <mergeCell ref="A104:Q104"/>
    <mergeCell ref="A106:P106"/>
    <mergeCell ref="A107:C107"/>
    <mergeCell ref="A109:Q109"/>
    <mergeCell ref="A68:P68"/>
    <mergeCell ref="A69:C69"/>
    <mergeCell ref="A72:Q72"/>
    <mergeCell ref="A76:P76"/>
    <mergeCell ref="A77:C77"/>
    <mergeCell ref="A81:Q81"/>
    <mergeCell ref="A84:P84"/>
    <mergeCell ref="A85:C85"/>
    <mergeCell ref="A87:Q87"/>
    <mergeCell ref="A92:P92"/>
    <mergeCell ref="A93:C93"/>
    <mergeCell ref="A60:P60"/>
    <mergeCell ref="A61:C61"/>
    <mergeCell ref="A64:Q64"/>
    <mergeCell ref="A17:P17"/>
    <mergeCell ref="A18:C18"/>
    <mergeCell ref="A22:Q22"/>
    <mergeCell ref="A28:P28"/>
    <mergeCell ref="A29:C29"/>
    <mergeCell ref="A32:Q32"/>
    <mergeCell ref="A36:P36"/>
    <mergeCell ref="A37:C37"/>
    <mergeCell ref="A39:Q39"/>
    <mergeCell ref="A44:P44"/>
    <mergeCell ref="A45:C45"/>
    <mergeCell ref="A47:Q47"/>
    <mergeCell ref="A51:P51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116:E116"/>
    <mergeCell ref="B7:H7"/>
    <mergeCell ref="B8:D8"/>
    <mergeCell ref="A11:R11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113:R114"/>
    <mergeCell ref="A113:Q114"/>
    <mergeCell ref="A56:Q56"/>
  </mergeCells>
  <phoneticPr fontId="0" type="noConversion"/>
  <dataValidations count="5">
    <dataValidation type="list" allowBlank="1" showInputMessage="1" showErrorMessage="1" sqref="D78:D80 D30:D31 D19:D21 D38 D46 D53:D55 D62:D63 D70:D71 D86 D94 D101:D103 D108">
      <formula1>"olimpinė,neolimpinė"</formula1>
    </dataValidation>
    <dataValidation type="list" allowBlank="1" showInputMessage="1" showErrorMessage="1" sqref="H78:H80 H62:H63 M30:M31 M19:M21 H19:H21 H30:H31 M38 H38 M46 H46 M53:M55 M62:M63 H53:H55 M70:M71 H70:H71 M78:M80 M86 H86 M94 H94 M101:M103 H101:H103 M108 H108">
      <formula1>"Taip,Ne"</formula1>
    </dataValidation>
    <dataValidation type="list" allowBlank="1" showInputMessage="1" showErrorMessage="1" sqref="F30:F31 F19:F21 F38 F46 F53:F55 F70:F71 F78:F80 F62:F63 F86 F94 F101:F103 F108">
      <formula1>"OŽ,PČ,PČneol,PŽ,EČ,EČneol,EŽ,PT,JOŽ,JPČ,JEČ,JEOF,JnPČ,JnEČ,JčPČ,JčEČ,NEAK"</formula1>
    </dataValidation>
    <dataValidation type="list" allowBlank="1" showInputMessage="1" showErrorMessage="1" sqref="G20:G21 G31 G53:G55 G71 G79:G80 G62:G63 G101:G103">
      <formula1>"1,2,4"</formula1>
    </dataValidation>
    <dataValidation type="list" allowBlank="1" showInputMessage="1" showErrorMessage="1" sqref="G19 G30 G38 G46 G70 G78 G86 G94 G108">
      <formula1>"1,1 (kas 4 m. 1 k. nerengiamos),2,4"</formula1>
    </dataValidation>
  </dataValidations>
  <pageMargins left="0.39" right="0.38" top="0.47244094488188981" bottom="0.39370078740157483" header="0.31496062992125984" footer="0.31496062992125984"/>
  <pageSetup paperSize="9" scale="5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50"/>
      <c r="AE1" s="50"/>
      <c r="AF1" s="50"/>
      <c r="AG1" s="50"/>
      <c r="AH1" s="25"/>
      <c r="AI1" s="25"/>
      <c r="AJ1" s="50"/>
      <c r="AK1" s="50" t="s">
        <v>80</v>
      </c>
      <c r="AL1" s="50"/>
      <c r="AM1" s="50"/>
      <c r="AN1" s="50"/>
    </row>
    <row r="2" spans="1:41" ht="15.7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50"/>
      <c r="AE2" s="50"/>
      <c r="AF2" s="50"/>
      <c r="AG2" s="50"/>
      <c r="AH2" s="25"/>
      <c r="AI2" s="25"/>
      <c r="AJ2" s="50"/>
      <c r="AK2" s="50" t="s">
        <v>81</v>
      </c>
      <c r="AL2" s="50"/>
      <c r="AM2" s="50"/>
      <c r="AN2" s="50"/>
    </row>
    <row r="3" spans="1:41" ht="15.7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50"/>
      <c r="AE3" s="50"/>
      <c r="AF3" s="50"/>
      <c r="AG3" s="50"/>
      <c r="AH3" s="25"/>
      <c r="AI3" s="25"/>
      <c r="AJ3" s="50"/>
      <c r="AK3" s="50" t="s">
        <v>82</v>
      </c>
      <c r="AL3" s="50"/>
      <c r="AM3" s="50"/>
      <c r="AN3" s="50"/>
    </row>
    <row r="4" spans="1:41" ht="15.7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50"/>
      <c r="AE4" s="50"/>
      <c r="AF4" s="50"/>
      <c r="AG4" s="50"/>
      <c r="AH4" s="25"/>
      <c r="AI4" s="25"/>
      <c r="AJ4" s="50"/>
      <c r="AK4" s="50" t="s">
        <v>83</v>
      </c>
      <c r="AL4" s="50"/>
      <c r="AM4" s="50"/>
      <c r="AN4" s="50"/>
    </row>
    <row r="5" spans="1:41" ht="15.75">
      <c r="A5" s="107" t="s">
        <v>84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</row>
    <row r="6" spans="1:41" ht="15.75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41" ht="96">
      <c r="A7" s="108" t="s">
        <v>8</v>
      </c>
      <c r="B7" s="110" t="s">
        <v>85</v>
      </c>
      <c r="C7" s="113" t="s">
        <v>86</v>
      </c>
      <c r="D7" s="115" t="s">
        <v>87</v>
      </c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29" t="s">
        <v>13</v>
      </c>
      <c r="AO7" s="30"/>
    </row>
    <row r="8" spans="1:41">
      <c r="A8" s="109"/>
      <c r="B8" s="111"/>
      <c r="C8" s="114"/>
      <c r="D8" s="117" t="s">
        <v>88</v>
      </c>
      <c r="E8" s="117" t="s">
        <v>89</v>
      </c>
      <c r="F8" s="117" t="s">
        <v>90</v>
      </c>
      <c r="G8" s="117" t="s">
        <v>91</v>
      </c>
      <c r="H8" s="117" t="s">
        <v>92</v>
      </c>
      <c r="I8" s="117" t="s">
        <v>93</v>
      </c>
      <c r="J8" s="117" t="s">
        <v>94</v>
      </c>
      <c r="K8" s="117" t="s">
        <v>95</v>
      </c>
      <c r="L8" s="117" t="s">
        <v>96</v>
      </c>
      <c r="M8" s="117" t="s">
        <v>97</v>
      </c>
      <c r="N8" s="117" t="s">
        <v>98</v>
      </c>
      <c r="O8" s="117" t="s">
        <v>99</v>
      </c>
      <c r="P8" s="117" t="s">
        <v>100</v>
      </c>
      <c r="Q8" s="117" t="s">
        <v>101</v>
      </c>
      <c r="R8" s="117" t="s">
        <v>102</v>
      </c>
      <c r="S8" s="117" t="s">
        <v>103</v>
      </c>
      <c r="T8" s="117" t="s">
        <v>104</v>
      </c>
      <c r="U8" s="117" t="s">
        <v>105</v>
      </c>
      <c r="V8" s="117" t="s">
        <v>106</v>
      </c>
      <c r="W8" s="117" t="s">
        <v>107</v>
      </c>
      <c r="X8" s="117" t="s">
        <v>108</v>
      </c>
      <c r="Y8" s="117" t="s">
        <v>109</v>
      </c>
      <c r="Z8" s="117" t="s">
        <v>110</v>
      </c>
      <c r="AA8" s="117" t="s">
        <v>111</v>
      </c>
      <c r="AB8" s="117" t="s">
        <v>112</v>
      </c>
      <c r="AC8" s="117" t="s">
        <v>113</v>
      </c>
      <c r="AD8" s="117" t="s">
        <v>114</v>
      </c>
      <c r="AE8" s="117" t="s">
        <v>115</v>
      </c>
      <c r="AF8" s="117" t="s">
        <v>116</v>
      </c>
      <c r="AG8" s="117" t="s">
        <v>117</v>
      </c>
      <c r="AH8" s="117" t="s">
        <v>118</v>
      </c>
      <c r="AI8" s="117" t="s">
        <v>119</v>
      </c>
      <c r="AJ8" s="117" t="s">
        <v>120</v>
      </c>
      <c r="AK8" s="117" t="s">
        <v>121</v>
      </c>
      <c r="AL8" s="117" t="s">
        <v>122</v>
      </c>
      <c r="AM8" s="117" t="s">
        <v>123</v>
      </c>
      <c r="AN8" s="118" t="s">
        <v>124</v>
      </c>
    </row>
    <row r="9" spans="1:41">
      <c r="A9" s="109"/>
      <c r="B9" s="112"/>
      <c r="C9" s="114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9"/>
    </row>
    <row r="10" spans="1:41" s="54" customFormat="1">
      <c r="A10" s="51" t="s">
        <v>125</v>
      </c>
      <c r="B10" s="52" t="s">
        <v>126</v>
      </c>
      <c r="C10" s="34" t="s">
        <v>127</v>
      </c>
      <c r="D10" s="33">
        <v>550.79999999999995</v>
      </c>
      <c r="E10" s="33">
        <v>426.38400000000001</v>
      </c>
      <c r="F10" s="33">
        <v>342.14400000000001</v>
      </c>
      <c r="G10" s="33">
        <v>181.44</v>
      </c>
      <c r="H10" s="33">
        <v>168.48</v>
      </c>
      <c r="I10" s="33">
        <v>155.52000000000001</v>
      </c>
      <c r="J10" s="33">
        <v>148.5</v>
      </c>
      <c r="K10" s="33">
        <v>144</v>
      </c>
      <c r="L10" s="33">
        <v>137.69999999999999</v>
      </c>
      <c r="M10" s="33">
        <v>134.946</v>
      </c>
      <c r="N10" s="33">
        <v>132.19199999999998</v>
      </c>
      <c r="O10" s="33">
        <v>129.43799999999999</v>
      </c>
      <c r="P10" s="33">
        <v>126.684</v>
      </c>
      <c r="Q10" s="33">
        <v>123.92999999999998</v>
      </c>
      <c r="R10" s="33">
        <v>121.17599999999999</v>
      </c>
      <c r="S10" s="33">
        <v>118.42199999999998</v>
      </c>
      <c r="T10" s="33">
        <v>108</v>
      </c>
      <c r="U10" s="33">
        <v>105.24600000000001</v>
      </c>
      <c r="V10" s="33">
        <v>102.49199999999999</v>
      </c>
      <c r="W10" s="33">
        <v>99.738</v>
      </c>
      <c r="X10" s="33">
        <v>96.983999999999995</v>
      </c>
      <c r="Y10" s="33">
        <v>94.229999999999976</v>
      </c>
      <c r="Z10" s="33">
        <v>91.475999999999985</v>
      </c>
      <c r="AA10" s="33">
        <v>88.721999999999994</v>
      </c>
      <c r="AB10" s="33">
        <v>80.099999999999994</v>
      </c>
      <c r="AC10" s="33">
        <v>77.345999999999989</v>
      </c>
      <c r="AD10" s="33">
        <v>74.591999999999999</v>
      </c>
      <c r="AE10" s="33">
        <v>71.837999999999994</v>
      </c>
      <c r="AF10" s="33">
        <v>69.084000000000003</v>
      </c>
      <c r="AG10" s="33">
        <v>66.329999999999984</v>
      </c>
      <c r="AH10" s="33">
        <v>63.575999999999986</v>
      </c>
      <c r="AI10" s="33">
        <v>60.821999999999989</v>
      </c>
      <c r="AJ10" s="33">
        <v>52.2</v>
      </c>
      <c r="AK10" s="33">
        <v>49.445999999999998</v>
      </c>
      <c r="AL10" s="33">
        <v>46.692</v>
      </c>
      <c r="AM10" s="33">
        <v>43.937999999999995</v>
      </c>
      <c r="AN10" s="53">
        <f>SUM(D10*0.3/100)</f>
        <v>1.6523999999999999</v>
      </c>
    </row>
    <row r="11" spans="1:41">
      <c r="A11" s="60" t="s">
        <v>128</v>
      </c>
      <c r="B11" s="43" t="s">
        <v>59</v>
      </c>
      <c r="C11" s="34" t="s">
        <v>129</v>
      </c>
      <c r="D11" s="32">
        <v>449</v>
      </c>
      <c r="E11" s="32">
        <v>314</v>
      </c>
      <c r="F11" s="32">
        <v>238</v>
      </c>
      <c r="G11" s="32">
        <v>172</v>
      </c>
      <c r="H11" s="32">
        <v>159</v>
      </c>
      <c r="I11" s="32">
        <v>145</v>
      </c>
      <c r="J11" s="32">
        <v>132</v>
      </c>
      <c r="K11" s="32">
        <v>119</v>
      </c>
      <c r="L11" s="33">
        <v>88</v>
      </c>
      <c r="M11" s="33">
        <f>L11-2.245</f>
        <v>85.754999999999995</v>
      </c>
      <c r="N11" s="33">
        <f t="shared" ref="N11:AI11" si="0">M11-2.245</f>
        <v>83.509999999999991</v>
      </c>
      <c r="O11" s="33">
        <f t="shared" si="0"/>
        <v>81.264999999999986</v>
      </c>
      <c r="P11" s="33">
        <f t="shared" si="0"/>
        <v>79.019999999999982</v>
      </c>
      <c r="Q11" s="33">
        <f t="shared" si="0"/>
        <v>76.774999999999977</v>
      </c>
      <c r="R11" s="33">
        <f t="shared" si="0"/>
        <v>74.529999999999973</v>
      </c>
      <c r="S11" s="33">
        <f t="shared" si="0"/>
        <v>72.284999999999968</v>
      </c>
      <c r="T11" s="33">
        <v>55</v>
      </c>
      <c r="U11" s="33">
        <f t="shared" si="0"/>
        <v>52.755000000000003</v>
      </c>
      <c r="V11" s="33">
        <f t="shared" si="0"/>
        <v>50.510000000000005</v>
      </c>
      <c r="W11" s="33">
        <f t="shared" si="0"/>
        <v>48.265000000000008</v>
      </c>
      <c r="X11" s="33">
        <f t="shared" si="0"/>
        <v>46.02000000000001</v>
      </c>
      <c r="Y11" s="33">
        <f t="shared" si="0"/>
        <v>43.775000000000013</v>
      </c>
      <c r="Z11" s="33">
        <f t="shared" si="0"/>
        <v>41.530000000000015</v>
      </c>
      <c r="AA11" s="33">
        <f t="shared" si="0"/>
        <v>39.285000000000018</v>
      </c>
      <c r="AB11" s="33">
        <v>22</v>
      </c>
      <c r="AC11" s="33">
        <f t="shared" si="0"/>
        <v>19.754999999999999</v>
      </c>
      <c r="AD11" s="33">
        <f t="shared" si="0"/>
        <v>17.509999999999998</v>
      </c>
      <c r="AE11" s="33">
        <f t="shared" si="0"/>
        <v>15.264999999999997</v>
      </c>
      <c r="AF11" s="33">
        <f t="shared" si="0"/>
        <v>13.019999999999996</v>
      </c>
      <c r="AG11" s="33">
        <f t="shared" si="0"/>
        <v>10.774999999999995</v>
      </c>
      <c r="AH11" s="33">
        <f t="shared" si="0"/>
        <v>8.529999999999994</v>
      </c>
      <c r="AI11" s="33">
        <f t="shared" si="0"/>
        <v>6.2849999999999939</v>
      </c>
      <c r="AJ11" s="35" t="s">
        <v>130</v>
      </c>
      <c r="AK11" s="35" t="s">
        <v>130</v>
      </c>
      <c r="AL11" s="35" t="s">
        <v>130</v>
      </c>
      <c r="AM11" s="35" t="s">
        <v>130</v>
      </c>
      <c r="AN11" s="61">
        <f t="shared" ref="AN11:AN26" si="1">SUM(D11*0.3/100)</f>
        <v>1.347</v>
      </c>
    </row>
    <row r="12" spans="1:41">
      <c r="A12" s="60" t="s">
        <v>131</v>
      </c>
      <c r="B12" s="43" t="s">
        <v>43</v>
      </c>
      <c r="C12" s="34" t="s">
        <v>132</v>
      </c>
      <c r="D12" s="32">
        <v>204</v>
      </c>
      <c r="E12" s="32">
        <v>156.24</v>
      </c>
      <c r="F12" s="32">
        <v>123.84</v>
      </c>
      <c r="G12" s="32">
        <v>72</v>
      </c>
      <c r="H12" s="32">
        <v>66</v>
      </c>
      <c r="I12" s="32">
        <v>60</v>
      </c>
      <c r="J12" s="32">
        <v>54</v>
      </c>
      <c r="K12" s="32">
        <v>48</v>
      </c>
      <c r="L12" s="33">
        <v>40</v>
      </c>
      <c r="M12" s="33">
        <f>L12-1.02</f>
        <v>38.979999999999997</v>
      </c>
      <c r="N12" s="33">
        <f t="shared" ref="N12:AA12" si="2">M12-1.02</f>
        <v>37.959999999999994</v>
      </c>
      <c r="O12" s="33">
        <f t="shared" si="2"/>
        <v>36.939999999999991</v>
      </c>
      <c r="P12" s="33">
        <f t="shared" si="2"/>
        <v>35.919999999999987</v>
      </c>
      <c r="Q12" s="33">
        <f t="shared" si="2"/>
        <v>34.899999999999984</v>
      </c>
      <c r="R12" s="33">
        <f t="shared" si="2"/>
        <v>33.879999999999981</v>
      </c>
      <c r="S12" s="33">
        <f t="shared" si="2"/>
        <v>32.859999999999978</v>
      </c>
      <c r="T12" s="33">
        <v>25</v>
      </c>
      <c r="U12" s="33">
        <f t="shared" si="2"/>
        <v>23.98</v>
      </c>
      <c r="V12" s="33">
        <f t="shared" si="2"/>
        <v>22.96</v>
      </c>
      <c r="W12" s="33">
        <f t="shared" si="2"/>
        <v>21.94</v>
      </c>
      <c r="X12" s="33">
        <f t="shared" si="2"/>
        <v>20.92</v>
      </c>
      <c r="Y12" s="33">
        <f t="shared" si="2"/>
        <v>19.900000000000002</v>
      </c>
      <c r="Z12" s="33">
        <f t="shared" si="2"/>
        <v>18.880000000000003</v>
      </c>
      <c r="AA12" s="33">
        <f t="shared" si="2"/>
        <v>17.860000000000003</v>
      </c>
      <c r="AB12" s="35" t="s">
        <v>130</v>
      </c>
      <c r="AC12" s="35" t="s">
        <v>130</v>
      </c>
      <c r="AD12" s="35" t="s">
        <v>130</v>
      </c>
      <c r="AE12" s="35" t="s">
        <v>130</v>
      </c>
      <c r="AF12" s="35" t="s">
        <v>130</v>
      </c>
      <c r="AG12" s="35" t="s">
        <v>130</v>
      </c>
      <c r="AH12" s="35" t="s">
        <v>130</v>
      </c>
      <c r="AI12" s="35" t="s">
        <v>130</v>
      </c>
      <c r="AJ12" s="35" t="s">
        <v>130</v>
      </c>
      <c r="AK12" s="35" t="s">
        <v>130</v>
      </c>
      <c r="AL12" s="35" t="s">
        <v>130</v>
      </c>
      <c r="AM12" s="35" t="s">
        <v>130</v>
      </c>
      <c r="AN12" s="61">
        <f t="shared" si="1"/>
        <v>0.61199999999999999</v>
      </c>
    </row>
    <row r="13" spans="1:41" ht="84">
      <c r="A13" s="60" t="s">
        <v>133</v>
      </c>
      <c r="B13" s="43" t="s">
        <v>134</v>
      </c>
      <c r="C13" s="21" t="s">
        <v>135</v>
      </c>
      <c r="D13" s="32">
        <v>85</v>
      </c>
      <c r="E13" s="32">
        <v>64.61</v>
      </c>
      <c r="F13" s="32">
        <v>50.76</v>
      </c>
      <c r="G13" s="32">
        <v>16.25</v>
      </c>
      <c r="H13" s="32">
        <v>15</v>
      </c>
      <c r="I13" s="32">
        <v>13.75</v>
      </c>
      <c r="J13" s="32">
        <v>12.5</v>
      </c>
      <c r="K13" s="32">
        <v>11.25</v>
      </c>
      <c r="L13" s="33">
        <v>9</v>
      </c>
      <c r="M13" s="33">
        <f>L13-0.425</f>
        <v>8.5749999999999993</v>
      </c>
      <c r="N13" s="33">
        <f t="shared" ref="N13:S13" si="3">M13-0.425</f>
        <v>8.1499999999999986</v>
      </c>
      <c r="O13" s="33">
        <f t="shared" si="3"/>
        <v>7.7249999999999988</v>
      </c>
      <c r="P13" s="33">
        <f t="shared" si="3"/>
        <v>7.2999999999999989</v>
      </c>
      <c r="Q13" s="33">
        <f t="shared" si="3"/>
        <v>6.8749999999999991</v>
      </c>
      <c r="R13" s="33">
        <f t="shared" si="3"/>
        <v>6.4499999999999993</v>
      </c>
      <c r="S13" s="33">
        <f t="shared" si="3"/>
        <v>6.0249999999999995</v>
      </c>
      <c r="T13" s="35" t="s">
        <v>130</v>
      </c>
      <c r="U13" s="35" t="s">
        <v>130</v>
      </c>
      <c r="V13" s="35" t="s">
        <v>130</v>
      </c>
      <c r="W13" s="35" t="s">
        <v>130</v>
      </c>
      <c r="X13" s="35" t="s">
        <v>130</v>
      </c>
      <c r="Y13" s="35" t="s">
        <v>130</v>
      </c>
      <c r="Z13" s="35" t="s">
        <v>130</v>
      </c>
      <c r="AA13" s="35" t="s">
        <v>130</v>
      </c>
      <c r="AB13" s="35" t="s">
        <v>130</v>
      </c>
      <c r="AC13" s="35" t="s">
        <v>130</v>
      </c>
      <c r="AD13" s="35" t="s">
        <v>130</v>
      </c>
      <c r="AE13" s="35" t="s">
        <v>130</v>
      </c>
      <c r="AF13" s="35" t="s">
        <v>130</v>
      </c>
      <c r="AG13" s="35" t="s">
        <v>130</v>
      </c>
      <c r="AH13" s="35" t="s">
        <v>130</v>
      </c>
      <c r="AI13" s="35" t="s">
        <v>130</v>
      </c>
      <c r="AJ13" s="35" t="s">
        <v>130</v>
      </c>
      <c r="AK13" s="35" t="s">
        <v>130</v>
      </c>
      <c r="AL13" s="35" t="s">
        <v>130</v>
      </c>
      <c r="AM13" s="35" t="s">
        <v>130</v>
      </c>
      <c r="AN13" s="61">
        <f t="shared" si="1"/>
        <v>0.255</v>
      </c>
    </row>
    <row r="14" spans="1:41" ht="36">
      <c r="A14" s="60" t="s">
        <v>136</v>
      </c>
      <c r="B14" s="43" t="s">
        <v>137</v>
      </c>
      <c r="C14" s="21" t="s">
        <v>138</v>
      </c>
      <c r="D14" s="32">
        <v>85</v>
      </c>
      <c r="E14" s="32">
        <v>59.5</v>
      </c>
      <c r="F14" s="32">
        <v>45</v>
      </c>
      <c r="G14" s="32">
        <v>32.5</v>
      </c>
      <c r="H14" s="32">
        <v>30</v>
      </c>
      <c r="I14" s="32">
        <v>27.5</v>
      </c>
      <c r="J14" s="32">
        <v>25</v>
      </c>
      <c r="K14" s="32">
        <v>22.5</v>
      </c>
      <c r="L14" s="33">
        <v>19</v>
      </c>
      <c r="M14" s="33">
        <f>L14-0.29</f>
        <v>18.71</v>
      </c>
      <c r="N14" s="33">
        <f t="shared" ref="N14:AC15" si="4">M14-0.29</f>
        <v>18.420000000000002</v>
      </c>
      <c r="O14" s="33">
        <f t="shared" si="4"/>
        <v>18.130000000000003</v>
      </c>
      <c r="P14" s="33">
        <f t="shared" si="4"/>
        <v>17.840000000000003</v>
      </c>
      <c r="Q14" s="33">
        <f t="shared" si="4"/>
        <v>17.550000000000004</v>
      </c>
      <c r="R14" s="33">
        <f t="shared" si="4"/>
        <v>17.260000000000005</v>
      </c>
      <c r="S14" s="33">
        <f t="shared" si="4"/>
        <v>16.970000000000006</v>
      </c>
      <c r="T14" s="33">
        <v>13</v>
      </c>
      <c r="U14" s="33">
        <f t="shared" si="4"/>
        <v>12.71</v>
      </c>
      <c r="V14" s="33">
        <f t="shared" si="4"/>
        <v>12.420000000000002</v>
      </c>
      <c r="W14" s="33">
        <f t="shared" si="4"/>
        <v>12.130000000000003</v>
      </c>
      <c r="X14" s="33">
        <f t="shared" si="4"/>
        <v>11.840000000000003</v>
      </c>
      <c r="Y14" s="33">
        <f t="shared" si="4"/>
        <v>11.550000000000004</v>
      </c>
      <c r="Z14" s="33">
        <f t="shared" si="4"/>
        <v>11.260000000000005</v>
      </c>
      <c r="AA14" s="33">
        <f t="shared" si="4"/>
        <v>10.970000000000006</v>
      </c>
      <c r="AB14" s="33">
        <v>8</v>
      </c>
      <c r="AC14" s="33">
        <f t="shared" si="4"/>
        <v>7.71</v>
      </c>
      <c r="AD14" s="33">
        <f t="shared" ref="AD14:AI14" si="5">AC14-0.29</f>
        <v>7.42</v>
      </c>
      <c r="AE14" s="33">
        <f t="shared" si="5"/>
        <v>7.13</v>
      </c>
      <c r="AF14" s="33">
        <f t="shared" si="5"/>
        <v>6.84</v>
      </c>
      <c r="AG14" s="33">
        <f t="shared" si="5"/>
        <v>6.55</v>
      </c>
      <c r="AH14" s="33">
        <f t="shared" si="5"/>
        <v>6.26</v>
      </c>
      <c r="AI14" s="33">
        <f t="shared" si="5"/>
        <v>5.97</v>
      </c>
      <c r="AJ14" s="35" t="s">
        <v>130</v>
      </c>
      <c r="AK14" s="35" t="s">
        <v>130</v>
      </c>
      <c r="AL14" s="35" t="s">
        <v>130</v>
      </c>
      <c r="AM14" s="35" t="s">
        <v>130</v>
      </c>
      <c r="AN14" s="61">
        <f t="shared" si="1"/>
        <v>0.255</v>
      </c>
    </row>
    <row r="15" spans="1:41">
      <c r="A15" s="60" t="s">
        <v>139</v>
      </c>
      <c r="B15" s="43" t="s">
        <v>140</v>
      </c>
      <c r="C15" s="31" t="s">
        <v>141</v>
      </c>
      <c r="D15" s="32">
        <v>85</v>
      </c>
      <c r="E15" s="32">
        <v>59.5</v>
      </c>
      <c r="F15" s="32">
        <v>45</v>
      </c>
      <c r="G15" s="32">
        <v>32.5</v>
      </c>
      <c r="H15" s="32">
        <v>30</v>
      </c>
      <c r="I15" s="32">
        <v>27.5</v>
      </c>
      <c r="J15" s="32">
        <v>25</v>
      </c>
      <c r="K15" s="32">
        <v>22.5</v>
      </c>
      <c r="L15" s="33">
        <v>19</v>
      </c>
      <c r="M15" s="33">
        <f>L15-0.29</f>
        <v>18.71</v>
      </c>
      <c r="N15" s="33">
        <f t="shared" si="4"/>
        <v>18.420000000000002</v>
      </c>
      <c r="O15" s="33">
        <f t="shared" si="4"/>
        <v>18.130000000000003</v>
      </c>
      <c r="P15" s="33">
        <f t="shared" si="4"/>
        <v>17.840000000000003</v>
      </c>
      <c r="Q15" s="33">
        <f t="shared" si="4"/>
        <v>17.550000000000004</v>
      </c>
      <c r="R15" s="33">
        <f t="shared" si="4"/>
        <v>17.260000000000005</v>
      </c>
      <c r="S15" s="33">
        <f t="shared" si="4"/>
        <v>16.970000000000006</v>
      </c>
      <c r="T15" s="33">
        <v>13</v>
      </c>
      <c r="U15" s="33">
        <f t="shared" si="4"/>
        <v>12.71</v>
      </c>
      <c r="V15" s="33">
        <f t="shared" si="4"/>
        <v>12.420000000000002</v>
      </c>
      <c r="W15" s="33">
        <f t="shared" si="4"/>
        <v>12.130000000000003</v>
      </c>
      <c r="X15" s="33">
        <f t="shared" si="4"/>
        <v>11.840000000000003</v>
      </c>
      <c r="Y15" s="33">
        <f t="shared" si="4"/>
        <v>11.550000000000004</v>
      </c>
      <c r="Z15" s="33">
        <f t="shared" si="4"/>
        <v>11.260000000000005</v>
      </c>
      <c r="AA15" s="33">
        <f t="shared" si="4"/>
        <v>10.970000000000006</v>
      </c>
      <c r="AB15" s="35" t="s">
        <v>130</v>
      </c>
      <c r="AC15" s="35" t="s">
        <v>130</v>
      </c>
      <c r="AD15" s="35" t="s">
        <v>130</v>
      </c>
      <c r="AE15" s="35" t="s">
        <v>130</v>
      </c>
      <c r="AF15" s="35" t="s">
        <v>130</v>
      </c>
      <c r="AG15" s="35" t="s">
        <v>130</v>
      </c>
      <c r="AH15" s="35" t="s">
        <v>130</v>
      </c>
      <c r="AI15" s="35" t="s">
        <v>130</v>
      </c>
      <c r="AJ15" s="35" t="s">
        <v>130</v>
      </c>
      <c r="AK15" s="35" t="s">
        <v>130</v>
      </c>
      <c r="AL15" s="35" t="s">
        <v>130</v>
      </c>
      <c r="AM15" s="35" t="s">
        <v>130</v>
      </c>
      <c r="AN15" s="61">
        <f t="shared" si="1"/>
        <v>0.255</v>
      </c>
    </row>
    <row r="16" spans="1:41" ht="84">
      <c r="A16" s="60" t="s">
        <v>142</v>
      </c>
      <c r="B16" s="43" t="s">
        <v>143</v>
      </c>
      <c r="C16" s="21" t="s">
        <v>144</v>
      </c>
      <c r="D16" s="32">
        <v>68</v>
      </c>
      <c r="E16" s="32">
        <v>51.69</v>
      </c>
      <c r="F16" s="32">
        <v>40.61</v>
      </c>
      <c r="G16" s="32">
        <v>13</v>
      </c>
      <c r="H16" s="32">
        <v>12</v>
      </c>
      <c r="I16" s="32">
        <v>11</v>
      </c>
      <c r="J16" s="32">
        <v>10</v>
      </c>
      <c r="K16" s="32">
        <v>9</v>
      </c>
      <c r="L16" s="35" t="s">
        <v>130</v>
      </c>
      <c r="M16" s="36" t="s">
        <v>130</v>
      </c>
      <c r="N16" s="36" t="s">
        <v>130</v>
      </c>
      <c r="O16" s="36" t="s">
        <v>130</v>
      </c>
      <c r="P16" s="36" t="s">
        <v>130</v>
      </c>
      <c r="Q16" s="36" t="s">
        <v>130</v>
      </c>
      <c r="R16" s="36" t="s">
        <v>130</v>
      </c>
      <c r="S16" s="36" t="s">
        <v>130</v>
      </c>
      <c r="T16" s="36" t="s">
        <v>130</v>
      </c>
      <c r="U16" s="35" t="s">
        <v>130</v>
      </c>
      <c r="V16" s="35" t="s">
        <v>130</v>
      </c>
      <c r="W16" s="35" t="s">
        <v>130</v>
      </c>
      <c r="X16" s="35" t="s">
        <v>130</v>
      </c>
      <c r="Y16" s="35" t="s">
        <v>130</v>
      </c>
      <c r="Z16" s="35" t="s">
        <v>130</v>
      </c>
      <c r="AA16" s="35" t="s">
        <v>130</v>
      </c>
      <c r="AB16" s="35" t="s">
        <v>130</v>
      </c>
      <c r="AC16" s="35" t="s">
        <v>130</v>
      </c>
      <c r="AD16" s="35" t="s">
        <v>130</v>
      </c>
      <c r="AE16" s="35" t="s">
        <v>130</v>
      </c>
      <c r="AF16" s="35" t="s">
        <v>130</v>
      </c>
      <c r="AG16" s="35" t="s">
        <v>130</v>
      </c>
      <c r="AH16" s="35" t="s">
        <v>130</v>
      </c>
      <c r="AI16" s="35" t="s">
        <v>130</v>
      </c>
      <c r="AJ16" s="35" t="s">
        <v>130</v>
      </c>
      <c r="AK16" s="35" t="s">
        <v>130</v>
      </c>
      <c r="AL16" s="35" t="s">
        <v>130</v>
      </c>
      <c r="AM16" s="35" t="s">
        <v>130</v>
      </c>
      <c r="AN16" s="61">
        <f t="shared" si="1"/>
        <v>0.20399999999999999</v>
      </c>
    </row>
    <row r="17" spans="1:40">
      <c r="A17" s="60" t="s">
        <v>145</v>
      </c>
      <c r="B17" s="43" t="s">
        <v>146</v>
      </c>
      <c r="C17" s="31" t="s">
        <v>147</v>
      </c>
      <c r="D17" s="32">
        <v>68</v>
      </c>
      <c r="E17" s="32">
        <v>47.6</v>
      </c>
      <c r="F17" s="32">
        <v>36</v>
      </c>
      <c r="G17" s="32">
        <v>18</v>
      </c>
      <c r="H17" s="32">
        <v>16.5</v>
      </c>
      <c r="I17" s="32">
        <v>15</v>
      </c>
      <c r="J17" s="32">
        <v>13.5</v>
      </c>
      <c r="K17" s="32">
        <v>12</v>
      </c>
      <c r="L17" s="33">
        <v>10</v>
      </c>
      <c r="M17" s="37">
        <f>L17-0.34</f>
        <v>9.66</v>
      </c>
      <c r="N17" s="37">
        <f t="shared" ref="N17:AA17" si="6">M17-0.34</f>
        <v>9.32</v>
      </c>
      <c r="O17" s="37">
        <f t="shared" si="6"/>
        <v>8.98</v>
      </c>
      <c r="P17" s="37">
        <f t="shared" si="6"/>
        <v>8.64</v>
      </c>
      <c r="Q17" s="37">
        <f t="shared" si="6"/>
        <v>8.3000000000000007</v>
      </c>
      <c r="R17" s="37">
        <f t="shared" si="6"/>
        <v>7.9600000000000009</v>
      </c>
      <c r="S17" s="37">
        <f t="shared" si="6"/>
        <v>7.620000000000001</v>
      </c>
      <c r="T17" s="37">
        <v>6</v>
      </c>
      <c r="U17" s="33">
        <f t="shared" si="6"/>
        <v>5.66</v>
      </c>
      <c r="V17" s="33">
        <f t="shared" si="6"/>
        <v>5.32</v>
      </c>
      <c r="W17" s="33">
        <f t="shared" si="6"/>
        <v>4.9800000000000004</v>
      </c>
      <c r="X17" s="33">
        <f t="shared" si="6"/>
        <v>4.6400000000000006</v>
      </c>
      <c r="Y17" s="33">
        <f t="shared" si="6"/>
        <v>4.3000000000000007</v>
      </c>
      <c r="Z17" s="33">
        <f t="shared" si="6"/>
        <v>3.9600000000000009</v>
      </c>
      <c r="AA17" s="33">
        <f t="shared" si="6"/>
        <v>3.620000000000001</v>
      </c>
      <c r="AB17" s="35" t="s">
        <v>130</v>
      </c>
      <c r="AC17" s="35" t="s">
        <v>130</v>
      </c>
      <c r="AD17" s="35" t="s">
        <v>130</v>
      </c>
      <c r="AE17" s="35" t="s">
        <v>130</v>
      </c>
      <c r="AF17" s="35" t="s">
        <v>130</v>
      </c>
      <c r="AG17" s="35" t="s">
        <v>130</v>
      </c>
      <c r="AH17" s="35" t="s">
        <v>130</v>
      </c>
      <c r="AI17" s="35" t="s">
        <v>130</v>
      </c>
      <c r="AJ17" s="35" t="s">
        <v>130</v>
      </c>
      <c r="AK17" s="35" t="s">
        <v>130</v>
      </c>
      <c r="AL17" s="35" t="s">
        <v>130</v>
      </c>
      <c r="AM17" s="35" t="s">
        <v>130</v>
      </c>
      <c r="AN17" s="61">
        <f t="shared" si="1"/>
        <v>0.20399999999999999</v>
      </c>
    </row>
    <row r="18" spans="1:40" ht="24">
      <c r="A18" s="60" t="s">
        <v>148</v>
      </c>
      <c r="B18" s="43" t="s">
        <v>149</v>
      </c>
      <c r="C18" s="21" t="s">
        <v>150</v>
      </c>
      <c r="D18" s="32">
        <v>68</v>
      </c>
      <c r="E18" s="32">
        <v>52.08</v>
      </c>
      <c r="F18" s="32">
        <v>41.28</v>
      </c>
      <c r="G18" s="32">
        <v>24</v>
      </c>
      <c r="H18" s="32">
        <v>22</v>
      </c>
      <c r="I18" s="32">
        <v>20</v>
      </c>
      <c r="J18" s="32">
        <v>18</v>
      </c>
      <c r="K18" s="32">
        <v>16</v>
      </c>
      <c r="L18" s="33">
        <v>13</v>
      </c>
      <c r="M18" s="37">
        <f>SUM(L18-0.34)</f>
        <v>12.66</v>
      </c>
      <c r="N18" s="37">
        <f t="shared" ref="N18:AC19" si="7">SUM(M18-0.34)</f>
        <v>12.32</v>
      </c>
      <c r="O18" s="37">
        <f t="shared" si="7"/>
        <v>11.98</v>
      </c>
      <c r="P18" s="37">
        <f t="shared" si="7"/>
        <v>11.64</v>
      </c>
      <c r="Q18" s="37">
        <f t="shared" si="7"/>
        <v>11.3</v>
      </c>
      <c r="R18" s="37">
        <f t="shared" si="7"/>
        <v>10.96</v>
      </c>
      <c r="S18" s="37">
        <f t="shared" si="7"/>
        <v>10.620000000000001</v>
      </c>
      <c r="T18" s="37">
        <v>9</v>
      </c>
      <c r="U18" s="33">
        <f t="shared" si="7"/>
        <v>8.66</v>
      </c>
      <c r="V18" s="33">
        <f t="shared" si="7"/>
        <v>8.32</v>
      </c>
      <c r="W18" s="33">
        <f t="shared" si="7"/>
        <v>7.98</v>
      </c>
      <c r="X18" s="33">
        <f t="shared" si="7"/>
        <v>7.6400000000000006</v>
      </c>
      <c r="Y18" s="33">
        <f t="shared" si="7"/>
        <v>7.3000000000000007</v>
      </c>
      <c r="Z18" s="33">
        <f t="shared" si="7"/>
        <v>6.9600000000000009</v>
      </c>
      <c r="AA18" s="33">
        <f t="shared" si="7"/>
        <v>6.620000000000001</v>
      </c>
      <c r="AB18" s="33">
        <v>4</v>
      </c>
      <c r="AC18" s="33">
        <f t="shared" si="7"/>
        <v>3.66</v>
      </c>
      <c r="AD18" s="33">
        <f t="shared" ref="AD18:AI18" si="8">SUM(AC18-0.34)</f>
        <v>3.3200000000000003</v>
      </c>
      <c r="AE18" s="33">
        <f t="shared" si="8"/>
        <v>2.9800000000000004</v>
      </c>
      <c r="AF18" s="33">
        <f t="shared" si="8"/>
        <v>2.6400000000000006</v>
      </c>
      <c r="AG18" s="33">
        <f t="shared" si="8"/>
        <v>2.3000000000000007</v>
      </c>
      <c r="AH18" s="33">
        <f t="shared" si="8"/>
        <v>1.9600000000000006</v>
      </c>
      <c r="AI18" s="33">
        <f t="shared" si="8"/>
        <v>1.6200000000000006</v>
      </c>
      <c r="AJ18" s="35" t="s">
        <v>130</v>
      </c>
      <c r="AK18" s="35" t="s">
        <v>130</v>
      </c>
      <c r="AL18" s="35" t="s">
        <v>130</v>
      </c>
      <c r="AM18" s="35" t="s">
        <v>130</v>
      </c>
      <c r="AN18" s="61">
        <f t="shared" si="1"/>
        <v>0.20399999999999999</v>
      </c>
    </row>
    <row r="19" spans="1:40">
      <c r="A19" s="60" t="s">
        <v>151</v>
      </c>
      <c r="B19" s="43" t="s">
        <v>55</v>
      </c>
      <c r="C19" s="31" t="s">
        <v>152</v>
      </c>
      <c r="D19" s="32">
        <v>68</v>
      </c>
      <c r="E19" s="32">
        <v>47.6</v>
      </c>
      <c r="F19" s="32">
        <v>36</v>
      </c>
      <c r="G19" s="32">
        <v>26</v>
      </c>
      <c r="H19" s="32">
        <v>24</v>
      </c>
      <c r="I19" s="32">
        <v>22</v>
      </c>
      <c r="J19" s="32">
        <v>20</v>
      </c>
      <c r="K19" s="32">
        <v>18</v>
      </c>
      <c r="L19" s="33">
        <v>13</v>
      </c>
      <c r="M19" s="37">
        <f>SUM(L19-0.34)</f>
        <v>12.66</v>
      </c>
      <c r="N19" s="37">
        <f t="shared" si="7"/>
        <v>12.32</v>
      </c>
      <c r="O19" s="37">
        <f t="shared" si="7"/>
        <v>11.98</v>
      </c>
      <c r="P19" s="37">
        <f t="shared" si="7"/>
        <v>11.64</v>
      </c>
      <c r="Q19" s="37">
        <f t="shared" si="7"/>
        <v>11.3</v>
      </c>
      <c r="R19" s="37">
        <f t="shared" si="7"/>
        <v>10.96</v>
      </c>
      <c r="S19" s="37">
        <f t="shared" si="7"/>
        <v>10.620000000000001</v>
      </c>
      <c r="T19" s="37">
        <v>9</v>
      </c>
      <c r="U19" s="33">
        <f t="shared" si="7"/>
        <v>8.66</v>
      </c>
      <c r="V19" s="33">
        <f t="shared" si="7"/>
        <v>8.32</v>
      </c>
      <c r="W19" s="33">
        <f t="shared" si="7"/>
        <v>7.98</v>
      </c>
      <c r="X19" s="33">
        <f t="shared" si="7"/>
        <v>7.6400000000000006</v>
      </c>
      <c r="Y19" s="33">
        <f t="shared" si="7"/>
        <v>7.3000000000000007</v>
      </c>
      <c r="Z19" s="33">
        <f t="shared" si="7"/>
        <v>6.9600000000000009</v>
      </c>
      <c r="AA19" s="33">
        <f t="shared" si="7"/>
        <v>6.620000000000001</v>
      </c>
      <c r="AB19" s="35" t="s">
        <v>130</v>
      </c>
      <c r="AC19" s="35" t="s">
        <v>130</v>
      </c>
      <c r="AD19" s="35" t="s">
        <v>130</v>
      </c>
      <c r="AE19" s="35" t="s">
        <v>130</v>
      </c>
      <c r="AF19" s="35" t="s">
        <v>130</v>
      </c>
      <c r="AG19" s="35" t="s">
        <v>130</v>
      </c>
      <c r="AH19" s="35" t="s">
        <v>130</v>
      </c>
      <c r="AI19" s="35" t="s">
        <v>130</v>
      </c>
      <c r="AJ19" s="35" t="s">
        <v>130</v>
      </c>
      <c r="AK19" s="35" t="s">
        <v>130</v>
      </c>
      <c r="AL19" s="35" t="s">
        <v>130</v>
      </c>
      <c r="AM19" s="35" t="s">
        <v>130</v>
      </c>
      <c r="AN19" s="61">
        <f t="shared" si="1"/>
        <v>0.20399999999999999</v>
      </c>
    </row>
    <row r="20" spans="1:40">
      <c r="A20" s="60" t="s">
        <v>153</v>
      </c>
      <c r="B20" s="43" t="s">
        <v>154</v>
      </c>
      <c r="C20" s="31" t="s">
        <v>155</v>
      </c>
      <c r="D20" s="32">
        <v>51</v>
      </c>
      <c r="E20" s="32">
        <v>35.700000000000003</v>
      </c>
      <c r="F20" s="32">
        <v>27</v>
      </c>
      <c r="G20" s="32">
        <v>19.5</v>
      </c>
      <c r="H20" s="32">
        <v>18</v>
      </c>
      <c r="I20" s="32">
        <v>16.5</v>
      </c>
      <c r="J20" s="32">
        <v>15</v>
      </c>
      <c r="K20" s="32">
        <v>13.5</v>
      </c>
      <c r="L20" s="37">
        <v>8</v>
      </c>
      <c r="M20" s="37">
        <f>SUM(L20-0.255)</f>
        <v>7.7450000000000001</v>
      </c>
      <c r="N20" s="37">
        <f t="shared" ref="N20:S20" si="9">SUM(M20-0.255)</f>
        <v>7.49</v>
      </c>
      <c r="O20" s="37">
        <f t="shared" si="9"/>
        <v>7.2350000000000003</v>
      </c>
      <c r="P20" s="37">
        <f t="shared" si="9"/>
        <v>6.98</v>
      </c>
      <c r="Q20" s="37">
        <f t="shared" si="9"/>
        <v>6.7250000000000005</v>
      </c>
      <c r="R20" s="37">
        <f t="shared" si="9"/>
        <v>6.4700000000000006</v>
      </c>
      <c r="S20" s="37">
        <f t="shared" si="9"/>
        <v>6.2150000000000007</v>
      </c>
      <c r="T20" s="36" t="s">
        <v>130</v>
      </c>
      <c r="U20" s="35" t="s">
        <v>130</v>
      </c>
      <c r="V20" s="35" t="s">
        <v>130</v>
      </c>
      <c r="W20" s="35" t="s">
        <v>130</v>
      </c>
      <c r="X20" s="35" t="s">
        <v>130</v>
      </c>
      <c r="Y20" s="35" t="s">
        <v>130</v>
      </c>
      <c r="Z20" s="35" t="s">
        <v>130</v>
      </c>
      <c r="AA20" s="35" t="s">
        <v>130</v>
      </c>
      <c r="AB20" s="35" t="s">
        <v>130</v>
      </c>
      <c r="AC20" s="35" t="s">
        <v>130</v>
      </c>
      <c r="AD20" s="35" t="s">
        <v>130</v>
      </c>
      <c r="AE20" s="35" t="s">
        <v>130</v>
      </c>
      <c r="AF20" s="35" t="s">
        <v>130</v>
      </c>
      <c r="AG20" s="35" t="s">
        <v>130</v>
      </c>
      <c r="AH20" s="35" t="s">
        <v>130</v>
      </c>
      <c r="AI20" s="35" t="s">
        <v>130</v>
      </c>
      <c r="AJ20" s="35" t="s">
        <v>130</v>
      </c>
      <c r="AK20" s="35" t="s">
        <v>130</v>
      </c>
      <c r="AL20" s="35" t="s">
        <v>130</v>
      </c>
      <c r="AM20" s="35" t="s">
        <v>130</v>
      </c>
      <c r="AN20" s="61">
        <f t="shared" si="1"/>
        <v>0.153</v>
      </c>
    </row>
    <row r="21" spans="1:40">
      <c r="A21" s="60" t="s">
        <v>156</v>
      </c>
      <c r="B21" s="43" t="s">
        <v>31</v>
      </c>
      <c r="C21" s="31" t="s">
        <v>157</v>
      </c>
      <c r="D21" s="32">
        <v>34</v>
      </c>
      <c r="E21" s="32">
        <v>26.04</v>
      </c>
      <c r="F21" s="32">
        <v>20.64</v>
      </c>
      <c r="G21" s="32">
        <v>12</v>
      </c>
      <c r="H21" s="32">
        <v>11</v>
      </c>
      <c r="I21" s="32">
        <v>10</v>
      </c>
      <c r="J21" s="32">
        <v>9</v>
      </c>
      <c r="K21" s="32">
        <v>8</v>
      </c>
      <c r="L21" s="37">
        <v>6</v>
      </c>
      <c r="M21" s="37">
        <f>SUM(L21-0.17)</f>
        <v>5.83</v>
      </c>
      <c r="N21" s="37">
        <f t="shared" ref="N21:S22" si="10">SUM(M21-0.17)</f>
        <v>5.66</v>
      </c>
      <c r="O21" s="37">
        <f t="shared" si="10"/>
        <v>5.49</v>
      </c>
      <c r="P21" s="37">
        <f t="shared" si="10"/>
        <v>5.32</v>
      </c>
      <c r="Q21" s="37">
        <f t="shared" si="10"/>
        <v>5.15</v>
      </c>
      <c r="R21" s="37">
        <f t="shared" si="10"/>
        <v>4.9800000000000004</v>
      </c>
      <c r="S21" s="37">
        <f t="shared" si="10"/>
        <v>4.8100000000000005</v>
      </c>
      <c r="T21" s="36" t="s">
        <v>130</v>
      </c>
      <c r="U21" s="35" t="s">
        <v>130</v>
      </c>
      <c r="V21" s="35" t="s">
        <v>130</v>
      </c>
      <c r="W21" s="35" t="s">
        <v>130</v>
      </c>
      <c r="X21" s="35" t="s">
        <v>130</v>
      </c>
      <c r="Y21" s="35" t="s">
        <v>130</v>
      </c>
      <c r="Z21" s="35" t="s">
        <v>130</v>
      </c>
      <c r="AA21" s="35" t="s">
        <v>130</v>
      </c>
      <c r="AB21" s="35" t="s">
        <v>130</v>
      </c>
      <c r="AC21" s="35" t="s">
        <v>130</v>
      </c>
      <c r="AD21" s="35" t="s">
        <v>130</v>
      </c>
      <c r="AE21" s="35" t="s">
        <v>130</v>
      </c>
      <c r="AF21" s="35" t="s">
        <v>130</v>
      </c>
      <c r="AG21" s="35" t="s">
        <v>130</v>
      </c>
      <c r="AH21" s="35" t="s">
        <v>130</v>
      </c>
      <c r="AI21" s="35" t="s">
        <v>130</v>
      </c>
      <c r="AJ21" s="35" t="s">
        <v>130</v>
      </c>
      <c r="AK21" s="35" t="s">
        <v>130</v>
      </c>
      <c r="AL21" s="35" t="s">
        <v>130</v>
      </c>
      <c r="AM21" s="35" t="s">
        <v>130</v>
      </c>
      <c r="AN21" s="61">
        <f t="shared" si="1"/>
        <v>0.10199999999999999</v>
      </c>
    </row>
    <row r="22" spans="1:40">
      <c r="A22" s="60" t="s">
        <v>158</v>
      </c>
      <c r="B22" s="43" t="s">
        <v>159</v>
      </c>
      <c r="C22" s="31" t="s">
        <v>160</v>
      </c>
      <c r="D22" s="32">
        <v>34</v>
      </c>
      <c r="E22" s="32">
        <v>26.04</v>
      </c>
      <c r="F22" s="32">
        <v>20.64</v>
      </c>
      <c r="G22" s="32">
        <v>12</v>
      </c>
      <c r="H22" s="32">
        <v>11</v>
      </c>
      <c r="I22" s="32">
        <v>10</v>
      </c>
      <c r="J22" s="32">
        <v>9</v>
      </c>
      <c r="K22" s="32">
        <v>8</v>
      </c>
      <c r="L22" s="37">
        <v>6</v>
      </c>
      <c r="M22" s="37">
        <f>SUM(L22-0.17)</f>
        <v>5.83</v>
      </c>
      <c r="N22" s="37">
        <f t="shared" si="10"/>
        <v>5.66</v>
      </c>
      <c r="O22" s="37">
        <f t="shared" si="10"/>
        <v>5.49</v>
      </c>
      <c r="P22" s="37">
        <f t="shared" si="10"/>
        <v>5.32</v>
      </c>
      <c r="Q22" s="37">
        <f t="shared" si="10"/>
        <v>5.15</v>
      </c>
      <c r="R22" s="37">
        <f t="shared" si="10"/>
        <v>4.9800000000000004</v>
      </c>
      <c r="S22" s="37">
        <f t="shared" si="10"/>
        <v>4.8100000000000005</v>
      </c>
      <c r="T22" s="35" t="s">
        <v>130</v>
      </c>
      <c r="U22" s="35" t="s">
        <v>130</v>
      </c>
      <c r="V22" s="35" t="s">
        <v>130</v>
      </c>
      <c r="W22" s="35" t="s">
        <v>130</v>
      </c>
      <c r="X22" s="35" t="s">
        <v>130</v>
      </c>
      <c r="Y22" s="35" t="s">
        <v>130</v>
      </c>
      <c r="Z22" s="35" t="s">
        <v>130</v>
      </c>
      <c r="AA22" s="35" t="s">
        <v>130</v>
      </c>
      <c r="AB22" s="35" t="s">
        <v>130</v>
      </c>
      <c r="AC22" s="35" t="s">
        <v>130</v>
      </c>
      <c r="AD22" s="35" t="s">
        <v>130</v>
      </c>
      <c r="AE22" s="35" t="s">
        <v>130</v>
      </c>
      <c r="AF22" s="35" t="s">
        <v>130</v>
      </c>
      <c r="AG22" s="35" t="s">
        <v>130</v>
      </c>
      <c r="AH22" s="35" t="s">
        <v>130</v>
      </c>
      <c r="AI22" s="35" t="s">
        <v>130</v>
      </c>
      <c r="AJ22" s="35" t="s">
        <v>130</v>
      </c>
      <c r="AK22" s="35" t="s">
        <v>130</v>
      </c>
      <c r="AL22" s="35" t="s">
        <v>130</v>
      </c>
      <c r="AM22" s="35" t="s">
        <v>130</v>
      </c>
      <c r="AN22" s="61">
        <f t="shared" si="1"/>
        <v>0.10199999999999999</v>
      </c>
    </row>
    <row r="23" spans="1:40">
      <c r="A23" s="60" t="s">
        <v>161</v>
      </c>
      <c r="B23" s="43" t="s">
        <v>162</v>
      </c>
      <c r="C23" s="31" t="s">
        <v>163</v>
      </c>
      <c r="D23" s="32">
        <v>25.5</v>
      </c>
      <c r="E23" s="32">
        <v>19.53</v>
      </c>
      <c r="F23" s="32">
        <v>15.48</v>
      </c>
      <c r="G23" s="32">
        <v>9</v>
      </c>
      <c r="H23" s="32">
        <v>8.25</v>
      </c>
      <c r="I23" s="32">
        <v>7.5</v>
      </c>
      <c r="J23" s="32">
        <v>6.75</v>
      </c>
      <c r="K23" s="32">
        <v>6</v>
      </c>
      <c r="L23" s="37">
        <v>5</v>
      </c>
      <c r="M23" s="37">
        <f>SUM(L23-0.1275)</f>
        <v>4.8724999999999996</v>
      </c>
      <c r="N23" s="37">
        <f t="shared" ref="N23:S23" si="11">SUM(M23-0.1275)</f>
        <v>4.7449999999999992</v>
      </c>
      <c r="O23" s="37">
        <f t="shared" si="11"/>
        <v>4.6174999999999988</v>
      </c>
      <c r="P23" s="37">
        <f t="shared" si="11"/>
        <v>4.4899999999999984</v>
      </c>
      <c r="Q23" s="37">
        <f t="shared" si="11"/>
        <v>4.362499999999998</v>
      </c>
      <c r="R23" s="37">
        <f t="shared" si="11"/>
        <v>4.2349999999999977</v>
      </c>
      <c r="S23" s="37">
        <f t="shared" si="11"/>
        <v>4.1074999999999973</v>
      </c>
      <c r="T23" s="35" t="s">
        <v>130</v>
      </c>
      <c r="U23" s="35" t="s">
        <v>130</v>
      </c>
      <c r="V23" s="35" t="s">
        <v>130</v>
      </c>
      <c r="W23" s="35" t="s">
        <v>130</v>
      </c>
      <c r="X23" s="35" t="s">
        <v>130</v>
      </c>
      <c r="Y23" s="35" t="s">
        <v>130</v>
      </c>
      <c r="Z23" s="35" t="s">
        <v>130</v>
      </c>
      <c r="AA23" s="35" t="s">
        <v>130</v>
      </c>
      <c r="AB23" s="35" t="s">
        <v>130</v>
      </c>
      <c r="AC23" s="35" t="s">
        <v>130</v>
      </c>
      <c r="AD23" s="35" t="s">
        <v>130</v>
      </c>
      <c r="AE23" s="35" t="s">
        <v>130</v>
      </c>
      <c r="AF23" s="35" t="s">
        <v>130</v>
      </c>
      <c r="AG23" s="35" t="s">
        <v>130</v>
      </c>
      <c r="AH23" s="35" t="s">
        <v>130</v>
      </c>
      <c r="AI23" s="35" t="s">
        <v>130</v>
      </c>
      <c r="AJ23" s="35" t="s">
        <v>130</v>
      </c>
      <c r="AK23" s="35" t="s">
        <v>130</v>
      </c>
      <c r="AL23" s="35" t="s">
        <v>130</v>
      </c>
      <c r="AM23" s="35" t="s">
        <v>130</v>
      </c>
      <c r="AN23" s="61">
        <f t="shared" si="1"/>
        <v>7.6499999999999999E-2</v>
      </c>
    </row>
    <row r="24" spans="1:40">
      <c r="A24" s="60" t="s">
        <v>164</v>
      </c>
      <c r="B24" s="43" t="s">
        <v>165</v>
      </c>
      <c r="C24" s="31" t="s">
        <v>166</v>
      </c>
      <c r="D24" s="32">
        <v>21.25</v>
      </c>
      <c r="E24" s="32">
        <v>14.5</v>
      </c>
      <c r="F24" s="32">
        <v>11.5</v>
      </c>
      <c r="G24" s="32">
        <v>7</v>
      </c>
      <c r="H24" s="32">
        <v>6.5</v>
      </c>
      <c r="I24" s="32">
        <v>6</v>
      </c>
      <c r="J24" s="32">
        <v>5.5</v>
      </c>
      <c r="K24" s="32">
        <v>5</v>
      </c>
      <c r="L24" s="37">
        <v>4</v>
      </c>
      <c r="M24" s="37">
        <f>SUM(L24-0.10625)</f>
        <v>3.8937499999999998</v>
      </c>
      <c r="N24" s="37">
        <f t="shared" ref="N24:S24" si="12">SUM(M24-0.10625)</f>
        <v>3.7874999999999996</v>
      </c>
      <c r="O24" s="37">
        <f t="shared" si="12"/>
        <v>3.6812499999999995</v>
      </c>
      <c r="P24" s="37">
        <f t="shared" si="12"/>
        <v>3.5749999999999993</v>
      </c>
      <c r="Q24" s="37">
        <f t="shared" si="12"/>
        <v>3.4687499999999991</v>
      </c>
      <c r="R24" s="37">
        <f t="shared" si="12"/>
        <v>3.3624999999999989</v>
      </c>
      <c r="S24" s="37">
        <f t="shared" si="12"/>
        <v>3.2562499999999988</v>
      </c>
      <c r="T24" s="35" t="s">
        <v>130</v>
      </c>
      <c r="U24" s="35" t="s">
        <v>130</v>
      </c>
      <c r="V24" s="35" t="s">
        <v>130</v>
      </c>
      <c r="W24" s="35" t="s">
        <v>130</v>
      </c>
      <c r="X24" s="35" t="s">
        <v>130</v>
      </c>
      <c r="Y24" s="35" t="s">
        <v>130</v>
      </c>
      <c r="Z24" s="35" t="s">
        <v>130</v>
      </c>
      <c r="AA24" s="35" t="s">
        <v>130</v>
      </c>
      <c r="AB24" s="35" t="s">
        <v>130</v>
      </c>
      <c r="AC24" s="35" t="s">
        <v>130</v>
      </c>
      <c r="AD24" s="35" t="s">
        <v>130</v>
      </c>
      <c r="AE24" s="35" t="s">
        <v>130</v>
      </c>
      <c r="AF24" s="35" t="s">
        <v>130</v>
      </c>
      <c r="AG24" s="35" t="s">
        <v>130</v>
      </c>
      <c r="AH24" s="35" t="s">
        <v>130</v>
      </c>
      <c r="AI24" s="35" t="s">
        <v>130</v>
      </c>
      <c r="AJ24" s="35" t="s">
        <v>130</v>
      </c>
      <c r="AK24" s="35" t="s">
        <v>130</v>
      </c>
      <c r="AL24" s="35" t="s">
        <v>130</v>
      </c>
      <c r="AM24" s="35" t="s">
        <v>130</v>
      </c>
      <c r="AN24" s="61">
        <f t="shared" si="1"/>
        <v>6.3750000000000001E-2</v>
      </c>
    </row>
    <row r="25" spans="1:40">
      <c r="A25" s="60" t="s">
        <v>167</v>
      </c>
      <c r="B25" s="43" t="s">
        <v>168</v>
      </c>
      <c r="C25" s="31" t="s">
        <v>169</v>
      </c>
      <c r="D25" s="32">
        <v>17</v>
      </c>
      <c r="E25" s="32">
        <v>13.02</v>
      </c>
      <c r="F25" s="32">
        <v>10.32</v>
      </c>
      <c r="G25" s="32">
        <v>6</v>
      </c>
      <c r="H25" s="32">
        <v>5.5</v>
      </c>
      <c r="I25" s="32">
        <v>5</v>
      </c>
      <c r="J25" s="32">
        <v>4.5</v>
      </c>
      <c r="K25" s="32">
        <v>4</v>
      </c>
      <c r="L25" s="37">
        <v>3</v>
      </c>
      <c r="M25" s="37">
        <f>SUM(L25-0.085)</f>
        <v>2.915</v>
      </c>
      <c r="N25" s="37">
        <f t="shared" ref="N25:S25" si="13">SUM(M25-0.085)</f>
        <v>2.83</v>
      </c>
      <c r="O25" s="37">
        <f t="shared" si="13"/>
        <v>2.7450000000000001</v>
      </c>
      <c r="P25" s="37">
        <f t="shared" si="13"/>
        <v>2.66</v>
      </c>
      <c r="Q25" s="37">
        <f t="shared" si="13"/>
        <v>2.5750000000000002</v>
      </c>
      <c r="R25" s="37">
        <f t="shared" si="13"/>
        <v>2.4900000000000002</v>
      </c>
      <c r="S25" s="37">
        <f t="shared" si="13"/>
        <v>2.4050000000000002</v>
      </c>
      <c r="T25" s="35" t="s">
        <v>130</v>
      </c>
      <c r="U25" s="35" t="s">
        <v>130</v>
      </c>
      <c r="V25" s="35" t="s">
        <v>130</v>
      </c>
      <c r="W25" s="35" t="s">
        <v>130</v>
      </c>
      <c r="X25" s="35" t="s">
        <v>130</v>
      </c>
      <c r="Y25" s="35" t="s">
        <v>130</v>
      </c>
      <c r="Z25" s="35" t="s">
        <v>130</v>
      </c>
      <c r="AA25" s="35" t="s">
        <v>130</v>
      </c>
      <c r="AB25" s="35" t="s">
        <v>130</v>
      </c>
      <c r="AC25" s="35" t="s">
        <v>130</v>
      </c>
      <c r="AD25" s="35" t="s">
        <v>130</v>
      </c>
      <c r="AE25" s="35" t="s">
        <v>130</v>
      </c>
      <c r="AF25" s="35" t="s">
        <v>130</v>
      </c>
      <c r="AG25" s="35" t="s">
        <v>130</v>
      </c>
      <c r="AH25" s="35" t="s">
        <v>130</v>
      </c>
      <c r="AI25" s="35" t="s">
        <v>130</v>
      </c>
      <c r="AJ25" s="35" t="s">
        <v>130</v>
      </c>
      <c r="AK25" s="35" t="s">
        <v>130</v>
      </c>
      <c r="AL25" s="35" t="s">
        <v>130</v>
      </c>
      <c r="AM25" s="35" t="s">
        <v>130</v>
      </c>
      <c r="AN25" s="61">
        <f t="shared" si="1"/>
        <v>5.0999999999999997E-2</v>
      </c>
    </row>
    <row r="26" spans="1:40" ht="24.75" thickBot="1">
      <c r="A26" s="38" t="s">
        <v>170</v>
      </c>
      <c r="B26" s="44" t="s">
        <v>171</v>
      </c>
      <c r="C26" s="22" t="s">
        <v>172</v>
      </c>
      <c r="D26" s="39">
        <v>11.48</v>
      </c>
      <c r="E26" s="39">
        <v>8.7899999999999991</v>
      </c>
      <c r="F26" s="39">
        <v>6.97</v>
      </c>
      <c r="G26" s="39">
        <v>4.05</v>
      </c>
      <c r="H26" s="39">
        <v>3.71</v>
      </c>
      <c r="I26" s="39">
        <v>3.38</v>
      </c>
      <c r="J26" s="39">
        <v>3.04</v>
      </c>
      <c r="K26" s="39">
        <v>2.7</v>
      </c>
      <c r="L26" s="40">
        <v>2</v>
      </c>
      <c r="M26" s="40">
        <f>SUM(L26-0.0574)</f>
        <v>1.9426000000000001</v>
      </c>
      <c r="N26" s="40">
        <f t="shared" ref="N26:AA26" si="14">SUM(M26-0.0574)</f>
        <v>1.8852000000000002</v>
      </c>
      <c r="O26" s="40">
        <f t="shared" si="14"/>
        <v>1.8278000000000003</v>
      </c>
      <c r="P26" s="40">
        <f t="shared" si="14"/>
        <v>1.7704000000000004</v>
      </c>
      <c r="Q26" s="40">
        <f t="shared" si="14"/>
        <v>1.7130000000000005</v>
      </c>
      <c r="R26" s="40">
        <f t="shared" si="14"/>
        <v>1.6556000000000006</v>
      </c>
      <c r="S26" s="40">
        <f t="shared" si="14"/>
        <v>1.5982000000000007</v>
      </c>
      <c r="T26" s="40">
        <v>1.3</v>
      </c>
      <c r="U26" s="40">
        <f t="shared" si="14"/>
        <v>1.2426000000000001</v>
      </c>
      <c r="V26" s="40">
        <f t="shared" si="14"/>
        <v>1.1852000000000003</v>
      </c>
      <c r="W26" s="40">
        <f t="shared" si="14"/>
        <v>1.1278000000000004</v>
      </c>
      <c r="X26" s="40">
        <f t="shared" si="14"/>
        <v>1.0704000000000005</v>
      </c>
      <c r="Y26" s="40">
        <f t="shared" si="14"/>
        <v>1.0130000000000006</v>
      </c>
      <c r="Z26" s="40">
        <f t="shared" si="14"/>
        <v>0.95560000000000056</v>
      </c>
      <c r="AA26" s="40">
        <f t="shared" si="14"/>
        <v>0.89820000000000055</v>
      </c>
      <c r="AB26" s="41" t="s">
        <v>130</v>
      </c>
      <c r="AC26" s="41" t="s">
        <v>130</v>
      </c>
      <c r="AD26" s="41" t="s">
        <v>130</v>
      </c>
      <c r="AE26" s="41" t="s">
        <v>130</v>
      </c>
      <c r="AF26" s="41" t="s">
        <v>130</v>
      </c>
      <c r="AG26" s="41" t="s">
        <v>130</v>
      </c>
      <c r="AH26" s="41" t="s">
        <v>130</v>
      </c>
      <c r="AI26" s="41" t="s">
        <v>130</v>
      </c>
      <c r="AJ26" s="41" t="s">
        <v>130</v>
      </c>
      <c r="AK26" s="41" t="s">
        <v>130</v>
      </c>
      <c r="AL26" s="41" t="s">
        <v>130</v>
      </c>
      <c r="AM26" s="41" t="s">
        <v>130</v>
      </c>
      <c r="AN26" s="42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173</v>
      </c>
    </row>
    <row r="2" spans="1:1" s="19" customFormat="1" ht="15" customHeight="1">
      <c r="A2" s="18" t="s">
        <v>174</v>
      </c>
    </row>
    <row r="3" spans="1:1" s="19" customFormat="1" ht="15" customHeight="1">
      <c r="A3" s="18" t="s">
        <v>175</v>
      </c>
    </row>
    <row r="4" spans="1:1" s="19" customFormat="1" ht="15" customHeight="1">
      <c r="A4" s="18" t="s">
        <v>176</v>
      </c>
    </row>
    <row r="5" spans="1:1" s="19" customFormat="1" ht="15" customHeight="1">
      <c r="A5" s="18" t="s">
        <v>177</v>
      </c>
    </row>
    <row r="6" spans="1:1" s="19" customFormat="1" ht="15" customHeight="1">
      <c r="A6" s="18" t="s">
        <v>178</v>
      </c>
    </row>
    <row r="7" spans="1:1" s="19" customFormat="1" ht="15" customHeight="1">
      <c r="A7" s="18" t="s">
        <v>179</v>
      </c>
    </row>
    <row r="8" spans="1:1" s="19" customFormat="1" ht="15" customHeight="1">
      <c r="A8" s="18" t="s">
        <v>180</v>
      </c>
    </row>
    <row r="9" spans="1:1" s="19" customFormat="1" ht="15" customHeight="1">
      <c r="A9" s="18" t="s">
        <v>181</v>
      </c>
    </row>
    <row r="10" spans="1:1" s="19" customFormat="1" ht="15" customHeight="1">
      <c r="A10" s="18" t="s">
        <v>182</v>
      </c>
    </row>
    <row r="11" spans="1:1" s="19" customFormat="1" ht="15" customHeight="1">
      <c r="A11" s="18" t="s">
        <v>183</v>
      </c>
    </row>
    <row r="12" spans="1:1" s="19" customFormat="1" ht="15" customHeight="1">
      <c r="A12" s="18" t="s">
        <v>184</v>
      </c>
    </row>
    <row r="13" spans="1:1" s="19" customFormat="1" ht="15" customHeight="1">
      <c r="A13" s="18" t="s">
        <v>185</v>
      </c>
    </row>
    <row r="14" spans="1:1" s="19" customFormat="1" ht="15" customHeight="1">
      <c r="A14" s="18" t="s">
        <v>186</v>
      </c>
    </row>
    <row r="15" spans="1:1" s="19" customFormat="1" ht="15" customHeight="1">
      <c r="A15" s="18" t="s">
        <v>187</v>
      </c>
    </row>
    <row r="16" spans="1:1" s="19" customFormat="1" ht="15" customHeight="1">
      <c r="A16" s="18" t="s">
        <v>188</v>
      </c>
    </row>
    <row r="17" spans="1:1" s="19" customFormat="1" ht="15" customHeight="1">
      <c r="A17" s="18" t="s">
        <v>189</v>
      </c>
    </row>
    <row r="18" spans="1:1" s="19" customFormat="1" ht="15" customHeight="1">
      <c r="A18" s="18" t="s">
        <v>190</v>
      </c>
    </row>
    <row r="19" spans="1:1" s="19" customFormat="1" ht="15" customHeight="1">
      <c r="A19" s="18" t="s">
        <v>191</v>
      </c>
    </row>
    <row r="20" spans="1:1" s="19" customFormat="1" ht="15" customHeight="1">
      <c r="A20" s="18" t="s">
        <v>192</v>
      </c>
    </row>
    <row r="21" spans="1:1" s="19" customFormat="1" ht="15" customHeight="1">
      <c r="A21" s="18" t="s">
        <v>193</v>
      </c>
    </row>
    <row r="22" spans="1:1" s="19" customFormat="1" ht="15" customHeight="1">
      <c r="A22" s="18" t="s">
        <v>194</v>
      </c>
    </row>
    <row r="23" spans="1:1" s="19" customFormat="1" ht="15" customHeight="1">
      <c r="A23" s="18" t="s">
        <v>2</v>
      </c>
    </row>
    <row r="24" spans="1:1" s="19" customFormat="1" ht="15" customHeight="1">
      <c r="A24" s="18" t="s">
        <v>195</v>
      </c>
    </row>
    <row r="25" spans="1:1" s="19" customFormat="1" ht="15" customHeight="1">
      <c r="A25" s="18" t="s">
        <v>196</v>
      </c>
    </row>
    <row r="26" spans="1:1" s="19" customFormat="1" ht="15" customHeight="1">
      <c r="A26" s="18" t="s">
        <v>197</v>
      </c>
    </row>
    <row r="27" spans="1:1" s="19" customFormat="1" ht="15" customHeight="1">
      <c r="A27" s="18" t="s">
        <v>198</v>
      </c>
    </row>
    <row r="28" spans="1:1" s="19" customFormat="1" ht="15" customHeight="1">
      <c r="A28" s="18" t="s">
        <v>199</v>
      </c>
    </row>
    <row r="29" spans="1:1" s="19" customFormat="1" ht="15" customHeight="1">
      <c r="A29" s="18" t="s">
        <v>200</v>
      </c>
    </row>
    <row r="30" spans="1:1" s="19" customFormat="1" ht="15" customHeight="1">
      <c r="A30" s="18" t="s">
        <v>201</v>
      </c>
    </row>
    <row r="31" spans="1:1" s="19" customFormat="1" ht="15" customHeight="1">
      <c r="A31" s="18" t="s">
        <v>202</v>
      </c>
    </row>
    <row r="32" spans="1:1" s="19" customFormat="1" ht="15" customHeight="1">
      <c r="A32" s="18" t="s">
        <v>203</v>
      </c>
    </row>
    <row r="33" spans="1:1" s="19" customFormat="1" ht="15" customHeight="1">
      <c r="A33" s="18" t="s">
        <v>204</v>
      </c>
    </row>
    <row r="34" spans="1:1" s="19" customFormat="1" ht="15" customHeight="1">
      <c r="A34" s="18" t="s">
        <v>205</v>
      </c>
    </row>
    <row r="35" spans="1:1" s="19" customFormat="1" ht="15" customHeight="1">
      <c r="A35" s="18" t="s">
        <v>206</v>
      </c>
    </row>
    <row r="36" spans="1:1" s="19" customFormat="1" ht="15" customHeight="1">
      <c r="A36" s="18" t="s">
        <v>207</v>
      </c>
    </row>
    <row r="37" spans="1:1" s="19" customFormat="1" ht="15" customHeight="1">
      <c r="A37" s="18" t="s">
        <v>208</v>
      </c>
    </row>
    <row r="38" spans="1:1" s="19" customFormat="1" ht="15" customHeight="1">
      <c r="A38" s="18" t="s">
        <v>209</v>
      </c>
    </row>
    <row r="39" spans="1:1" s="19" customFormat="1" ht="15" customHeight="1">
      <c r="A39" s="18" t="s">
        <v>210</v>
      </c>
    </row>
    <row r="40" spans="1:1" s="19" customFormat="1" ht="15" customHeight="1">
      <c r="A40" s="18" t="s">
        <v>211</v>
      </c>
    </row>
    <row r="41" spans="1:1" s="19" customFormat="1" ht="15" customHeight="1">
      <c r="A41" s="18" t="s">
        <v>212</v>
      </c>
    </row>
    <row r="42" spans="1:1" s="19" customFormat="1" ht="15" customHeight="1">
      <c r="A42" s="18" t="s">
        <v>213</v>
      </c>
    </row>
    <row r="43" spans="1:1" s="19" customFormat="1" ht="15" customHeight="1">
      <c r="A43" s="18" t="s">
        <v>214</v>
      </c>
    </row>
    <row r="44" spans="1:1" s="19" customFormat="1" ht="15" customHeight="1">
      <c r="A44" s="18" t="s">
        <v>215</v>
      </c>
    </row>
    <row r="45" spans="1:1" s="19" customFormat="1" ht="15" customHeight="1">
      <c r="A45" s="18" t="s">
        <v>216</v>
      </c>
    </row>
    <row r="46" spans="1:1" s="19" customFormat="1" ht="15" customHeight="1">
      <c r="A46" s="18" t="s">
        <v>217</v>
      </c>
    </row>
    <row r="47" spans="1:1" s="19" customFormat="1" ht="15" customHeight="1">
      <c r="A47" s="18" t="s">
        <v>218</v>
      </c>
    </row>
    <row r="48" spans="1:1" s="19" customFormat="1" ht="15" customHeight="1">
      <c r="A48" s="18" t="s">
        <v>219</v>
      </c>
    </row>
    <row r="49" spans="1:1" s="19" customFormat="1" ht="15" customHeight="1">
      <c r="A49" s="18" t="s">
        <v>220</v>
      </c>
    </row>
    <row r="50" spans="1:1" s="19" customFormat="1" ht="15" customHeight="1">
      <c r="A50" s="18" t="s">
        <v>221</v>
      </c>
    </row>
    <row r="51" spans="1:1" s="19" customFormat="1" ht="15" customHeight="1">
      <c r="A51" s="18" t="s">
        <v>222</v>
      </c>
    </row>
    <row r="52" spans="1:1" s="19" customFormat="1" ht="15" customHeight="1">
      <c r="A52" s="18" t="s">
        <v>223</v>
      </c>
    </row>
    <row r="53" spans="1:1" s="19" customFormat="1" ht="15" customHeight="1">
      <c r="A53" s="18" t="s">
        <v>224</v>
      </c>
    </row>
    <row r="54" spans="1:1" s="19" customFormat="1" ht="15" customHeight="1">
      <c r="A54" s="18" t="s">
        <v>225</v>
      </c>
    </row>
    <row r="55" spans="1:1" s="19" customFormat="1" ht="15" customHeight="1">
      <c r="A55" s="18" t="s">
        <v>226</v>
      </c>
    </row>
    <row r="56" spans="1:1" s="19" customFormat="1" ht="15" customHeight="1">
      <c r="A56" s="18" t="s">
        <v>227</v>
      </c>
    </row>
    <row r="57" spans="1:1" s="19" customFormat="1" ht="15" customHeight="1">
      <c r="A57" s="18" t="s">
        <v>228</v>
      </c>
    </row>
    <row r="58" spans="1:1" s="19" customFormat="1" ht="15" customHeight="1">
      <c r="A58" s="18" t="s">
        <v>229</v>
      </c>
    </row>
    <row r="59" spans="1:1" s="19" customFormat="1" ht="15" customHeight="1">
      <c r="A59" s="18" t="s">
        <v>230</v>
      </c>
    </row>
    <row r="60" spans="1:1" s="19" customFormat="1" ht="15" customHeight="1">
      <c r="A60" s="18" t="s">
        <v>231</v>
      </c>
    </row>
    <row r="61" spans="1:1" s="19" customFormat="1" ht="15" customHeight="1">
      <c r="A61" s="18" t="s">
        <v>232</v>
      </c>
    </row>
    <row r="62" spans="1:1" s="19" customFormat="1" ht="15" customHeight="1">
      <c r="A62" s="18" t="s">
        <v>233</v>
      </c>
    </row>
    <row r="63" spans="1:1" s="19" customFormat="1" ht="15" customHeight="1">
      <c r="A63" s="18" t="s">
        <v>234</v>
      </c>
    </row>
    <row r="64" spans="1:1" s="19" customFormat="1" ht="15" customHeight="1">
      <c r="A64" s="18" t="s">
        <v>235</v>
      </c>
    </row>
    <row r="65" spans="1:1" s="19" customFormat="1" ht="15" customHeight="1">
      <c r="A65" s="18" t="s">
        <v>236</v>
      </c>
    </row>
    <row r="66" spans="1:1" s="19" customFormat="1" ht="15" customHeight="1">
      <c r="A66" s="18" t="s">
        <v>237</v>
      </c>
    </row>
    <row r="67" spans="1:1" s="19" customFormat="1" ht="15" customHeight="1">
      <c r="A67" s="18" t="s">
        <v>238</v>
      </c>
    </row>
    <row r="68" spans="1:1" s="19" customFormat="1" ht="15" customHeight="1">
      <c r="A68" s="18" t="s">
        <v>239</v>
      </c>
    </row>
    <row r="69" spans="1:1" s="19" customFormat="1" ht="15" customHeight="1">
      <c r="A69" s="18" t="s">
        <v>240</v>
      </c>
    </row>
    <row r="70" spans="1:1" s="19" customFormat="1" ht="15" customHeight="1">
      <c r="A70" s="18" t="s">
        <v>241</v>
      </c>
    </row>
    <row r="71" spans="1:1" s="19" customFormat="1" ht="15" customHeight="1">
      <c r="A71" s="18" t="s">
        <v>242</v>
      </c>
    </row>
    <row r="72" spans="1:1" s="19" customFormat="1" ht="15" customHeight="1">
      <c r="A72" s="18" t="s">
        <v>243</v>
      </c>
    </row>
    <row r="73" spans="1:1" s="19" customFormat="1" ht="15" customHeight="1">
      <c r="A73" s="18" t="s">
        <v>244</v>
      </c>
    </row>
    <row r="74" spans="1:1" s="19" customFormat="1" ht="15" customHeight="1">
      <c r="A74" s="18" t="s">
        <v>245</v>
      </c>
    </row>
    <row r="75" spans="1:1" s="19" customFormat="1" ht="15" customHeight="1">
      <c r="A75" s="18" t="s">
        <v>246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3BCF3837D63A774CA071B6C3F59F5024" ma:contentTypeVersion="" ma:contentTypeDescription="" ma:contentTypeScope="" ma:versionID="f9b939f1cf184d183986514c5ae7c5db">
  <xsd:schema xmlns:xsd="http://www.w3.org/2001/XMLSchema" xmlns:xs="http://www.w3.org/2001/XMLSchema" xmlns:p="http://schemas.microsoft.com/office/2006/metadata/properties" xmlns:ns1="http://schemas.microsoft.com/sharepoint/v3" xmlns:ns2="7EA502E8-C71E-4F10-844C-A4EADF3D8BA5" targetNamespace="http://schemas.microsoft.com/office/2006/metadata/properties" ma:root="true" ma:fieldsID="95131d5f7a9915adac529c830de4e9dd" ns1:_="" ns2:_="">
    <xsd:import namespace="http://schemas.microsoft.com/sharepoint/v3"/>
    <xsd:import namespace="7EA502E8-C71E-4F10-844C-A4EADF3D8BA5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02E8-C71E-4F10-844C-A4EADF3D8BA5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7EA502E8-C71E-4F10-844C-A4EADF3D8BA5" xsi:nil="true"/>
    <alreadyChecked xmlns="7EA502E8-C71E-4F10-844C-A4EADF3D8BA5">true</alreadyChecked>
    <needDetail xmlns="7EA502E8-C71E-4F10-844C-A4EADF3D8BA5">false</needDetail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C1E71E1-4EFD-4553-889A-D1A2CF8230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EA502E8-C71E-4F10-844C-A4EADF3D8B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C8BA6-4B1B-4A20-91C7-28354E7435B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7EA502E8-C71E-4F10-844C-A4EADF3D8BA5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2021-03-16T21:47:20Z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0x0101006CB92C11A11C4849B1A04E87CB5CBA3E003BCF3837D63A774CA071B6C3F59F5024</vt:lpwstr>
  </property>
</Properties>
</file>