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daukantiene\Desktop\11_programos siuntimui\rezultatai\"/>
    </mc:Choice>
  </mc:AlternateContent>
  <bookViews>
    <workbookView xWindow="0" yWindow="0" windowWidth="28800" windowHeight="12330"/>
  </bookViews>
  <sheets>
    <sheet name="I dalis" sheetId="2" r:id="rId1"/>
    <sheet name="Balų lentelė" sheetId="13" state="hidden" r:id="rId2"/>
    <sheet name="Pripazintos federacijos" sheetId="11" state="hidden" r:id="rId3"/>
  </sheets>
  <definedNames>
    <definedName name="_xlnm.Print_Area" localSheetId="0">'I dalis'!$A:$R</definedName>
  </definedNames>
  <calcPr calcId="171026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29" i="2" l="1"/>
  <c r="O229" i="2"/>
  <c r="N230" i="2"/>
  <c r="O230" i="2"/>
  <c r="N231" i="2"/>
  <c r="O231" i="2"/>
  <c r="N232" i="2"/>
  <c r="O232" i="2"/>
  <c r="N233" i="2"/>
  <c r="O233" i="2"/>
  <c r="N234" i="2"/>
  <c r="O234" i="2"/>
  <c r="N235" i="2"/>
  <c r="O235" i="2"/>
  <c r="N236" i="2"/>
  <c r="O236" i="2"/>
  <c r="N237" i="2"/>
  <c r="O237" i="2"/>
  <c r="P230" i="2"/>
  <c r="Q230" i="2"/>
  <c r="R230" i="2"/>
  <c r="P231" i="2"/>
  <c r="Q231" i="2"/>
  <c r="R231" i="2"/>
  <c r="P232" i="2"/>
  <c r="Q232" i="2"/>
  <c r="R232" i="2"/>
  <c r="P233" i="2"/>
  <c r="Q233" i="2"/>
  <c r="R233" i="2"/>
  <c r="P234" i="2"/>
  <c r="Q234" i="2"/>
  <c r="R234" i="2"/>
  <c r="P235" i="2"/>
  <c r="Q235" i="2"/>
  <c r="R235" i="2"/>
  <c r="P236" i="2"/>
  <c r="Q236" i="2"/>
  <c r="R236" i="2"/>
  <c r="P237" i="2"/>
  <c r="Q237" i="2"/>
  <c r="R237" i="2"/>
  <c r="N187" i="2"/>
  <c r="O187" i="2"/>
  <c r="P187" i="2"/>
  <c r="Q187" i="2"/>
  <c r="R187" i="2"/>
  <c r="N188" i="2"/>
  <c r="O188" i="2"/>
  <c r="P188" i="2"/>
  <c r="Q188" i="2"/>
  <c r="R188" i="2"/>
  <c r="N189" i="2"/>
  <c r="O189" i="2"/>
  <c r="P189" i="2"/>
  <c r="Q189" i="2"/>
  <c r="R189" i="2"/>
  <c r="N190" i="2"/>
  <c r="O190" i="2"/>
  <c r="P190" i="2"/>
  <c r="Q190" i="2"/>
  <c r="R190" i="2"/>
  <c r="N191" i="2"/>
  <c r="O191" i="2"/>
  <c r="P191" i="2"/>
  <c r="Q191" i="2"/>
  <c r="R191" i="2"/>
  <c r="N192" i="2"/>
  <c r="O192" i="2"/>
  <c r="P192" i="2"/>
  <c r="Q192" i="2"/>
  <c r="R192" i="2"/>
  <c r="N193" i="2"/>
  <c r="O193" i="2"/>
  <c r="P193" i="2"/>
  <c r="Q193" i="2"/>
  <c r="R193" i="2"/>
  <c r="N194" i="2"/>
  <c r="O194" i="2"/>
  <c r="P194" i="2"/>
  <c r="Q194" i="2"/>
  <c r="R194" i="2"/>
  <c r="N195" i="2"/>
  <c r="O195" i="2"/>
  <c r="P195" i="2"/>
  <c r="Q195" i="2"/>
  <c r="R195" i="2"/>
  <c r="N196" i="2"/>
  <c r="O196" i="2"/>
  <c r="P196" i="2"/>
  <c r="Q196" i="2"/>
  <c r="R196" i="2"/>
  <c r="N197" i="2"/>
  <c r="O197" i="2"/>
  <c r="P197" i="2"/>
  <c r="Q197" i="2"/>
  <c r="R197" i="2"/>
  <c r="N198" i="2"/>
  <c r="O198" i="2"/>
  <c r="P198" i="2"/>
  <c r="Q198" i="2"/>
  <c r="R198" i="2"/>
  <c r="N199" i="2"/>
  <c r="O199" i="2"/>
  <c r="P199" i="2"/>
  <c r="Q199" i="2"/>
  <c r="R199" i="2"/>
  <c r="N200" i="2"/>
  <c r="O200" i="2"/>
  <c r="P200" i="2"/>
  <c r="Q200" i="2"/>
  <c r="R200" i="2"/>
  <c r="N201" i="2"/>
  <c r="O201" i="2"/>
  <c r="P201" i="2"/>
  <c r="Q201" i="2"/>
  <c r="R201" i="2"/>
  <c r="N202" i="2"/>
  <c r="O202" i="2"/>
  <c r="P202" i="2"/>
  <c r="Q202" i="2"/>
  <c r="R202" i="2"/>
  <c r="N203" i="2"/>
  <c r="O203" i="2"/>
  <c r="P203" i="2"/>
  <c r="Q203" i="2"/>
  <c r="R203" i="2"/>
  <c r="N152" i="2"/>
  <c r="O152" i="2"/>
  <c r="P152" i="2"/>
  <c r="Q152" i="2"/>
  <c r="R152" i="2"/>
  <c r="N153" i="2"/>
  <c r="O153" i="2"/>
  <c r="P153" i="2"/>
  <c r="Q153" i="2"/>
  <c r="R153" i="2"/>
  <c r="N154" i="2"/>
  <c r="O154" i="2"/>
  <c r="P154" i="2"/>
  <c r="Q154" i="2"/>
  <c r="R154" i="2"/>
  <c r="N155" i="2"/>
  <c r="O155" i="2"/>
  <c r="P155" i="2"/>
  <c r="Q155" i="2"/>
  <c r="R155" i="2"/>
  <c r="N156" i="2"/>
  <c r="O156" i="2"/>
  <c r="P156" i="2"/>
  <c r="Q156" i="2"/>
  <c r="R156" i="2"/>
  <c r="N157" i="2"/>
  <c r="O157" i="2"/>
  <c r="P157" i="2"/>
  <c r="Q157" i="2"/>
  <c r="R157" i="2"/>
  <c r="N158" i="2"/>
  <c r="O158" i="2"/>
  <c r="P158" i="2"/>
  <c r="Q158" i="2"/>
  <c r="R158" i="2"/>
  <c r="N159" i="2"/>
  <c r="O159" i="2"/>
  <c r="P159" i="2"/>
  <c r="Q159" i="2"/>
  <c r="R159" i="2"/>
  <c r="N89" i="2"/>
  <c r="O89" i="2"/>
  <c r="P89" i="2"/>
  <c r="Q89" i="2"/>
  <c r="R89" i="2"/>
  <c r="N90" i="2"/>
  <c r="O90" i="2"/>
  <c r="P90" i="2"/>
  <c r="Q90" i="2"/>
  <c r="R90" i="2"/>
  <c r="N91" i="2"/>
  <c r="O91" i="2"/>
  <c r="P91" i="2"/>
  <c r="Q91" i="2"/>
  <c r="R91" i="2"/>
  <c r="N92" i="2"/>
  <c r="O92" i="2"/>
  <c r="P92" i="2"/>
  <c r="Q92" i="2"/>
  <c r="R92" i="2"/>
  <c r="N28" i="2"/>
  <c r="O28" i="2"/>
  <c r="P28" i="2"/>
  <c r="Q28" i="2"/>
  <c r="R28" i="2"/>
  <c r="N29" i="2"/>
  <c r="O29" i="2"/>
  <c r="P29" i="2"/>
  <c r="Q29" i="2"/>
  <c r="R29" i="2"/>
  <c r="N30" i="2"/>
  <c r="O30" i="2"/>
  <c r="P30" i="2"/>
  <c r="Q30" i="2"/>
  <c r="R30" i="2"/>
  <c r="N31" i="2"/>
  <c r="O31" i="2"/>
  <c r="P31" i="2"/>
  <c r="Q31" i="2"/>
  <c r="R31" i="2"/>
  <c r="N32" i="2"/>
  <c r="O32" i="2"/>
  <c r="P32" i="2"/>
  <c r="Q32" i="2"/>
  <c r="R32" i="2"/>
  <c r="N33" i="2"/>
  <c r="O33" i="2"/>
  <c r="P33" i="2"/>
  <c r="Q33" i="2"/>
  <c r="R33" i="2"/>
  <c r="N34" i="2"/>
  <c r="O34" i="2"/>
  <c r="P34" i="2"/>
  <c r="Q34" i="2"/>
  <c r="R34" i="2"/>
  <c r="N35" i="2"/>
  <c r="O35" i="2"/>
  <c r="P35" i="2"/>
  <c r="Q35" i="2"/>
  <c r="R35" i="2"/>
  <c r="N36" i="2"/>
  <c r="O36" i="2"/>
  <c r="P36" i="2"/>
  <c r="Q36" i="2"/>
  <c r="R36" i="2"/>
  <c r="N37" i="2"/>
  <c r="O37" i="2"/>
  <c r="P37" i="2"/>
  <c r="Q37" i="2"/>
  <c r="R37" i="2"/>
  <c r="N571" i="2"/>
  <c r="N563" i="2"/>
  <c r="N564" i="2"/>
  <c r="N565" i="2"/>
  <c r="N566" i="2"/>
  <c r="N567" i="2"/>
  <c r="N568" i="2"/>
  <c r="N569" i="2"/>
  <c r="N570" i="2"/>
  <c r="N562" i="2"/>
  <c r="N546" i="2"/>
  <c r="N547" i="2"/>
  <c r="N548" i="2"/>
  <c r="N549" i="2"/>
  <c r="N550" i="2"/>
  <c r="N551" i="2"/>
  <c r="N552" i="2"/>
  <c r="N553" i="2"/>
  <c r="N554" i="2"/>
  <c r="N545" i="2"/>
  <c r="N529" i="2"/>
  <c r="N530" i="2"/>
  <c r="N531" i="2"/>
  <c r="N532" i="2"/>
  <c r="N533" i="2"/>
  <c r="N534" i="2"/>
  <c r="N535" i="2"/>
  <c r="N536" i="2"/>
  <c r="N537" i="2"/>
  <c r="N528" i="2"/>
  <c r="N512" i="2"/>
  <c r="N513" i="2"/>
  <c r="N514" i="2"/>
  <c r="N515" i="2"/>
  <c r="N516" i="2"/>
  <c r="N517" i="2"/>
  <c r="N518" i="2"/>
  <c r="N519" i="2"/>
  <c r="N520" i="2"/>
  <c r="N511" i="2"/>
  <c r="N495" i="2"/>
  <c r="N496" i="2"/>
  <c r="N497" i="2"/>
  <c r="N498" i="2"/>
  <c r="N499" i="2"/>
  <c r="N500" i="2"/>
  <c r="N501" i="2"/>
  <c r="N502" i="2"/>
  <c r="N503" i="2"/>
  <c r="N494" i="2"/>
  <c r="N478" i="2"/>
  <c r="N479" i="2"/>
  <c r="N480" i="2"/>
  <c r="N481" i="2"/>
  <c r="N482" i="2"/>
  <c r="N483" i="2"/>
  <c r="N484" i="2"/>
  <c r="N485" i="2"/>
  <c r="N486" i="2"/>
  <c r="N477" i="2"/>
  <c r="N461" i="2"/>
  <c r="N462" i="2"/>
  <c r="N463" i="2"/>
  <c r="N464" i="2"/>
  <c r="N465" i="2"/>
  <c r="N466" i="2"/>
  <c r="N467" i="2"/>
  <c r="N468" i="2"/>
  <c r="N469" i="2"/>
  <c r="N460" i="2"/>
  <c r="N444" i="2"/>
  <c r="N445" i="2"/>
  <c r="N446" i="2"/>
  <c r="N447" i="2"/>
  <c r="N448" i="2"/>
  <c r="N449" i="2"/>
  <c r="N450" i="2"/>
  <c r="N451" i="2"/>
  <c r="N452" i="2"/>
  <c r="N443" i="2"/>
  <c r="N427" i="2"/>
  <c r="N428" i="2"/>
  <c r="N429" i="2"/>
  <c r="N430" i="2"/>
  <c r="N431" i="2"/>
  <c r="N432" i="2"/>
  <c r="N433" i="2"/>
  <c r="N434" i="2"/>
  <c r="N435" i="2"/>
  <c r="N426" i="2"/>
  <c r="N410" i="2"/>
  <c r="N411" i="2"/>
  <c r="N412" i="2"/>
  <c r="N413" i="2"/>
  <c r="N414" i="2"/>
  <c r="N415" i="2"/>
  <c r="N416" i="2"/>
  <c r="N417" i="2"/>
  <c r="N418" i="2"/>
  <c r="N409" i="2"/>
  <c r="N393" i="2"/>
  <c r="N394" i="2"/>
  <c r="N395" i="2"/>
  <c r="N396" i="2"/>
  <c r="N397" i="2"/>
  <c r="N398" i="2"/>
  <c r="N399" i="2"/>
  <c r="N400" i="2"/>
  <c r="N401" i="2"/>
  <c r="N392" i="2"/>
  <c r="N376" i="2"/>
  <c r="N377" i="2"/>
  <c r="N378" i="2"/>
  <c r="N379" i="2"/>
  <c r="N380" i="2"/>
  <c r="N381" i="2"/>
  <c r="N382" i="2"/>
  <c r="N383" i="2"/>
  <c r="N384" i="2"/>
  <c r="N375" i="2"/>
  <c r="N359" i="2"/>
  <c r="N360" i="2"/>
  <c r="N361" i="2"/>
  <c r="N362" i="2"/>
  <c r="N363" i="2"/>
  <c r="N364" i="2"/>
  <c r="N365" i="2"/>
  <c r="N366" i="2"/>
  <c r="N367" i="2"/>
  <c r="N358" i="2"/>
  <c r="N342" i="2"/>
  <c r="N343" i="2"/>
  <c r="N344" i="2"/>
  <c r="N345" i="2"/>
  <c r="N346" i="2"/>
  <c r="N347" i="2"/>
  <c r="N348" i="2"/>
  <c r="N349" i="2"/>
  <c r="N350" i="2"/>
  <c r="N341" i="2"/>
  <c r="N325" i="2"/>
  <c r="N326" i="2"/>
  <c r="N327" i="2"/>
  <c r="N328" i="2"/>
  <c r="N329" i="2"/>
  <c r="N330" i="2"/>
  <c r="N331" i="2"/>
  <c r="N332" i="2"/>
  <c r="N333" i="2"/>
  <c r="N324" i="2"/>
  <c r="N308" i="2"/>
  <c r="N309" i="2"/>
  <c r="N310" i="2"/>
  <c r="N311" i="2"/>
  <c r="N312" i="2"/>
  <c r="N313" i="2"/>
  <c r="N314" i="2"/>
  <c r="N315" i="2"/>
  <c r="N316" i="2"/>
  <c r="N307" i="2"/>
  <c r="N291" i="2"/>
  <c r="N292" i="2"/>
  <c r="N293" i="2"/>
  <c r="N294" i="2"/>
  <c r="N295" i="2"/>
  <c r="N296" i="2"/>
  <c r="N297" i="2"/>
  <c r="N298" i="2"/>
  <c r="N299" i="2"/>
  <c r="N290" i="2"/>
  <c r="N280" i="2"/>
  <c r="N281" i="2"/>
  <c r="N282" i="2"/>
  <c r="N279" i="2"/>
  <c r="N267" i="2"/>
  <c r="N268" i="2"/>
  <c r="N269" i="2"/>
  <c r="N270" i="2"/>
  <c r="N271" i="2"/>
  <c r="N266" i="2"/>
  <c r="N257" i="2"/>
  <c r="N258" i="2"/>
  <c r="N256" i="2"/>
  <c r="N246" i="2"/>
  <c r="N247" i="2"/>
  <c r="N248" i="2"/>
  <c r="N249" i="2"/>
  <c r="N245" i="2"/>
  <c r="N222" i="2"/>
  <c r="N223" i="2"/>
  <c r="N224" i="2"/>
  <c r="N225" i="2"/>
  <c r="N226" i="2"/>
  <c r="N227" i="2"/>
  <c r="N228" i="2"/>
  <c r="N221" i="2"/>
  <c r="N212" i="2"/>
  <c r="N213" i="2"/>
  <c r="N211" i="2"/>
  <c r="N186" i="2"/>
  <c r="N174" i="2"/>
  <c r="N175" i="2"/>
  <c r="N176" i="2"/>
  <c r="N177" i="2"/>
  <c r="N178" i="2"/>
  <c r="N173" i="2"/>
  <c r="N149" i="2"/>
  <c r="N150" i="2"/>
  <c r="N151" i="2"/>
  <c r="N160" i="2"/>
  <c r="N161" i="2"/>
  <c r="N162" i="2"/>
  <c r="N163" i="2"/>
  <c r="N164" i="2"/>
  <c r="N165" i="2"/>
  <c r="N148" i="2"/>
  <c r="N137" i="2"/>
  <c r="N138" i="2"/>
  <c r="N139" i="2"/>
  <c r="N140" i="2"/>
  <c r="N136" i="2"/>
  <c r="N122" i="2"/>
  <c r="N123" i="2"/>
  <c r="N124" i="2"/>
  <c r="N125" i="2"/>
  <c r="N126" i="2"/>
  <c r="N127" i="2"/>
  <c r="N128" i="2"/>
  <c r="N121" i="2"/>
  <c r="N112" i="2"/>
  <c r="N113" i="2"/>
  <c r="N111" i="2"/>
  <c r="N101" i="2"/>
  <c r="N102" i="2"/>
  <c r="N103" i="2"/>
  <c r="N100" i="2"/>
  <c r="N81" i="2"/>
  <c r="N82" i="2"/>
  <c r="N83" i="2"/>
  <c r="N84" i="2"/>
  <c r="N85" i="2"/>
  <c r="N86" i="2"/>
  <c r="N87" i="2"/>
  <c r="N88" i="2"/>
  <c r="N80" i="2"/>
  <c r="N71" i="2"/>
  <c r="N72" i="2"/>
  <c r="N70" i="2"/>
  <c r="N62" i="2"/>
  <c r="N61" i="2"/>
  <c r="N47" i="2"/>
  <c r="N48" i="2"/>
  <c r="N49" i="2"/>
  <c r="N50" i="2"/>
  <c r="N51" i="2"/>
  <c r="N46" i="2"/>
  <c r="N20" i="2"/>
  <c r="N21" i="2"/>
  <c r="N22" i="2"/>
  <c r="N23" i="2"/>
  <c r="N24" i="2"/>
  <c r="N25" i="2"/>
  <c r="N26" i="2"/>
  <c r="N27" i="2"/>
  <c r="N19" i="2"/>
  <c r="O571" i="2"/>
  <c r="O563" i="2"/>
  <c r="O564" i="2"/>
  <c r="O565" i="2"/>
  <c r="O566" i="2"/>
  <c r="O567" i="2"/>
  <c r="O568" i="2"/>
  <c r="O569" i="2"/>
  <c r="O570" i="2"/>
  <c r="O562" i="2"/>
  <c r="O546" i="2"/>
  <c r="O547" i="2"/>
  <c r="O548" i="2"/>
  <c r="O549" i="2"/>
  <c r="O550" i="2"/>
  <c r="O551" i="2"/>
  <c r="O552" i="2"/>
  <c r="O553" i="2"/>
  <c r="O554" i="2"/>
  <c r="O545" i="2"/>
  <c r="O529" i="2"/>
  <c r="O530" i="2"/>
  <c r="O531" i="2"/>
  <c r="O532" i="2"/>
  <c r="O533" i="2"/>
  <c r="O534" i="2"/>
  <c r="O535" i="2"/>
  <c r="O536" i="2"/>
  <c r="O537" i="2"/>
  <c r="O528" i="2"/>
  <c r="O512" i="2"/>
  <c r="O513" i="2"/>
  <c r="O514" i="2"/>
  <c r="O515" i="2"/>
  <c r="O516" i="2"/>
  <c r="O517" i="2"/>
  <c r="O518" i="2"/>
  <c r="O519" i="2"/>
  <c r="O520" i="2"/>
  <c r="O511" i="2"/>
  <c r="O495" i="2"/>
  <c r="O496" i="2"/>
  <c r="O497" i="2"/>
  <c r="O498" i="2"/>
  <c r="O499" i="2"/>
  <c r="O500" i="2"/>
  <c r="O501" i="2"/>
  <c r="O502" i="2"/>
  <c r="O503" i="2"/>
  <c r="O494" i="2"/>
  <c r="O478" i="2"/>
  <c r="O479" i="2"/>
  <c r="O480" i="2"/>
  <c r="O481" i="2"/>
  <c r="O482" i="2"/>
  <c r="O483" i="2"/>
  <c r="O484" i="2"/>
  <c r="O485" i="2"/>
  <c r="O486" i="2"/>
  <c r="O477" i="2"/>
  <c r="O461" i="2"/>
  <c r="O462" i="2"/>
  <c r="O463" i="2"/>
  <c r="O464" i="2"/>
  <c r="O465" i="2"/>
  <c r="O466" i="2"/>
  <c r="O467" i="2"/>
  <c r="O468" i="2"/>
  <c r="O469" i="2"/>
  <c r="O460" i="2"/>
  <c r="O444" i="2"/>
  <c r="O445" i="2"/>
  <c r="O446" i="2"/>
  <c r="O447" i="2"/>
  <c r="O448" i="2"/>
  <c r="O449" i="2"/>
  <c r="O450" i="2"/>
  <c r="O451" i="2"/>
  <c r="O452" i="2"/>
  <c r="O443" i="2"/>
  <c r="O427" i="2"/>
  <c r="O428" i="2"/>
  <c r="O429" i="2"/>
  <c r="O430" i="2"/>
  <c r="O431" i="2"/>
  <c r="O432" i="2"/>
  <c r="O433" i="2"/>
  <c r="O434" i="2"/>
  <c r="O435" i="2"/>
  <c r="O426" i="2"/>
  <c r="O410" i="2"/>
  <c r="O411" i="2"/>
  <c r="O412" i="2"/>
  <c r="O413" i="2"/>
  <c r="O414" i="2"/>
  <c r="O415" i="2"/>
  <c r="O416" i="2"/>
  <c r="O417" i="2"/>
  <c r="O418" i="2"/>
  <c r="O409" i="2"/>
  <c r="O393" i="2"/>
  <c r="O394" i="2"/>
  <c r="O395" i="2"/>
  <c r="O396" i="2"/>
  <c r="O397" i="2"/>
  <c r="O398" i="2"/>
  <c r="O399" i="2"/>
  <c r="O400" i="2"/>
  <c r="O401" i="2"/>
  <c r="O392" i="2"/>
  <c r="O376" i="2"/>
  <c r="O377" i="2"/>
  <c r="O378" i="2"/>
  <c r="O379" i="2"/>
  <c r="O380" i="2"/>
  <c r="O381" i="2"/>
  <c r="O382" i="2"/>
  <c r="O383" i="2"/>
  <c r="O384" i="2"/>
  <c r="O375" i="2"/>
  <c r="O359" i="2"/>
  <c r="O360" i="2"/>
  <c r="O361" i="2"/>
  <c r="O362" i="2"/>
  <c r="O363" i="2"/>
  <c r="O364" i="2"/>
  <c r="O365" i="2"/>
  <c r="O366" i="2"/>
  <c r="O367" i="2"/>
  <c r="O358" i="2"/>
  <c r="O342" i="2"/>
  <c r="O343" i="2"/>
  <c r="O344" i="2"/>
  <c r="O345" i="2"/>
  <c r="O346" i="2"/>
  <c r="O347" i="2"/>
  <c r="O348" i="2"/>
  <c r="O349" i="2"/>
  <c r="O350" i="2"/>
  <c r="O341" i="2"/>
  <c r="O325" i="2"/>
  <c r="O326" i="2"/>
  <c r="O327" i="2"/>
  <c r="O328" i="2"/>
  <c r="O329" i="2"/>
  <c r="O330" i="2"/>
  <c r="O331" i="2"/>
  <c r="O332" i="2"/>
  <c r="O333" i="2"/>
  <c r="O324" i="2"/>
  <c r="O308" i="2"/>
  <c r="O309" i="2"/>
  <c r="O310" i="2"/>
  <c r="O311" i="2"/>
  <c r="O312" i="2"/>
  <c r="O313" i="2"/>
  <c r="O314" i="2"/>
  <c r="O315" i="2"/>
  <c r="O316" i="2"/>
  <c r="O307" i="2"/>
  <c r="O291" i="2"/>
  <c r="O292" i="2"/>
  <c r="O293" i="2"/>
  <c r="O294" i="2"/>
  <c r="O295" i="2"/>
  <c r="O296" i="2"/>
  <c r="O297" i="2"/>
  <c r="O298" i="2"/>
  <c r="O299" i="2"/>
  <c r="O290" i="2"/>
  <c r="O280" i="2"/>
  <c r="O281" i="2"/>
  <c r="O282" i="2"/>
  <c r="O279" i="2"/>
  <c r="O267" i="2"/>
  <c r="O268" i="2"/>
  <c r="O269" i="2"/>
  <c r="O270" i="2"/>
  <c r="O271" i="2"/>
  <c r="O266" i="2"/>
  <c r="O257" i="2"/>
  <c r="O258" i="2"/>
  <c r="O256" i="2"/>
  <c r="O246" i="2"/>
  <c r="O247" i="2"/>
  <c r="O248" i="2"/>
  <c r="O249" i="2"/>
  <c r="O245" i="2"/>
  <c r="O222" i="2"/>
  <c r="O223" i="2"/>
  <c r="O224" i="2"/>
  <c r="O225" i="2"/>
  <c r="O226" i="2"/>
  <c r="O227" i="2"/>
  <c r="O228" i="2"/>
  <c r="O221" i="2"/>
  <c r="O212" i="2"/>
  <c r="O213" i="2"/>
  <c r="O211" i="2"/>
  <c r="O186" i="2"/>
  <c r="O174" i="2"/>
  <c r="O175" i="2"/>
  <c r="O176" i="2"/>
  <c r="O177" i="2"/>
  <c r="O178" i="2"/>
  <c r="O173" i="2"/>
  <c r="O149" i="2"/>
  <c r="O150" i="2"/>
  <c r="O151" i="2"/>
  <c r="O160" i="2"/>
  <c r="O161" i="2"/>
  <c r="O162" i="2"/>
  <c r="O163" i="2"/>
  <c r="O164" i="2"/>
  <c r="O165" i="2"/>
  <c r="O148" i="2"/>
  <c r="O137" i="2"/>
  <c r="O138" i="2"/>
  <c r="O139" i="2"/>
  <c r="O140" i="2"/>
  <c r="O136" i="2"/>
  <c r="O122" i="2"/>
  <c r="O123" i="2"/>
  <c r="O124" i="2"/>
  <c r="O125" i="2"/>
  <c r="O126" i="2"/>
  <c r="O127" i="2"/>
  <c r="O128" i="2"/>
  <c r="O121" i="2"/>
  <c r="O112" i="2"/>
  <c r="O113" i="2"/>
  <c r="O111" i="2"/>
  <c r="O101" i="2"/>
  <c r="O102" i="2"/>
  <c r="O103" i="2"/>
  <c r="O100" i="2"/>
  <c r="O81" i="2"/>
  <c r="O82" i="2"/>
  <c r="O83" i="2"/>
  <c r="O84" i="2"/>
  <c r="O85" i="2"/>
  <c r="O86" i="2"/>
  <c r="O87" i="2"/>
  <c r="O88" i="2"/>
  <c r="O80" i="2"/>
  <c r="O71" i="2"/>
  <c r="O72" i="2"/>
  <c r="O70" i="2"/>
  <c r="O62" i="2"/>
  <c r="O61" i="2"/>
  <c r="O47" i="2"/>
  <c r="O48" i="2"/>
  <c r="O49" i="2"/>
  <c r="O50" i="2"/>
  <c r="O51" i="2"/>
  <c r="O46" i="2"/>
  <c r="O20" i="2"/>
  <c r="O21" i="2"/>
  <c r="O22" i="2"/>
  <c r="O23" i="2"/>
  <c r="O24" i="2"/>
  <c r="O25" i="2"/>
  <c r="O26" i="2"/>
  <c r="O27" i="2"/>
  <c r="AN26" i="13"/>
  <c r="U26" i="13"/>
  <c r="V26" i="13"/>
  <c r="W26" i="13"/>
  <c r="X26" i="13"/>
  <c r="Y26" i="13"/>
  <c r="Z26" i="13"/>
  <c r="AA26" i="13"/>
  <c r="M26" i="13"/>
  <c r="N26" i="13"/>
  <c r="O26" i="13"/>
  <c r="P26" i="13"/>
  <c r="Q26" i="13"/>
  <c r="R26" i="13"/>
  <c r="S26" i="13"/>
  <c r="AN25" i="13"/>
  <c r="M25" i="13"/>
  <c r="N25" i="13"/>
  <c r="O25" i="13"/>
  <c r="P25" i="13"/>
  <c r="Q25" i="13"/>
  <c r="R25" i="13"/>
  <c r="S25" i="13"/>
  <c r="AN24" i="13"/>
  <c r="M24" i="13"/>
  <c r="N24" i="13"/>
  <c r="O24" i="13"/>
  <c r="P24" i="13"/>
  <c r="Q24" i="13"/>
  <c r="R24" i="13"/>
  <c r="S24" i="13"/>
  <c r="AN23" i="13"/>
  <c r="M23" i="13"/>
  <c r="N23" i="13"/>
  <c r="O23" i="13"/>
  <c r="P23" i="13"/>
  <c r="Q23" i="13"/>
  <c r="R23" i="13"/>
  <c r="S23" i="13"/>
  <c r="AN22" i="13"/>
  <c r="M22" i="13"/>
  <c r="N22" i="13"/>
  <c r="O22" i="13"/>
  <c r="P22" i="13"/>
  <c r="Q22" i="13"/>
  <c r="R22" i="13"/>
  <c r="S22" i="13"/>
  <c r="AN21" i="13"/>
  <c r="M21" i="13"/>
  <c r="N21" i="13"/>
  <c r="O21" i="13"/>
  <c r="P21" i="13"/>
  <c r="Q21" i="13"/>
  <c r="R21" i="13"/>
  <c r="S21" i="13"/>
  <c r="AN20" i="13"/>
  <c r="M20" i="13"/>
  <c r="N20" i="13"/>
  <c r="O20" i="13"/>
  <c r="P20" i="13"/>
  <c r="Q20" i="13"/>
  <c r="R20" i="13"/>
  <c r="S20" i="13"/>
  <c r="AN19" i="13"/>
  <c r="U19" i="13"/>
  <c r="V19" i="13"/>
  <c r="W19" i="13"/>
  <c r="X19" i="13"/>
  <c r="Y19" i="13"/>
  <c r="Z19" i="13"/>
  <c r="AA19" i="13"/>
  <c r="M19" i="13"/>
  <c r="N19" i="13"/>
  <c r="O19" i="13"/>
  <c r="P19" i="13"/>
  <c r="Q19" i="13"/>
  <c r="R19" i="13"/>
  <c r="S19" i="13"/>
  <c r="AN18" i="13"/>
  <c r="AC18" i="13"/>
  <c r="AD18" i="13"/>
  <c r="AE18" i="13"/>
  <c r="AF18" i="13"/>
  <c r="AG18" i="13"/>
  <c r="AH18" i="13"/>
  <c r="AI18" i="13"/>
  <c r="U18" i="13"/>
  <c r="V18" i="13"/>
  <c r="W18" i="13"/>
  <c r="X18" i="13"/>
  <c r="Y18" i="13"/>
  <c r="Z18" i="13"/>
  <c r="AA18" i="13"/>
  <c r="M18" i="13"/>
  <c r="N18" i="13"/>
  <c r="O18" i="13"/>
  <c r="P18" i="13"/>
  <c r="Q18" i="13"/>
  <c r="R18" i="13"/>
  <c r="S18" i="13"/>
  <c r="AN17" i="13"/>
  <c r="U17" i="13"/>
  <c r="V17" i="13"/>
  <c r="W17" i="13"/>
  <c r="X17" i="13"/>
  <c r="Y17" i="13"/>
  <c r="Z17" i="13"/>
  <c r="AA17" i="13"/>
  <c r="M17" i="13"/>
  <c r="N17" i="13"/>
  <c r="O17" i="13"/>
  <c r="P17" i="13"/>
  <c r="Q17" i="13"/>
  <c r="R17" i="13"/>
  <c r="S17" i="13"/>
  <c r="AN16" i="13"/>
  <c r="AN15" i="13"/>
  <c r="U15" i="13"/>
  <c r="V15" i="13"/>
  <c r="W15" i="13"/>
  <c r="X15" i="13"/>
  <c r="Y15" i="13"/>
  <c r="Z15" i="13"/>
  <c r="AA15" i="13"/>
  <c r="M15" i="13"/>
  <c r="N15" i="13"/>
  <c r="O15" i="13"/>
  <c r="P15" i="13"/>
  <c r="Q15" i="13"/>
  <c r="R15" i="13"/>
  <c r="S15" i="13"/>
  <c r="AN14" i="13"/>
  <c r="AC14" i="13"/>
  <c r="AD14" i="13"/>
  <c r="AE14" i="13"/>
  <c r="AF14" i="13"/>
  <c r="AG14" i="13"/>
  <c r="AH14" i="13"/>
  <c r="AI14" i="13"/>
  <c r="U14" i="13"/>
  <c r="V14" i="13"/>
  <c r="W14" i="13"/>
  <c r="X14" i="13"/>
  <c r="Y14" i="13"/>
  <c r="Z14" i="13"/>
  <c r="AA14" i="13"/>
  <c r="M14" i="13"/>
  <c r="N14" i="13"/>
  <c r="O14" i="13"/>
  <c r="P14" i="13"/>
  <c r="Q14" i="13"/>
  <c r="R14" i="13"/>
  <c r="S14" i="13"/>
  <c r="AN13" i="13"/>
  <c r="M13" i="13"/>
  <c r="N13" i="13"/>
  <c r="O13" i="13"/>
  <c r="P13" i="13"/>
  <c r="Q13" i="13"/>
  <c r="R13" i="13"/>
  <c r="S13" i="13"/>
  <c r="AN12" i="13"/>
  <c r="U12" i="13"/>
  <c r="V12" i="13"/>
  <c r="W12" i="13"/>
  <c r="X12" i="13"/>
  <c r="Y12" i="13"/>
  <c r="Z12" i="13"/>
  <c r="AA12" i="13"/>
  <c r="M12" i="13"/>
  <c r="N12" i="13"/>
  <c r="O12" i="13"/>
  <c r="P12" i="13"/>
  <c r="Q12" i="13"/>
  <c r="R12" i="13"/>
  <c r="S12" i="13"/>
  <c r="AN11" i="13"/>
  <c r="AC11" i="13"/>
  <c r="AD11" i="13"/>
  <c r="AE11" i="13"/>
  <c r="AF11" i="13"/>
  <c r="AG11" i="13"/>
  <c r="AH11" i="13"/>
  <c r="AI11" i="13"/>
  <c r="U11" i="13"/>
  <c r="V11" i="13"/>
  <c r="W11" i="13"/>
  <c r="X11" i="13"/>
  <c r="Y11" i="13"/>
  <c r="Z11" i="13"/>
  <c r="AA11" i="13"/>
  <c r="M11" i="13"/>
  <c r="N11" i="13"/>
  <c r="O11" i="13"/>
  <c r="P11" i="13"/>
  <c r="Q11" i="13"/>
  <c r="R11" i="13"/>
  <c r="S11" i="13"/>
  <c r="AN10" i="13"/>
  <c r="P563" i="2"/>
  <c r="Q563" i="2"/>
  <c r="R563" i="2"/>
  <c r="P564" i="2"/>
  <c r="Q564" i="2"/>
  <c r="R564" i="2"/>
  <c r="P565" i="2"/>
  <c r="P566" i="2"/>
  <c r="Q566" i="2"/>
  <c r="R566" i="2"/>
  <c r="P567" i="2"/>
  <c r="Q567" i="2"/>
  <c r="R567" i="2"/>
  <c r="P568" i="2"/>
  <c r="Q568" i="2"/>
  <c r="R568" i="2"/>
  <c r="P569" i="2"/>
  <c r="Q569" i="2"/>
  <c r="R569" i="2"/>
  <c r="P570" i="2"/>
  <c r="Q570" i="2"/>
  <c r="R570" i="2"/>
  <c r="P571" i="2"/>
  <c r="Q571" i="2"/>
  <c r="R571" i="2"/>
  <c r="P562" i="2"/>
  <c r="P546" i="2"/>
  <c r="Q546" i="2"/>
  <c r="R546" i="2"/>
  <c r="P547" i="2"/>
  <c r="Q547" i="2"/>
  <c r="R547" i="2"/>
  <c r="P548" i="2"/>
  <c r="Q548" i="2"/>
  <c r="R548" i="2"/>
  <c r="P549" i="2"/>
  <c r="Q549" i="2"/>
  <c r="R549" i="2"/>
  <c r="P550" i="2"/>
  <c r="Q550" i="2"/>
  <c r="R550" i="2"/>
  <c r="P551" i="2"/>
  <c r="Q551" i="2"/>
  <c r="R551" i="2"/>
  <c r="P552" i="2"/>
  <c r="P553" i="2"/>
  <c r="Q553" i="2"/>
  <c r="R553" i="2"/>
  <c r="P554" i="2"/>
  <c r="Q554" i="2"/>
  <c r="R554" i="2"/>
  <c r="P545" i="2"/>
  <c r="Q545" i="2"/>
  <c r="R545" i="2"/>
  <c r="P529" i="2"/>
  <c r="Q529" i="2"/>
  <c r="R529" i="2"/>
  <c r="P530" i="2"/>
  <c r="Q530" i="2"/>
  <c r="R530" i="2"/>
  <c r="P531" i="2"/>
  <c r="P532" i="2"/>
  <c r="Q532" i="2"/>
  <c r="R532" i="2"/>
  <c r="P533" i="2"/>
  <c r="Q533" i="2"/>
  <c r="R533" i="2"/>
  <c r="P534" i="2"/>
  <c r="Q534" i="2"/>
  <c r="R534" i="2"/>
  <c r="P535" i="2"/>
  <c r="Q535" i="2"/>
  <c r="R535" i="2"/>
  <c r="P536" i="2"/>
  <c r="Q536" i="2"/>
  <c r="R536" i="2"/>
  <c r="P537" i="2"/>
  <c r="Q537" i="2"/>
  <c r="R537" i="2"/>
  <c r="P528" i="2"/>
  <c r="P512" i="2"/>
  <c r="Q512" i="2"/>
  <c r="R512" i="2"/>
  <c r="P513" i="2"/>
  <c r="Q513" i="2"/>
  <c r="R513" i="2"/>
  <c r="P514" i="2"/>
  <c r="Q514" i="2"/>
  <c r="R514" i="2"/>
  <c r="P515" i="2"/>
  <c r="Q515" i="2"/>
  <c r="R515" i="2"/>
  <c r="P516" i="2"/>
  <c r="Q516" i="2"/>
  <c r="R516" i="2"/>
  <c r="P517" i="2"/>
  <c r="Q517" i="2"/>
  <c r="R517" i="2"/>
  <c r="P518" i="2"/>
  <c r="P519" i="2"/>
  <c r="Q519" i="2"/>
  <c r="R519" i="2"/>
  <c r="P520" i="2"/>
  <c r="Q520" i="2"/>
  <c r="R520" i="2"/>
  <c r="P511" i="2"/>
  <c r="Q511" i="2"/>
  <c r="R511" i="2"/>
  <c r="P495" i="2"/>
  <c r="Q495" i="2"/>
  <c r="R495" i="2"/>
  <c r="P496" i="2"/>
  <c r="Q496" i="2"/>
  <c r="R496" i="2"/>
  <c r="P497" i="2"/>
  <c r="P498" i="2"/>
  <c r="Q498" i="2"/>
  <c r="R498" i="2"/>
  <c r="P499" i="2"/>
  <c r="Q499" i="2"/>
  <c r="R499" i="2"/>
  <c r="P500" i="2"/>
  <c r="Q500" i="2"/>
  <c r="R500" i="2"/>
  <c r="P501" i="2"/>
  <c r="Q501" i="2"/>
  <c r="R501" i="2"/>
  <c r="P502" i="2"/>
  <c r="Q502" i="2"/>
  <c r="R502" i="2"/>
  <c r="P503" i="2"/>
  <c r="Q503" i="2"/>
  <c r="R503" i="2"/>
  <c r="P494" i="2"/>
  <c r="P478" i="2"/>
  <c r="Q478" i="2"/>
  <c r="R478" i="2"/>
  <c r="P479" i="2"/>
  <c r="Q479" i="2"/>
  <c r="R479" i="2"/>
  <c r="P480" i="2"/>
  <c r="Q480" i="2"/>
  <c r="R480" i="2"/>
  <c r="P481" i="2"/>
  <c r="Q481" i="2"/>
  <c r="R481" i="2"/>
  <c r="P482" i="2"/>
  <c r="Q482" i="2"/>
  <c r="R482" i="2"/>
  <c r="P483" i="2"/>
  <c r="Q483" i="2"/>
  <c r="R483" i="2"/>
  <c r="P484" i="2"/>
  <c r="P485" i="2"/>
  <c r="Q485" i="2"/>
  <c r="R485" i="2"/>
  <c r="P486" i="2"/>
  <c r="Q486" i="2"/>
  <c r="R486" i="2"/>
  <c r="P477" i="2"/>
  <c r="Q477" i="2"/>
  <c r="R477" i="2"/>
  <c r="P461" i="2"/>
  <c r="Q461" i="2"/>
  <c r="R461" i="2"/>
  <c r="P462" i="2"/>
  <c r="Q462" i="2"/>
  <c r="R462" i="2"/>
  <c r="P463" i="2"/>
  <c r="P464" i="2"/>
  <c r="Q464" i="2"/>
  <c r="R464" i="2"/>
  <c r="P465" i="2"/>
  <c r="Q465" i="2"/>
  <c r="R465" i="2"/>
  <c r="P466" i="2"/>
  <c r="Q466" i="2"/>
  <c r="R466" i="2"/>
  <c r="P467" i="2"/>
  <c r="Q467" i="2"/>
  <c r="R467" i="2"/>
  <c r="P468" i="2"/>
  <c r="Q468" i="2"/>
  <c r="R468" i="2"/>
  <c r="P469" i="2"/>
  <c r="Q469" i="2"/>
  <c r="R469" i="2"/>
  <c r="P460" i="2"/>
  <c r="P444" i="2"/>
  <c r="Q444" i="2"/>
  <c r="R444" i="2"/>
  <c r="P445" i="2"/>
  <c r="Q445" i="2"/>
  <c r="R445" i="2"/>
  <c r="P446" i="2"/>
  <c r="Q446" i="2"/>
  <c r="R446" i="2"/>
  <c r="P447" i="2"/>
  <c r="Q447" i="2"/>
  <c r="R447" i="2"/>
  <c r="P448" i="2"/>
  <c r="Q448" i="2"/>
  <c r="R448" i="2"/>
  <c r="P449" i="2"/>
  <c r="Q449" i="2"/>
  <c r="R449" i="2"/>
  <c r="P450" i="2"/>
  <c r="P451" i="2"/>
  <c r="Q451" i="2"/>
  <c r="R451" i="2"/>
  <c r="P452" i="2"/>
  <c r="Q452" i="2"/>
  <c r="R452" i="2"/>
  <c r="P443" i="2"/>
  <c r="Q443" i="2"/>
  <c r="R443" i="2"/>
  <c r="P427" i="2"/>
  <c r="Q427" i="2"/>
  <c r="R427" i="2"/>
  <c r="P428" i="2"/>
  <c r="Q428" i="2"/>
  <c r="R428" i="2"/>
  <c r="P429" i="2"/>
  <c r="P430" i="2"/>
  <c r="Q430" i="2"/>
  <c r="R430" i="2"/>
  <c r="P431" i="2"/>
  <c r="Q431" i="2"/>
  <c r="R431" i="2"/>
  <c r="P432" i="2"/>
  <c r="P433" i="2"/>
  <c r="Q433" i="2"/>
  <c r="R433" i="2"/>
  <c r="P434" i="2"/>
  <c r="Q434" i="2"/>
  <c r="R434" i="2"/>
  <c r="P435" i="2"/>
  <c r="Q435" i="2"/>
  <c r="R435" i="2"/>
  <c r="P426" i="2"/>
  <c r="P410" i="2"/>
  <c r="Q410" i="2"/>
  <c r="R410" i="2"/>
  <c r="P411" i="2"/>
  <c r="Q411" i="2"/>
  <c r="R411" i="2"/>
  <c r="P412" i="2"/>
  <c r="Q412" i="2"/>
  <c r="R412" i="2"/>
  <c r="P413" i="2"/>
  <c r="Q413" i="2"/>
  <c r="R413" i="2"/>
  <c r="P414" i="2"/>
  <c r="Q414" i="2"/>
  <c r="R414" i="2"/>
  <c r="P415" i="2"/>
  <c r="Q415" i="2"/>
  <c r="R415" i="2"/>
  <c r="P416" i="2"/>
  <c r="P417" i="2"/>
  <c r="Q417" i="2"/>
  <c r="R417" i="2"/>
  <c r="P418" i="2"/>
  <c r="Q418" i="2"/>
  <c r="R418" i="2"/>
  <c r="P409" i="2"/>
  <c r="Q409" i="2"/>
  <c r="R409" i="2"/>
  <c r="P393" i="2"/>
  <c r="Q393" i="2"/>
  <c r="R393" i="2"/>
  <c r="P394" i="2"/>
  <c r="Q394" i="2"/>
  <c r="R394" i="2"/>
  <c r="P395" i="2"/>
  <c r="P396" i="2"/>
  <c r="Q396" i="2"/>
  <c r="R396" i="2"/>
  <c r="P397" i="2"/>
  <c r="Q397" i="2"/>
  <c r="R397" i="2"/>
  <c r="P398" i="2"/>
  <c r="Q398" i="2"/>
  <c r="R398" i="2"/>
  <c r="P399" i="2"/>
  <c r="P400" i="2"/>
  <c r="Q400" i="2"/>
  <c r="R400" i="2"/>
  <c r="P401" i="2"/>
  <c r="Q401" i="2"/>
  <c r="R401" i="2"/>
  <c r="P392" i="2"/>
  <c r="P376" i="2"/>
  <c r="Q376" i="2"/>
  <c r="R376" i="2"/>
  <c r="P377" i="2"/>
  <c r="Q377" i="2"/>
  <c r="R377" i="2"/>
  <c r="P378" i="2"/>
  <c r="Q378" i="2"/>
  <c r="R378" i="2"/>
  <c r="P379" i="2"/>
  <c r="Q379" i="2"/>
  <c r="R379" i="2"/>
  <c r="P380" i="2"/>
  <c r="Q380" i="2"/>
  <c r="R380" i="2"/>
  <c r="P381" i="2"/>
  <c r="Q381" i="2"/>
  <c r="R381" i="2"/>
  <c r="P382" i="2"/>
  <c r="P383" i="2"/>
  <c r="Q383" i="2"/>
  <c r="R383" i="2"/>
  <c r="P384" i="2"/>
  <c r="Q384" i="2"/>
  <c r="R384" i="2"/>
  <c r="P375" i="2"/>
  <c r="Q375" i="2"/>
  <c r="R375" i="2"/>
  <c r="P359" i="2"/>
  <c r="Q359" i="2"/>
  <c r="R359" i="2"/>
  <c r="P360" i="2"/>
  <c r="Q360" i="2"/>
  <c r="R360" i="2"/>
  <c r="P361" i="2"/>
  <c r="P362" i="2"/>
  <c r="Q362" i="2"/>
  <c r="R362" i="2"/>
  <c r="P363" i="2"/>
  <c r="Q363" i="2"/>
  <c r="R363" i="2"/>
  <c r="P364" i="2"/>
  <c r="Q364" i="2"/>
  <c r="R364" i="2"/>
  <c r="P365" i="2"/>
  <c r="Q365" i="2"/>
  <c r="R365" i="2"/>
  <c r="P366" i="2"/>
  <c r="Q366" i="2"/>
  <c r="R366" i="2"/>
  <c r="P367" i="2"/>
  <c r="Q367" i="2"/>
  <c r="R367" i="2"/>
  <c r="P358" i="2"/>
  <c r="P342" i="2"/>
  <c r="Q342" i="2"/>
  <c r="R342" i="2"/>
  <c r="P343" i="2"/>
  <c r="Q343" i="2"/>
  <c r="R343" i="2"/>
  <c r="P344" i="2"/>
  <c r="Q344" i="2"/>
  <c r="R344" i="2"/>
  <c r="P345" i="2"/>
  <c r="Q345" i="2"/>
  <c r="R345" i="2"/>
  <c r="P346" i="2"/>
  <c r="Q346" i="2"/>
  <c r="R346" i="2"/>
  <c r="P347" i="2"/>
  <c r="Q347" i="2"/>
  <c r="R347" i="2"/>
  <c r="P348" i="2"/>
  <c r="P349" i="2"/>
  <c r="Q349" i="2"/>
  <c r="R349" i="2"/>
  <c r="P350" i="2"/>
  <c r="Q350" i="2"/>
  <c r="R350" i="2"/>
  <c r="P341" i="2"/>
  <c r="Q341" i="2"/>
  <c r="R341" i="2"/>
  <c r="P325" i="2"/>
  <c r="Q325" i="2"/>
  <c r="R325" i="2"/>
  <c r="P326" i="2"/>
  <c r="Q326" i="2"/>
  <c r="R326" i="2"/>
  <c r="P327" i="2"/>
  <c r="P328" i="2"/>
  <c r="Q328" i="2"/>
  <c r="R328" i="2"/>
  <c r="P329" i="2"/>
  <c r="Q329" i="2"/>
  <c r="R329" i="2"/>
  <c r="P330" i="2"/>
  <c r="Q330" i="2"/>
  <c r="R330" i="2"/>
  <c r="P331" i="2"/>
  <c r="Q331" i="2"/>
  <c r="R331" i="2"/>
  <c r="P332" i="2"/>
  <c r="Q332" i="2"/>
  <c r="R332" i="2"/>
  <c r="P333" i="2"/>
  <c r="Q333" i="2"/>
  <c r="R333" i="2"/>
  <c r="P324" i="2"/>
  <c r="P308" i="2"/>
  <c r="Q308" i="2"/>
  <c r="R308" i="2"/>
  <c r="P309" i="2"/>
  <c r="Q309" i="2"/>
  <c r="R309" i="2"/>
  <c r="P310" i="2"/>
  <c r="Q310" i="2"/>
  <c r="R310" i="2"/>
  <c r="P311" i="2"/>
  <c r="Q311" i="2"/>
  <c r="R311" i="2"/>
  <c r="P312" i="2"/>
  <c r="Q312" i="2"/>
  <c r="R312" i="2"/>
  <c r="P313" i="2"/>
  <c r="Q313" i="2"/>
  <c r="R313" i="2"/>
  <c r="P314" i="2"/>
  <c r="P315" i="2"/>
  <c r="Q315" i="2"/>
  <c r="R315" i="2"/>
  <c r="P316" i="2"/>
  <c r="Q316" i="2"/>
  <c r="R316" i="2"/>
  <c r="P307" i="2"/>
  <c r="Q307" i="2"/>
  <c r="R307" i="2"/>
  <c r="P291" i="2"/>
  <c r="Q291" i="2"/>
  <c r="R291" i="2"/>
  <c r="P292" i="2"/>
  <c r="Q292" i="2"/>
  <c r="R292" i="2"/>
  <c r="P293" i="2"/>
  <c r="P294" i="2"/>
  <c r="Q294" i="2"/>
  <c r="R294" i="2"/>
  <c r="P295" i="2"/>
  <c r="Q295" i="2"/>
  <c r="R295" i="2"/>
  <c r="P296" i="2"/>
  <c r="Q296" i="2"/>
  <c r="R296" i="2"/>
  <c r="P297" i="2"/>
  <c r="Q297" i="2"/>
  <c r="R297" i="2"/>
  <c r="P298" i="2"/>
  <c r="Q298" i="2"/>
  <c r="R298" i="2"/>
  <c r="P299" i="2"/>
  <c r="Q299" i="2"/>
  <c r="R299" i="2"/>
  <c r="P290" i="2"/>
  <c r="P280" i="2"/>
  <c r="Q280" i="2"/>
  <c r="R280" i="2"/>
  <c r="P281" i="2"/>
  <c r="Q281" i="2"/>
  <c r="R281" i="2"/>
  <c r="P282" i="2"/>
  <c r="Q282" i="2"/>
  <c r="R282" i="2"/>
  <c r="P279" i="2"/>
  <c r="P267" i="2"/>
  <c r="Q267" i="2"/>
  <c r="R267" i="2"/>
  <c r="P268" i="2"/>
  <c r="Q268" i="2"/>
  <c r="R268" i="2"/>
  <c r="P269" i="2"/>
  <c r="Q269" i="2"/>
  <c r="R269" i="2"/>
  <c r="P270" i="2"/>
  <c r="Q270" i="2"/>
  <c r="R270" i="2"/>
  <c r="P271" i="2"/>
  <c r="Q271" i="2"/>
  <c r="R271" i="2"/>
  <c r="P266" i="2"/>
  <c r="Q266" i="2"/>
  <c r="R266" i="2"/>
  <c r="P257" i="2"/>
  <c r="Q257" i="2"/>
  <c r="R257" i="2"/>
  <c r="P258" i="2"/>
  <c r="Q258" i="2"/>
  <c r="R258" i="2"/>
  <c r="P256" i="2"/>
  <c r="P246" i="2"/>
  <c r="Q246" i="2"/>
  <c r="R246" i="2"/>
  <c r="P247" i="2"/>
  <c r="Q247" i="2"/>
  <c r="R247" i="2"/>
  <c r="P248" i="2"/>
  <c r="Q248" i="2"/>
  <c r="R248" i="2"/>
  <c r="P249" i="2"/>
  <c r="Q249" i="2"/>
  <c r="R249" i="2"/>
  <c r="P245" i="2"/>
  <c r="Q245" i="2"/>
  <c r="R245" i="2"/>
  <c r="P222" i="2"/>
  <c r="Q222" i="2"/>
  <c r="R222" i="2"/>
  <c r="P223" i="2"/>
  <c r="Q223" i="2"/>
  <c r="R223" i="2"/>
  <c r="P224" i="2"/>
  <c r="P225" i="2"/>
  <c r="Q225" i="2"/>
  <c r="R225" i="2"/>
  <c r="P226" i="2"/>
  <c r="Q226" i="2"/>
  <c r="R226" i="2"/>
  <c r="P227" i="2"/>
  <c r="Q227" i="2"/>
  <c r="R227" i="2"/>
  <c r="P228" i="2"/>
  <c r="Q228" i="2"/>
  <c r="R228" i="2"/>
  <c r="P229" i="2"/>
  <c r="Q229" i="2"/>
  <c r="R229" i="2"/>
  <c r="P221" i="2"/>
  <c r="Q221" i="2"/>
  <c r="R221" i="2"/>
  <c r="P212" i="2"/>
  <c r="Q212" i="2"/>
  <c r="R212" i="2"/>
  <c r="P213" i="2"/>
  <c r="Q213" i="2"/>
  <c r="R213" i="2"/>
  <c r="P211" i="2"/>
  <c r="Q211" i="2"/>
  <c r="R211" i="2"/>
  <c r="P186" i="2"/>
  <c r="Q186" i="2"/>
  <c r="R186" i="2"/>
  <c r="P174" i="2"/>
  <c r="Q174" i="2"/>
  <c r="R174" i="2"/>
  <c r="P175" i="2"/>
  <c r="Q175" i="2"/>
  <c r="R175" i="2"/>
  <c r="P176" i="2"/>
  <c r="Q176" i="2"/>
  <c r="R176" i="2"/>
  <c r="P177" i="2"/>
  <c r="Q177" i="2"/>
  <c r="R177" i="2"/>
  <c r="P178" i="2"/>
  <c r="Q178" i="2"/>
  <c r="R178" i="2"/>
  <c r="P173" i="2"/>
  <c r="P149" i="2"/>
  <c r="Q149" i="2"/>
  <c r="R149" i="2"/>
  <c r="P150" i="2"/>
  <c r="Q150" i="2"/>
  <c r="R150" i="2"/>
  <c r="P151" i="2"/>
  <c r="Q151" i="2"/>
  <c r="R151" i="2"/>
  <c r="P160" i="2"/>
  <c r="Q160" i="2"/>
  <c r="R160" i="2"/>
  <c r="P161" i="2"/>
  <c r="Q161" i="2"/>
  <c r="R161" i="2"/>
  <c r="P162" i="2"/>
  <c r="Q162" i="2"/>
  <c r="R162" i="2"/>
  <c r="P163" i="2"/>
  <c r="P164" i="2"/>
  <c r="Q164" i="2"/>
  <c r="R164" i="2"/>
  <c r="P165" i="2"/>
  <c r="Q165" i="2"/>
  <c r="R165" i="2"/>
  <c r="P148" i="2"/>
  <c r="Q148" i="2"/>
  <c r="R148" i="2"/>
  <c r="P137" i="2"/>
  <c r="Q137" i="2"/>
  <c r="R137" i="2"/>
  <c r="P138" i="2"/>
  <c r="Q138" i="2"/>
  <c r="R138" i="2"/>
  <c r="P139" i="2"/>
  <c r="P140" i="2"/>
  <c r="Q140" i="2"/>
  <c r="R140" i="2"/>
  <c r="P136" i="2"/>
  <c r="P122" i="2"/>
  <c r="Q122" i="2"/>
  <c r="R122" i="2"/>
  <c r="P123" i="2"/>
  <c r="Q123" i="2"/>
  <c r="R123" i="2"/>
  <c r="P124" i="2"/>
  <c r="Q124" i="2"/>
  <c r="R124" i="2"/>
  <c r="P125" i="2"/>
  <c r="Q125" i="2"/>
  <c r="R125" i="2"/>
  <c r="P126" i="2"/>
  <c r="Q126" i="2"/>
  <c r="R126" i="2"/>
  <c r="P127" i="2"/>
  <c r="Q127" i="2"/>
  <c r="R127" i="2"/>
  <c r="P128" i="2"/>
  <c r="P121" i="2"/>
  <c r="Q121" i="2"/>
  <c r="R121" i="2"/>
  <c r="P112" i="2"/>
  <c r="Q112" i="2"/>
  <c r="R112" i="2"/>
  <c r="P113" i="2"/>
  <c r="P111" i="2"/>
  <c r="Q111" i="2"/>
  <c r="R111" i="2"/>
  <c r="P101" i="2"/>
  <c r="Q101" i="2"/>
  <c r="R101" i="2"/>
  <c r="P102" i="2"/>
  <c r="Q102" i="2"/>
  <c r="R102" i="2"/>
  <c r="P103" i="2"/>
  <c r="P100" i="2"/>
  <c r="Q100" i="2"/>
  <c r="R100" i="2"/>
  <c r="P81" i="2"/>
  <c r="Q81" i="2"/>
  <c r="R81" i="2"/>
  <c r="P82" i="2"/>
  <c r="Q82" i="2"/>
  <c r="R82" i="2"/>
  <c r="P83" i="2"/>
  <c r="P84" i="2"/>
  <c r="Q84" i="2"/>
  <c r="R84" i="2"/>
  <c r="P85" i="2"/>
  <c r="Q85" i="2"/>
  <c r="R85" i="2"/>
  <c r="P86" i="2"/>
  <c r="Q86" i="2"/>
  <c r="R86" i="2"/>
  <c r="P87" i="2"/>
  <c r="Q87" i="2"/>
  <c r="R87" i="2"/>
  <c r="P88" i="2"/>
  <c r="Q88" i="2"/>
  <c r="R88" i="2"/>
  <c r="P80" i="2"/>
  <c r="Q80" i="2"/>
  <c r="R80" i="2"/>
  <c r="P71" i="2"/>
  <c r="Q71" i="2"/>
  <c r="R71" i="2"/>
  <c r="P72" i="2"/>
  <c r="Q72" i="2"/>
  <c r="R72" i="2"/>
  <c r="P70" i="2"/>
  <c r="P62" i="2"/>
  <c r="Q62" i="2"/>
  <c r="R62" i="2"/>
  <c r="P61" i="2"/>
  <c r="Q61" i="2"/>
  <c r="R61" i="2"/>
  <c r="P47" i="2"/>
  <c r="Q47" i="2"/>
  <c r="R47" i="2"/>
  <c r="P48" i="2"/>
  <c r="P49" i="2"/>
  <c r="Q49" i="2"/>
  <c r="R49" i="2"/>
  <c r="P50" i="2"/>
  <c r="Q50" i="2"/>
  <c r="R50" i="2"/>
  <c r="P51" i="2"/>
  <c r="Q51" i="2"/>
  <c r="R51" i="2"/>
  <c r="P46" i="2"/>
  <c r="Q46" i="2"/>
  <c r="R46" i="2"/>
  <c r="P20" i="2"/>
  <c r="Q20" i="2"/>
  <c r="R20" i="2"/>
  <c r="P21" i="2"/>
  <c r="Q21" i="2"/>
  <c r="R21" i="2"/>
  <c r="P22" i="2"/>
  <c r="P23" i="2"/>
  <c r="Q23" i="2"/>
  <c r="R23" i="2"/>
  <c r="P24" i="2"/>
  <c r="Q24" i="2"/>
  <c r="R24" i="2"/>
  <c r="P25" i="2"/>
  <c r="Q25" i="2"/>
  <c r="R25" i="2"/>
  <c r="P26" i="2"/>
  <c r="Q26" i="2"/>
  <c r="R26" i="2"/>
  <c r="P27" i="2"/>
  <c r="Q27" i="2"/>
  <c r="R27" i="2"/>
  <c r="O19" i="2"/>
  <c r="Q173" i="2"/>
  <c r="R173" i="2"/>
  <c r="Q83" i="2"/>
  <c r="R83" i="2"/>
  <c r="R93" i="2"/>
  <c r="Q103" i="2"/>
  <c r="R103" i="2"/>
  <c r="R104" i="2"/>
  <c r="Q163" i="2"/>
  <c r="R163" i="2"/>
  <c r="R166" i="2"/>
  <c r="R204" i="2"/>
  <c r="Q348" i="2"/>
  <c r="R348" i="2"/>
  <c r="R351" i="2"/>
  <c r="Q361" i="2"/>
  <c r="R361" i="2"/>
  <c r="Q392" i="2"/>
  <c r="R392" i="2"/>
  <c r="Q395" i="2"/>
  <c r="R395" i="2"/>
  <c r="Q426" i="2"/>
  <c r="R426" i="2"/>
  <c r="Q432" i="2"/>
  <c r="R432" i="2"/>
  <c r="Q429" i="2"/>
  <c r="R429" i="2"/>
  <c r="Q552" i="2"/>
  <c r="R552" i="2"/>
  <c r="R555" i="2"/>
  <c r="Q565" i="2"/>
  <c r="R565" i="2"/>
  <c r="Q22" i="2"/>
  <c r="R22" i="2"/>
  <c r="Q484" i="2"/>
  <c r="R484" i="2"/>
  <c r="R487" i="2"/>
  <c r="Q562" i="2"/>
  <c r="R562" i="2"/>
  <c r="Q531" i="2"/>
  <c r="R531" i="2"/>
  <c r="Q528" i="2"/>
  <c r="R528" i="2"/>
  <c r="Q518" i="2"/>
  <c r="R518" i="2"/>
  <c r="R521" i="2"/>
  <c r="Q497" i="2"/>
  <c r="R497" i="2"/>
  <c r="Q494" i="2"/>
  <c r="R494" i="2"/>
  <c r="Q463" i="2"/>
  <c r="R463" i="2"/>
  <c r="Q460" i="2"/>
  <c r="R460" i="2"/>
  <c r="Q450" i="2"/>
  <c r="R450" i="2"/>
  <c r="R453" i="2"/>
  <c r="Q416" i="2"/>
  <c r="R416" i="2"/>
  <c r="R419" i="2"/>
  <c r="Q399" i="2"/>
  <c r="R399" i="2"/>
  <c r="Q382" i="2"/>
  <c r="R382" i="2"/>
  <c r="R385" i="2"/>
  <c r="Q358" i="2"/>
  <c r="R358" i="2"/>
  <c r="Q327" i="2"/>
  <c r="R327" i="2"/>
  <c r="Q324" i="2"/>
  <c r="R324" i="2"/>
  <c r="Q314" i="2"/>
  <c r="R314" i="2"/>
  <c r="R317" i="2"/>
  <c r="Q293" i="2"/>
  <c r="R293" i="2"/>
  <c r="Q290" i="2"/>
  <c r="R290" i="2"/>
  <c r="Q279" i="2"/>
  <c r="R279" i="2"/>
  <c r="R283" i="2"/>
  <c r="R272" i="2"/>
  <c r="Q256" i="2"/>
  <c r="R256" i="2"/>
  <c r="R250" i="2"/>
  <c r="Q224" i="2"/>
  <c r="R224" i="2"/>
  <c r="R238" i="2"/>
  <c r="R214" i="2"/>
  <c r="Q139" i="2"/>
  <c r="R139" i="2"/>
  <c r="Q136" i="2"/>
  <c r="R136" i="2"/>
  <c r="Q128" i="2"/>
  <c r="R128" i="2"/>
  <c r="R129" i="2"/>
  <c r="Q113" i="2"/>
  <c r="R113" i="2"/>
  <c r="R114" i="2"/>
  <c r="Q70" i="2"/>
  <c r="R70" i="2"/>
  <c r="Q48" i="2"/>
  <c r="R48" i="2"/>
  <c r="R179" i="2"/>
  <c r="R572" i="2"/>
  <c r="R436" i="2"/>
  <c r="R402" i="2"/>
  <c r="R368" i="2"/>
  <c r="R538" i="2"/>
  <c r="R504" i="2"/>
  <c r="R470" i="2"/>
  <c r="R334" i="2"/>
  <c r="R300" i="2"/>
  <c r="R259" i="2"/>
  <c r="R141" i="2"/>
  <c r="R73" i="2"/>
  <c r="P19" i="2"/>
  <c r="Q19" i="2"/>
  <c r="R19" i="2"/>
  <c r="R38" i="2"/>
  <c r="R63" i="2"/>
  <c r="R52" i="2"/>
  <c r="R576" i="2"/>
</calcChain>
</file>

<file path=xl/comments1.xml><?xml version="1.0" encoding="utf-8"?>
<comments xmlns="http://schemas.openxmlformats.org/spreadsheetml/2006/main">
  <authors>
    <author>Edgaras Abušovas</author>
    <author>...</author>
  </authors>
  <commentList>
    <comment ref="A5" authorId="0" shapeId="0">
      <text>
        <r>
          <rPr>
            <b/>
            <sz val="9"/>
            <color indexed="81"/>
            <rFont val="Tahoma"/>
            <family val="2"/>
            <charset val="186"/>
          </rPr>
          <t>Pareiškėjo pavadinimas pasirenkamas iš sąrašo</t>
        </r>
      </text>
    </comment>
    <comment ref="C13" authorId="1" shapeId="0">
      <text>
        <r>
          <rPr>
            <sz val="9"/>
            <color indexed="81"/>
            <rFont val="Tahoma"/>
            <charset val="1"/>
          </rPr>
          <t xml:space="preserve">
Įrašyti patiems</t>
        </r>
      </text>
    </comment>
    <comment ref="D13" authorId="1" shapeId="0">
      <text>
        <r>
          <rPr>
            <b/>
            <sz val="9"/>
            <color indexed="81"/>
            <rFont val="Tahoma"/>
            <family val="2"/>
            <charset val="186"/>
          </rPr>
          <t xml:space="preserve">Pasirinkti iš sąrašo langelyje
</t>
        </r>
      </text>
    </comment>
    <comment ref="E13" authorId="1" shapeId="0">
      <text>
        <r>
          <rPr>
            <b/>
            <sz val="9"/>
            <color indexed="81"/>
            <rFont val="Tahoma"/>
            <charset val="1"/>
          </rPr>
          <t>Įrašyti patiems</t>
        </r>
      </text>
    </comment>
    <comment ref="F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4" authorId="1" shapeId="0">
      <text>
        <r>
          <rPr>
            <b/>
            <sz val="9"/>
            <color indexed="81"/>
            <rFont val="Tahoma"/>
            <charset val="1"/>
          </rPr>
          <t>Įrašyti patiems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14" authorId="1" shapeId="0">
      <text>
        <r>
          <rPr>
            <b/>
            <sz val="9"/>
            <color indexed="81"/>
            <rFont val="Tahoma"/>
            <charset val="1"/>
          </rPr>
          <t>Įrašyti patiems</t>
        </r>
      </text>
    </comment>
    <comment ref="M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<sst xmlns="http://schemas.openxmlformats.org/spreadsheetml/2006/main" count="1521" uniqueCount="397">
  <si>
    <t>2021 m. vasario mėn. 08 d.</t>
  </si>
  <si>
    <t>Pareiškėjas:</t>
  </si>
  <si>
    <t>Lietuvos kultūrizmo ir kūno rengybos federacija</t>
  </si>
  <si>
    <t xml:space="preserve">           (Pareiškėjo pavadinimas)</t>
  </si>
  <si>
    <t>Vytauto g. 94, LT72217 Tauragė, +370 685 81775, smartinkiene@gmail.com</t>
  </si>
  <si>
    <t>(Pareiškėjo buveinės adresas, telefonas, el. paštas)</t>
  </si>
  <si>
    <t>(Juridinio asmens kodas)</t>
  </si>
  <si>
    <t>SPORTININKŲ (KOMANDŲ) TARPTAUTINĖSE AUKŠTO MEISTRIŠKUMO SPORTO VARŽYBOSE PASIEKTI REZULTATAI</t>
  </si>
  <si>
    <t>Eil. Nr.</t>
  </si>
  <si>
    <t xml:space="preserve">Sportininko vardas, pavardė </t>
  </si>
  <si>
    <t>Sporto šakos rungtis</t>
  </si>
  <si>
    <t>Įtraukta į olimpinių žaidynių programą/neįtraukta į olimpinių žaidynių programą)</t>
  </si>
  <si>
    <t xml:space="preserve">Sportininkų (komandos narių) skaičius </t>
  </si>
  <si>
    <t>Balas už aplenktą sportininką (komandą) sporto šakos rungtyje</t>
  </si>
  <si>
    <t>Balo už aplenktų sportininkų (komandų) skaičių sporto šakos rungtyje vertė procentais nuo iškovotos vietos konkrečioje sporto šakos rungtyje balo vertės</t>
  </si>
  <si>
    <t>Balų suma</t>
  </si>
  <si>
    <t>Tarptautinių aukšto meistriškumo sporto varžybų kategorija</t>
  </si>
  <si>
    <t>Kas kiek metų rengiamos tarptautinės aukšto meistriškumo sporto varžybos</t>
  </si>
  <si>
    <t>Vykdoma atranka į tarptautines aukšto meistriškumo sporto varžybas (Taip / Ne)</t>
  </si>
  <si>
    <t>Automobilių,  aviacijos, motociklų ar motorlaivių sporto šakų pasaulio ar Europos čempionato etapų (jeigu toje sporto šakoje pasaulio ar Europos čempionatai nevykdomi, o vietoje jų rengiamos tos sporto šakos pasaulio ar Europos taurės varžybos – atskirame pasaulio ar Europos taurės varžybų etapų) skaičius</t>
  </si>
  <si>
    <t>Sportininkų (komandų) skaičius rungtyje</t>
  </si>
  <si>
    <t>Valstybių skaičius tarptautinėse aukšto meistriškumo sporto varžybose*</t>
  </si>
  <si>
    <t>Sportininko (komandos) užimta vieta</t>
  </si>
  <si>
    <t>Aukščiausia sportininko užimta vieta tose pačiose sporto varžybose (Taip / Ne)</t>
  </si>
  <si>
    <t>Balų skaičius už užimtą vietą</t>
  </si>
  <si>
    <t>Priklauso balų atsižvelgus į pastabas</t>
  </si>
  <si>
    <t>2020 m. Europos suaugusiųjų čempionatas</t>
  </si>
  <si>
    <t xml:space="preserve">(sporto renginio pavadinimas) </t>
  </si>
  <si>
    <t>Andrius Talačka</t>
  </si>
  <si>
    <t>Kultūrizmas +90 kg</t>
  </si>
  <si>
    <t>neolimpinė</t>
  </si>
  <si>
    <t>EČ</t>
  </si>
  <si>
    <t>Taip</t>
  </si>
  <si>
    <t>Justas Poliakus</t>
  </si>
  <si>
    <t>Kultūrizmas -90 kg</t>
  </si>
  <si>
    <t>Ne</t>
  </si>
  <si>
    <t>Tomas Kudelis</t>
  </si>
  <si>
    <t>Absoliuti kultūrizmo kategorija</t>
  </si>
  <si>
    <t>Tautvydas Tumbrotas</t>
  </si>
  <si>
    <t>Klasikinė figūra</t>
  </si>
  <si>
    <t>Armandas Krivickas</t>
  </si>
  <si>
    <t>Giorgi Mačavariani</t>
  </si>
  <si>
    <t>Klasikinis kultūrizmas +175 cm</t>
  </si>
  <si>
    <t>Edvinas Tuinyla</t>
  </si>
  <si>
    <t>Figūra +179 cm</t>
  </si>
  <si>
    <t>Artūras Zikis</t>
  </si>
  <si>
    <t>Figūra -182 cm</t>
  </si>
  <si>
    <t>Simonas Pužas</t>
  </si>
  <si>
    <t>Skirmantė Puzinaitė</t>
  </si>
  <si>
    <t>Wellness -163 cm</t>
  </si>
  <si>
    <t>Julita Ciūnytė</t>
  </si>
  <si>
    <t>Kūno fitnesas +163 cm</t>
  </si>
  <si>
    <t>Julita Ciūnytė ir Andrius Talačka</t>
  </si>
  <si>
    <t>Mišrios poros</t>
  </si>
  <si>
    <t>Skaistė Danilevičiūtė</t>
  </si>
  <si>
    <t>Bikini -160 cm</t>
  </si>
  <si>
    <t>Ieva Keturakytė</t>
  </si>
  <si>
    <t>Bikini -162 cm</t>
  </si>
  <si>
    <t>Justė Tamašauskaitė</t>
  </si>
  <si>
    <t>Bikini -172 cm</t>
  </si>
  <si>
    <t>Neda Silkinytė</t>
  </si>
  <si>
    <t>Bikini +172 cm</t>
  </si>
  <si>
    <t>Kotryna Čiburė</t>
  </si>
  <si>
    <t>Evelina Stulginskaitė</t>
  </si>
  <si>
    <t>Iš viso:</t>
  </si>
  <si>
    <t>PRIDEDAMA. ____________________________________________________________________________________________________</t>
  </si>
  <si>
    <t xml:space="preserve">https://ifbb.com/wp-content/uploads/2020/05/2020-EBFF-Results.pdf </t>
  </si>
  <si>
    <t>                                     (pridedamos pasiekimus tarptautinėse aukšto meistriškumo sporto varžybose patvirtinančių protokolų kopijos (arba pateikiama nuoroda į interneto svetainę, kurioje su šiais protokolais galima būtų susipažinti)</t>
  </si>
  <si>
    <t>2020 m. Pasaulio suaugusiųjų čempionatas</t>
  </si>
  <si>
    <t>Nuoroda į protokolą:</t>
  </si>
  <si>
    <t>PČ</t>
  </si>
  <si>
    <t>Kultūrizmas -95 kg</t>
  </si>
  <si>
    <t>Donatas Rapšas</t>
  </si>
  <si>
    <t>Raumeninga vyrų figūra</t>
  </si>
  <si>
    <t>Sandra Kazlauskienė</t>
  </si>
  <si>
    <t>Bikini -158 cm</t>
  </si>
  <si>
    <t>Viktorija Sadovskaja</t>
  </si>
  <si>
    <t>Bikini -164 cm</t>
  </si>
  <si>
    <t>https://ifbb.com/wp-content/uploads/2019/11/Results.pdf</t>
  </si>
  <si>
    <t>                                     (pridedamos pasiekimus tarptautinėse sporto varžybose patvirtinančių protokolų kopijos (arba pateikiama nuoroda į interneto svetainę, kurioje su šiais protokolais galima būtų susipažinti)</t>
  </si>
  <si>
    <t>2020 m. Pasaulio Fit Model čempionatas</t>
  </si>
  <si>
    <t>Kristina Mickienė</t>
  </si>
  <si>
    <t>Fit model -163 cm</t>
  </si>
  <si>
    <t>Ana Kiseliova</t>
  </si>
  <si>
    <t>Fit model -168 cm</t>
  </si>
  <si>
    <t>https://ifbb.com/wp-content/uploads/2019/11/RESULTS_-World-Fit-Model-Results.pdf</t>
  </si>
  <si>
    <t>2020 m. Europos jaunimo čempionatas</t>
  </si>
  <si>
    <t>Jaunimo bikini 16-20 m.</t>
  </si>
  <si>
    <t>JEČ</t>
  </si>
  <si>
    <t>Jaunimo bikini 21-23 m.</t>
  </si>
  <si>
    <t>Žiūrėti papildomuose prieduose</t>
  </si>
  <si>
    <t>2019 m. Europos suaugusiųjų čempionatas</t>
  </si>
  <si>
    <t>Audrius Petrėnas</t>
  </si>
  <si>
    <t>Klasikinis kultūrizmas -180 cm</t>
  </si>
  <si>
    <t>Vytautas Elmonas</t>
  </si>
  <si>
    <t>Games klasikinis kultūrizmas -175 cm</t>
  </si>
  <si>
    <t>Darius Janušauskas</t>
  </si>
  <si>
    <t>Kultūrizmas +100 kg</t>
  </si>
  <si>
    <t>Deividas Gūžys</t>
  </si>
  <si>
    <t>Klasikinė vyrų figūra +175 cm</t>
  </si>
  <si>
    <t>Indrė Balevičiūtė</t>
  </si>
  <si>
    <t>Kūno fitnesas +168 cm</t>
  </si>
  <si>
    <t>Evelina Žiogienė</t>
  </si>
  <si>
    <t>Moterų figūra -163 cm</t>
  </si>
  <si>
    <t>Laura Stalinkevičiūtė</t>
  </si>
  <si>
    <t>Lina Kudrickė</t>
  </si>
  <si>
    <t>Bikini -169 cm</t>
  </si>
  <si>
    <t>Asta Kaukaitė</t>
  </si>
  <si>
    <t>Bikini absoliuti kategorija</t>
  </si>
  <si>
    <t>https://ifbb.com/wp-content/uploads/PDF/RESUTS/2019/european/2019-EBFF-Results.pdf</t>
  </si>
  <si>
    <t>2019 m. Europos jaunimo čempionatas</t>
  </si>
  <si>
    <t>Tadas Čeponis</t>
  </si>
  <si>
    <t>Jaunimo klasikinis kultūrizmas</t>
  </si>
  <si>
    <t>Jaunimo bikini 21-23 m. -160 cm</t>
  </si>
  <si>
    <t>Absoliuti jaunimo bikini kategorija</t>
  </si>
  <si>
    <t>2019 m. Pasaulio vyrų kultūrizmo čempionatas</t>
  </si>
  <si>
    <t>Tomas Kairys</t>
  </si>
  <si>
    <t>Klasikinė vyrų figūra +180 cm</t>
  </si>
  <si>
    <t>Ramūnas Rimidys</t>
  </si>
  <si>
    <t>https://ifbb.com/wp-content/uploads/PDF/RESUTS/2019/2019-IFBB-WBC-Fujairah-Results.pdf</t>
  </si>
  <si>
    <t>2019 m. Pasaulio jaunimo čempionatas</t>
  </si>
  <si>
    <t>Jaunimo bikini 16-20 m. -163 cm</t>
  </si>
  <si>
    <t>JPČ</t>
  </si>
  <si>
    <t>Rokas Linkevičius</t>
  </si>
  <si>
    <t>Absoliuti jaunimo klasikinio kultūrizmo kategorija</t>
  </si>
  <si>
    <t>Robertas Balčiūnas</t>
  </si>
  <si>
    <t>Jaunimo kultūrizmas 21 - 23 m.</t>
  </si>
  <si>
    <t>Aistė Urbanavičiūtė</t>
  </si>
  <si>
    <t>Jaunimo bikini 21-23 m. -166 cm</t>
  </si>
  <si>
    <t>Živilė Adomonytė</t>
  </si>
  <si>
    <t>Jaunimo bikini 21-23 m. +166 cm</t>
  </si>
  <si>
    <t>Martynas Savickas</t>
  </si>
  <si>
    <t>Jaunimo kultūrizmas 16 - 23 m. +75 kg</t>
  </si>
  <si>
    <t>Vilius Petrik</t>
  </si>
  <si>
    <t>https://ifbb.com/wp-content/uploads/2018/11/2019-IFBB-WJC-Hungary-Results.pdf</t>
  </si>
  <si>
    <t>2019 m. Pasaulio fitneso čempionatas</t>
  </si>
  <si>
    <t>Laima Pletinskaja</t>
  </si>
  <si>
    <t>https://ifbb.com/wp-content/uploads/PDF/RESUTS/2019/2019-IFBB-WBC-Slovakia-Results.pdf</t>
  </si>
  <si>
    <t>2018 m. Europos suaugusiųjų čempionatas</t>
  </si>
  <si>
    <t>Edita Kaliūnienė</t>
  </si>
  <si>
    <t>Kūno fitnesas</t>
  </si>
  <si>
    <t>Rolandas Žeimys</t>
  </si>
  <si>
    <t>Klasikinis kultūrizmas</t>
  </si>
  <si>
    <t>Renatas Suleimanovas</t>
  </si>
  <si>
    <t>Vyrų figūra -173 cm</t>
  </si>
  <si>
    <t>Vyrų figūra absoliuti kategorija</t>
  </si>
  <si>
    <t>Ričardas Ramanauskas</t>
  </si>
  <si>
    <t>Klasikinis kultūrizmas +180 cm</t>
  </si>
  <si>
    <t>Tomas Bendoraitis</t>
  </si>
  <si>
    <t>Kultūrizmas -85 kg</t>
  </si>
  <si>
    <t>Julija Ivanauskienė</t>
  </si>
  <si>
    <t>Ramona Žiauberytė</t>
  </si>
  <si>
    <t>Virginija Kaminska</t>
  </si>
  <si>
    <t>Kūno fitnesas -163 cm</t>
  </si>
  <si>
    <t>Vita Lenkauskaitė</t>
  </si>
  <si>
    <t>Kūno fitnesas -168 cm</t>
  </si>
  <si>
    <t>Kūno fitneso absoliuti kategorija</t>
  </si>
  <si>
    <t>Ilona Miknienė</t>
  </si>
  <si>
    <t>Wellness +163 cm</t>
  </si>
  <si>
    <t>Arūnas Vandys</t>
  </si>
  <si>
    <t>https://ifbb.com/wp-content/uploads/PDF/2018-EBFF-SantaSusanna-J&amp;M-Results-Corrected.pdf</t>
  </si>
  <si>
    <t>2018 m. Europos jaunimo čempionatas</t>
  </si>
  <si>
    <t>Jaunimo bikini +166 cm</t>
  </si>
  <si>
    <t>Jaunimo bikini -166 cm</t>
  </si>
  <si>
    <t>Jaunimo bikini absoliuti kategorija</t>
  </si>
  <si>
    <t>Edvinas Malyševas</t>
  </si>
  <si>
    <t>Jaunimo figūra +178 cm</t>
  </si>
  <si>
    <t>Arthur Mileris</t>
  </si>
  <si>
    <t>Jaunimo kultūrizmas +75 kg</t>
  </si>
  <si>
    <t>Jaunimo kultūrizmo absoliuti kategorija</t>
  </si>
  <si>
    <t>2018 m. Pasaulio fitneso čempionatas</t>
  </si>
  <si>
    <t>Laura Maslauskienė</t>
  </si>
  <si>
    <t>Diana Žiaugaitė</t>
  </si>
  <si>
    <t>Vyrų figūra -179 cm</t>
  </si>
  <si>
    <t>Vyrų figūra -182 cm</t>
  </si>
  <si>
    <t>Modestas Kungys</t>
  </si>
  <si>
    <t>https://ifbb.com/wp-content/uploads/PDF/2018-IFBB-WFC-Bialystok-Results-f.pdf</t>
  </si>
  <si>
    <t>2018 m. Pasaulio vyrų čempionatas</t>
  </si>
  <si>
    <t>Edgaras Gladas</t>
  </si>
  <si>
    <t>Kultūrizmas -75 kg</t>
  </si>
  <si>
    <t>Vytautas Žylė</t>
  </si>
  <si>
    <t>Kultūrizmas -80 kg</t>
  </si>
  <si>
    <t>https://ifbb.com/wp-content/uploads/PDF/Results_IFBB-World-Championship-of-Bodybuilding_2018_Geral.pdf</t>
  </si>
  <si>
    <t>2017 m. Europos suaugusiųjų čempionatas</t>
  </si>
  <si>
    <t>Rasa Selemonavičiūtė</t>
  </si>
  <si>
    <t>Bikini +163 cm</t>
  </si>
  <si>
    <t>Daiva Varnelienė</t>
  </si>
  <si>
    <t>Mindaugas Giedris</t>
  </si>
  <si>
    <t>Vilius Sosnovskis</t>
  </si>
  <si>
    <t>Games klasikinis kultūrizmas</t>
  </si>
  <si>
    <t>Vyrų figūra -170 cm</t>
  </si>
  <si>
    <t>Regimantas Sinkevičius</t>
  </si>
  <si>
    <t>Liudas Vaisieta</t>
  </si>
  <si>
    <t>Vyrų figūra -176 cm</t>
  </si>
  <si>
    <t>Wellness</t>
  </si>
  <si>
    <t>Bikini +160 cm</t>
  </si>
  <si>
    <t>Goda Randakevičiūtė</t>
  </si>
  <si>
    <t>Kristina Narbutaitytė</t>
  </si>
  <si>
    <t>Rita Milinovič</t>
  </si>
  <si>
    <t>Bikini -166 cm</t>
  </si>
  <si>
    <t>Diana Stankejeva</t>
  </si>
  <si>
    <t>https://ifbb.com/wp-content/uploads/PDF/2017-EBFF-SantaSusanna-Fitness-Results-Corrected.pdf</t>
  </si>
  <si>
    <t>2017 m. Europos jaunimo čempionatas</t>
  </si>
  <si>
    <t>Eglė Gestautaitė</t>
  </si>
  <si>
    <t>Jaunimo bikini -160 cm</t>
  </si>
  <si>
    <t>Veronika Iljinaitė</t>
  </si>
  <si>
    <t>Jaunimo kultūrizmas -75 kg</t>
  </si>
  <si>
    <t>Marius Mėgelaitis</t>
  </si>
  <si>
    <t>https://ifbb.com/wp-content/uploads/PDF/2017-EBFF-SantaSusanna-J&amp;M-Results-Corrected.pdf</t>
  </si>
  <si>
    <t>2017 m. Pasaulio vyrų čempionatas</t>
  </si>
  <si>
    <t>Lukas Galdikas</t>
  </si>
  <si>
    <t>Vyrų figūra +182 cm</t>
  </si>
  <si>
    <t>Linas Petraitis</t>
  </si>
  <si>
    <t>https://ifbb.com/wp-content/uploads/PDF/2017-Benidorm-FinalResults-corrected.pdf</t>
  </si>
  <si>
    <t>2017 m. Pasaulio jaunimo čempionatas</t>
  </si>
  <si>
    <t>Jaunimo kūno fitnesas</t>
  </si>
  <si>
    <t>Elėja Lukytė</t>
  </si>
  <si>
    <t>Jaunimo vaikinų figūra -178 cm</t>
  </si>
  <si>
    <t>https://ifbb.com/wp-content/uploads/2018/06/2017-WFC-Biarritz-Final-Results.pdf</t>
  </si>
  <si>
    <t>2017 m. Pasaulio fitneso čempionatas</t>
  </si>
  <si>
    <t>Marta Alešiūnaitė</t>
  </si>
  <si>
    <t>201     m. ___________________________________</t>
  </si>
  <si>
    <t>Bendra sporto šakos gauta taškų suma</t>
  </si>
  <si>
    <t>*Pildo tik į olimpinių žaidynių programą neįtrauktų sporto šakų pareiškėjai</t>
  </si>
  <si>
    <t>Pareiškėjo vardu:</t>
  </si>
  <si>
    <t>__________________________                                             _________________                                                            ____________________          </t>
  </si>
  <si>
    <t>Federacijos Prezidentė</t>
  </si>
  <si>
    <t>Sandra Martinkienė</t>
  </si>
  <si>
    <r>
      <t>(pareigų pavadinimas)               A.</t>
    </r>
    <r>
      <rPr>
        <sz val="12"/>
        <color theme="1"/>
        <rFont val="Times New Roman"/>
        <family val="1"/>
        <charset val="186"/>
      </rPr>
      <t xml:space="preserve"> </t>
    </r>
    <r>
      <rPr>
        <sz val="10"/>
        <color theme="1"/>
        <rFont val="Times New Roman"/>
        <family val="1"/>
        <charset val="186"/>
      </rPr>
      <t>V.                                                                     (parašas)                                                                                                 (vardas, pavardė)</t>
    </r>
  </si>
  <si>
    <t xml:space="preserve">(jei pareiškėjas antspaudą privalo turėti) </t>
  </si>
  <si>
    <t>Didelio meistriškumo sporto programų</t>
  </si>
  <si>
    <t>finansavimo valstybės biudžeto lėšomis</t>
  </si>
  <si>
    <t>specialiųjų kriterijų aprašo</t>
  </si>
  <si>
    <t>1 priedas</t>
  </si>
  <si>
    <t>BALAI UŽ SPORTININKŲ (KOMANDŲ) TARPTAUTINĖSE SPORTO VARŽYBOSE PASIEKTUS REZULTATUS</t>
  </si>
  <si>
    <t>Santraupa</t>
  </si>
  <si>
    <t>Tarptautinių sporto varžybų kategorija</t>
  </si>
  <si>
    <t>Balas už iškovotą vietą sporto šakos rungtyje</t>
  </si>
  <si>
    <t>1 vieta</t>
  </si>
  <si>
    <t>2 vieta</t>
  </si>
  <si>
    <t>3 vieta</t>
  </si>
  <si>
    <t>4 vieta</t>
  </si>
  <si>
    <t>5 vieta</t>
  </si>
  <si>
    <t>6 vieta</t>
  </si>
  <si>
    <t>7 vieta</t>
  </si>
  <si>
    <t>8 vieta</t>
  </si>
  <si>
    <t>9 vieta</t>
  </si>
  <si>
    <t>10 vieta</t>
  </si>
  <si>
    <t>11 vieta</t>
  </si>
  <si>
    <t>12 vieta</t>
  </si>
  <si>
    <t>13 vieta</t>
  </si>
  <si>
    <t>14 vieta</t>
  </si>
  <si>
    <t>15 vieta</t>
  </si>
  <si>
    <t>16 vieta</t>
  </si>
  <si>
    <t>17 vieta</t>
  </si>
  <si>
    <t>18 vieta</t>
  </si>
  <si>
    <t>19 vieta</t>
  </si>
  <si>
    <t>20 vieta</t>
  </si>
  <si>
    <t>21 vieta</t>
  </si>
  <si>
    <t>22 vieta</t>
  </si>
  <si>
    <t>23 vieta</t>
  </si>
  <si>
    <t>24 vieta</t>
  </si>
  <si>
    <t>25 vieta</t>
  </si>
  <si>
    <t>26 vieta</t>
  </si>
  <si>
    <t>27 vieta</t>
  </si>
  <si>
    <t>28 vieta</t>
  </si>
  <si>
    <t>29 vieta</t>
  </si>
  <si>
    <t>30 vieta</t>
  </si>
  <si>
    <t>31 vieta</t>
  </si>
  <si>
    <t>32 vieta</t>
  </si>
  <si>
    <t>33 vieta</t>
  </si>
  <si>
    <t>34 vieta</t>
  </si>
  <si>
    <t>35 vieta</t>
  </si>
  <si>
    <t>36 vieta</t>
  </si>
  <si>
    <t>1-36</t>
  </si>
  <si>
    <t>1.</t>
  </si>
  <si>
    <t>OŽ</t>
  </si>
  <si>
    <t>Olimpinės žaidynės</t>
  </si>
  <si>
    <t>2.</t>
  </si>
  <si>
    <t>Pasaulio čempionatas</t>
  </si>
  <si>
    <t>-</t>
  </si>
  <si>
    <t>3.</t>
  </si>
  <si>
    <t>Europos čempionatas</t>
  </si>
  <si>
    <t>4.</t>
  </si>
  <si>
    <t>PČneol</t>
  </si>
  <si>
    <t>Į olimpinių žaidynių programą įtrauktų sporto šakų į olimpinių žaidynių programą neįtrauktų rungčių pasaulio čempionatai ir į olimpinių žaidynių programą įtrauktų sporto šakų pasaulio čempionatuose vykdomos į olimpinių žaidynių programą neįtrauktos rungtys</t>
  </si>
  <si>
    <t>5.</t>
  </si>
  <si>
    <t>PŽ</t>
  </si>
  <si>
    <t>Pasaulio žaidynės, pasaulio aviacijos žaidynės,  pasaulio šachmatų ir šaškių olimpiados</t>
  </si>
  <si>
    <t>6.</t>
  </si>
  <si>
    <t>JOŽ</t>
  </si>
  <si>
    <t>Jaunimo olimpinės žaidynės</t>
  </si>
  <si>
    <t>7.</t>
  </si>
  <si>
    <t>EČneol</t>
  </si>
  <si>
    <t>Į olimpinių žaidynių programą įtrauktų sporto šakų į olimpinių žaidynių programą neįtrauktų  rungčių Europos čempionatai ir į olimpinių žaidynių programą įtrauktų sporto šakų Europos čempionatuose vykdomos į olimpinių žaidynių programą neįtrauktos rungtys</t>
  </si>
  <si>
    <t>8.</t>
  </si>
  <si>
    <t>EŽ</t>
  </si>
  <si>
    <t>Europos žaidynės</t>
  </si>
  <si>
    <t>9.</t>
  </si>
  <si>
    <t>PT</t>
  </si>
  <si>
    <t>Pasaulio taurės varžybų galutinėje įskaitoje užimta vieta</t>
  </si>
  <si>
    <t>10.</t>
  </si>
  <si>
    <t>Pasaulio jaunimo čempionatas</t>
  </si>
  <si>
    <t>11.</t>
  </si>
  <si>
    <t>JnPČ</t>
  </si>
  <si>
    <t>Pasaulio jaunių čempionatas</t>
  </si>
  <si>
    <t>12.</t>
  </si>
  <si>
    <t>Europos jaunimo čempionatas</t>
  </si>
  <si>
    <t>13.</t>
  </si>
  <si>
    <t>JEOF</t>
  </si>
  <si>
    <t>Europos jaunimo olimpinis festivalis</t>
  </si>
  <si>
    <t>14.</t>
  </si>
  <si>
    <t>JnEČ</t>
  </si>
  <si>
    <t>Europos jaunių čempionatas</t>
  </si>
  <si>
    <t>15.</t>
  </si>
  <si>
    <t>JčPČ</t>
  </si>
  <si>
    <t>Pasaulio jaunučių čempionatas</t>
  </si>
  <si>
    <t>16.</t>
  </si>
  <si>
    <t>JčEČ</t>
  </si>
  <si>
    <t>Europos jaunučių čempionatas</t>
  </si>
  <si>
    <t>17.</t>
  </si>
  <si>
    <t>NEAK</t>
  </si>
  <si>
    <t>Pasaulio ir Europos čempionatai, kuriuose varžomasi nuotoliniu būdu</t>
  </si>
  <si>
    <t>Departamento pripažintos nacionalinės sporto (šakų) federacijos</t>
  </si>
  <si>
    <t>Asociacija „Hockey Lithuania“</t>
  </si>
  <si>
    <t>Lietuvos aeroklubas</t>
  </si>
  <si>
    <t>Lietuvos alpinizmo asociacija</t>
  </si>
  <si>
    <t>Lietuvos automobilių sporto federacija</t>
  </si>
  <si>
    <t>Lietuvos badmintono federacija</t>
  </si>
  <si>
    <t>Lietuvos baidarių ir kanojų irklavimo federacija</t>
  </si>
  <si>
    <t>Lietuvos bangų sporto asociacija (banglenčių, puslenčių ir slydimo bangomis sporto šakoms)</t>
  </si>
  <si>
    <t>Lietuvos beisbolo asociacija (beisbolo disciplinai)</t>
  </si>
  <si>
    <t>Lietuvos biatlono federacija</t>
  </si>
  <si>
    <t>Lietuvos biliardo federacija</t>
  </si>
  <si>
    <t>Lietuvos bobslėjaus ir skeletono sporto federacija</t>
  </si>
  <si>
    <t>Lietuvos bokso federacija</t>
  </si>
  <si>
    <t>Lietuvos boulingo federacija</t>
  </si>
  <si>
    <t>Lietuvos buriuotojų sąjunga</t>
  </si>
  <si>
    <t>Lietuvos bušido federacija (ju-jitsu sporto šakai)</t>
  </si>
  <si>
    <t>Lietuvos čiuožimo federacija</t>
  </si>
  <si>
    <t>Lietuvos dviračių sporto federacija</t>
  </si>
  <si>
    <t>Lietuvos dziudo federacija</t>
  </si>
  <si>
    <t>Lietuvos fechtavimo federacija</t>
  </si>
  <si>
    <t>Lietuvos futbolo federacija</t>
  </si>
  <si>
    <t>Lietuvos gimnastikos federacija</t>
  </si>
  <si>
    <t>Lietuvos golfo federacija</t>
  </si>
  <si>
    <t>Lietuvos greitojo čiuožimo asociacija</t>
  </si>
  <si>
    <t>Lietuvos imtynių federacija</t>
  </si>
  <si>
    <t>Lietuvos irklavimo federacija</t>
  </si>
  <si>
    <t>Lietuvos jėgos trikovės federacija</t>
  </si>
  <si>
    <t>Lietuvos kendo asociacija</t>
  </si>
  <si>
    <t>Lietuvos kerlingo asociacija</t>
  </si>
  <si>
    <t>Lietuvos kikboksingo federacija</t>
  </si>
  <si>
    <t>Lietuvos kyokushin karate federacija</t>
  </si>
  <si>
    <t>Lietuvos korespondencinių šachmatų federacija</t>
  </si>
  <si>
    <t>Lietuvos krepšinio federacija</t>
  </si>
  <si>
    <t>Lietuvos kudo sporto federacija</t>
  </si>
  <si>
    <t>Lietuvos kuraš federacija (sumo sporto šakai)</t>
  </si>
  <si>
    <t>Lietuvos laipiojimo sporto asociacija</t>
  </si>
  <si>
    <t>Lietuvos lankininkų federacija</t>
  </si>
  <si>
    <t>Lietuvos lengvosios atletikos federacija</t>
  </si>
  <si>
    <t>Lietuvos motociklų sporto federacija</t>
  </si>
  <si>
    <t>Lietuvos motorlaivių federacija</t>
  </si>
  <si>
    <t>Lietuvos MUAY – THAI sąjunga</t>
  </si>
  <si>
    <t>Lietuvos nacionalinė slidinėjimo asociacija</t>
  </si>
  <si>
    <t>Lietuvos orientavimosi sporto federacija</t>
  </si>
  <si>
    <t>Lietuvos plaukimo federacija</t>
  </si>
  <si>
    <t>Lietuvos povandeninio sporto federacija</t>
  </si>
  <si>
    <t>Lietuvos pulo federacija</t>
  </si>
  <si>
    <t>Lietuvos rankinio federacija</t>
  </si>
  <si>
    <t>Lietuvos rankų lenkimo sporto federacija</t>
  </si>
  <si>
    <t>Lietuvos regbio federacija</t>
  </si>
  <si>
    <t>Lietuvos rogučių sporto federacija</t>
  </si>
  <si>
    <t>Lietuvos sambo federacija</t>
  </si>
  <si>
    <t>Lietuvos skvošo asociacija</t>
  </si>
  <si>
    <t>Lietuvos softbolo federacija (softbolo disciplinai)</t>
  </si>
  <si>
    <t>Lietuvos sportinės žūklės federacija</t>
  </si>
  <si>
    <t>Lietuvos sportinių šokių federacija</t>
  </si>
  <si>
    <t>Lietuvos stalo teniso asociacija</t>
  </si>
  <si>
    <t>Lietuvos sunkiosios atletikos federacija</t>
  </si>
  <si>
    <t>Lietuvos šachmatų federacija</t>
  </si>
  <si>
    <t>Lietuvos šachmatų kompozitorių sąjunga</t>
  </si>
  <si>
    <t>Lietuvos šaškių federacija</t>
  </si>
  <si>
    <t>Lietuvos šaudymo sporto sąjunga</t>
  </si>
  <si>
    <t>Lietuvos šiuolaikinės penkiakovės federacija</t>
  </si>
  <si>
    <t>Lietuvos taekwondo federacija</t>
  </si>
  <si>
    <t>Lietuvos tautinių imtynių federacija (pankrationo ir imtynių už diržų disciplinoms)</t>
  </si>
  <si>
    <t>Lietuvos teniso sąjunga                    </t>
  </si>
  <si>
    <t>Lietuvos tinklinio federacija</t>
  </si>
  <si>
    <t>Lietuvos triatlono federacija</t>
  </si>
  <si>
    <t>Lietuvos universalios kovos federacija</t>
  </si>
  <si>
    <t>Lietuvos ušu federacija (ušu sporto šakai)</t>
  </si>
  <si>
    <t>Lietuvos vandens slidininkų sąjunga</t>
  </si>
  <si>
    <t>Lietuvos vandensvydžio sporto federacija</t>
  </si>
  <si>
    <t>Lietuvos virvės traukimo federacija</t>
  </si>
  <si>
    <t>Lietuvos žirginio sporto federacija</t>
  </si>
  <si>
    <t>Lietuvos žolės riedulio federacija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</si>
</sst>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>
    <font>
      <sz val="11"/>
      <color theme="1"/>
      <name val="Calibri"/>
      <family val="2"/>
      <charset val="186"/>
      <scheme val="minor"/>
    </font>
    <font>
      <b/>
      <sz val="14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2"/>
      <name val="Times New Roman"/>
      <family val="1"/>
      <charset val="186"/>
    </font>
    <font>
      <i/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1"/>
      <color rgb="FF000000"/>
      <name val="Calibri"/>
      <family val="2"/>
      <charset val="186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9"/>
      <color indexed="81"/>
      <name val="Tahoma"/>
      <family val="2"/>
      <charset val="186"/>
    </font>
    <font>
      <i/>
      <sz val="11"/>
      <color rgb="FF000000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10"/>
      <color rgb="FF444444"/>
      <name val="Open Sans"/>
      <family val="2"/>
      <charset val="186"/>
    </font>
    <font>
      <sz val="10"/>
      <color theme="1"/>
      <name val="Calibri"/>
      <family val="2"/>
      <charset val="186"/>
      <scheme val="minor"/>
    </font>
    <font>
      <b/>
      <sz val="20"/>
      <name val="Times New Roman"/>
      <family val="1"/>
      <charset val="186"/>
    </font>
    <font>
      <sz val="2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Calibri"/>
      <family val="2"/>
      <charset val="186"/>
      <scheme val="minor"/>
    </font>
    <font>
      <sz val="8"/>
      <name val="Times New Roman"/>
      <family val="1"/>
      <charset val="186"/>
    </font>
    <font>
      <sz val="9"/>
      <color theme="1"/>
      <name val="Calibri"/>
      <family val="2"/>
      <scheme val="minor"/>
    </font>
    <font>
      <vertAlign val="superscript"/>
      <sz val="12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sz val="8"/>
      <color theme="1"/>
      <name val="Times New Roman"/>
      <family val="1"/>
      <charset val="186"/>
    </font>
    <font>
      <u/>
      <sz val="11"/>
      <color theme="10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EBF1D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0" fillId="0" borderId="0"/>
    <xf numFmtId="0" fontId="31" fillId="0" borderId="0" applyNumberFormat="0" applyFill="0" applyBorder="0" applyAlignment="0" applyProtection="0"/>
  </cellStyleXfs>
  <cellXfs count="122">
    <xf numFmtId="0" fontId="0" fillId="0" borderId="0" xfId="0"/>
    <xf numFmtId="0" fontId="3" fillId="0" borderId="0" xfId="0" applyFont="1" applyAlignment="1">
      <alignment vertical="center"/>
    </xf>
    <xf numFmtId="2" fontId="3" fillId="0" borderId="0" xfId="0" applyNumberFormat="1" applyFont="1" applyAlignment="1">
      <alignment vertical="center"/>
    </xf>
    <xf numFmtId="2" fontId="5" fillId="0" borderId="2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2" fontId="5" fillId="0" borderId="1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vertical="center"/>
    </xf>
    <xf numFmtId="2" fontId="6" fillId="3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shrinkToFit="1"/>
    </xf>
    <xf numFmtId="0" fontId="10" fillId="0" borderId="0" xfId="1"/>
    <xf numFmtId="0" fontId="3" fillId="0" borderId="8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2" fontId="6" fillId="0" borderId="0" xfId="0" applyNumberFormat="1" applyFont="1" applyBorder="1" applyAlignment="1">
      <alignment vertical="center"/>
    </xf>
    <xf numFmtId="0" fontId="15" fillId="0" borderId="0" xfId="0" applyFont="1"/>
    <xf numFmtId="0" fontId="16" fillId="0" borderId="0" xfId="0" applyFont="1" applyAlignment="1">
      <alignment horizontal="left" vertical="center" wrapText="1" indent="1"/>
    </xf>
    <xf numFmtId="0" fontId="17" fillId="0" borderId="0" xfId="0" applyFont="1"/>
    <xf numFmtId="3" fontId="3" fillId="0" borderId="0" xfId="0" applyNumberFormat="1" applyFont="1" applyAlignment="1">
      <alignment vertical="center"/>
    </xf>
    <xf numFmtId="0" fontId="14" fillId="0" borderId="0" xfId="0" applyFont="1" applyBorder="1" applyAlignment="1">
      <alignment horizontal="center"/>
    </xf>
    <xf numFmtId="0" fontId="7" fillId="5" borderId="2" xfId="0" applyFont="1" applyFill="1" applyBorder="1" applyAlignment="1">
      <alignment vertical="center" wrapText="1"/>
    </xf>
    <xf numFmtId="0" fontId="7" fillId="5" borderId="9" xfId="0" applyFont="1" applyFill="1" applyBorder="1" applyAlignment="1">
      <alignment vertical="center" wrapText="1"/>
    </xf>
    <xf numFmtId="0" fontId="21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0" fillId="0" borderId="0" xfId="0" applyAlignment="1"/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2" fontId="3" fillId="0" borderId="3" xfId="0" applyNumberFormat="1" applyFont="1" applyBorder="1" applyAlignment="1">
      <alignment vertical="center"/>
    </xf>
    <xf numFmtId="0" fontId="20" fillId="0" borderId="20" xfId="0" applyFont="1" applyBorder="1" applyAlignment="1">
      <alignment horizontal="center" vertical="center" wrapText="1"/>
    </xf>
    <xf numFmtId="0" fontId="27" fillId="0" borderId="0" xfId="0" applyFont="1"/>
    <xf numFmtId="0" fontId="7" fillId="5" borderId="2" xfId="0" applyFont="1" applyFill="1" applyBorder="1" applyAlignment="1">
      <alignment vertical="center"/>
    </xf>
    <xf numFmtId="2" fontId="7" fillId="0" borderId="2" xfId="0" applyNumberFormat="1" applyFont="1" applyFill="1" applyBorder="1" applyAlignment="1">
      <alignment horizontal="center" vertical="center"/>
    </xf>
    <xf numFmtId="2" fontId="9" fillId="0" borderId="2" xfId="0" applyNumberFormat="1" applyFont="1" applyFill="1" applyBorder="1" applyAlignment="1">
      <alignment horizontal="center" vertical="center"/>
    </xf>
    <xf numFmtId="0" fontId="9" fillId="5" borderId="2" xfId="0" applyFont="1" applyFill="1" applyBorder="1" applyAlignment="1">
      <alignment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2" fontId="8" fillId="0" borderId="2" xfId="0" applyNumberFormat="1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2" fontId="7" fillId="0" borderId="9" xfId="0" applyNumberFormat="1" applyFont="1" applyFill="1" applyBorder="1" applyAlignment="1">
      <alignment horizontal="center" vertical="center"/>
    </xf>
    <xf numFmtId="2" fontId="8" fillId="0" borderId="9" xfId="0" applyNumberFormat="1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29" fillId="0" borderId="3" xfId="0" applyFont="1" applyBorder="1" applyAlignment="1">
      <alignment vertical="center" wrapText="1"/>
    </xf>
    <xf numFmtId="0" fontId="21" fillId="0" borderId="0" xfId="0" applyFont="1" applyAlignment="1">
      <alignment horizontal="left"/>
    </xf>
    <xf numFmtId="0" fontId="9" fillId="2" borderId="1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/>
    </xf>
    <xf numFmtId="0" fontId="0" fillId="0" borderId="0" xfId="0" applyFont="1"/>
    <xf numFmtId="0" fontId="31" fillId="0" borderId="0" xfId="2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1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9" fillId="0" borderId="10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3" fillId="0" borderId="15" xfId="0" applyFont="1" applyBorder="1" applyAlignment="1">
      <alignment horizontal="right" vertical="center" wrapText="1"/>
    </xf>
    <xf numFmtId="0" fontId="4" fillId="0" borderId="0" xfId="0" applyFont="1" applyAlignment="1">
      <alignment horizontal="left" vertical="center"/>
    </xf>
    <xf numFmtId="0" fontId="31" fillId="0" borderId="3" xfId="2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4" fillId="4" borderId="5" xfId="0" applyFont="1" applyFill="1" applyBorder="1" applyAlignment="1">
      <alignment horizontal="center" vertical="center" wrapText="1"/>
    </xf>
    <xf numFmtId="0" fontId="24" fillId="4" borderId="6" xfId="0" applyFont="1" applyFill="1" applyBorder="1" applyAlignment="1">
      <alignment horizontal="center" vertical="center" wrapText="1"/>
    </xf>
    <xf numFmtId="0" fontId="24" fillId="4" borderId="7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6" fillId="4" borderId="5" xfId="0" applyFont="1" applyFill="1" applyBorder="1" applyAlignment="1">
      <alignment horizontal="center" vertical="center" wrapText="1"/>
    </xf>
    <xf numFmtId="0" fontId="26" fillId="4" borderId="6" xfId="0" applyFont="1" applyFill="1" applyBorder="1" applyAlignment="1">
      <alignment horizontal="center" vertical="center" wrapText="1"/>
    </xf>
    <xf numFmtId="0" fontId="26" fillId="4" borderId="7" xfId="0" applyFont="1" applyFill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2" fontId="24" fillId="4" borderId="5" xfId="0" applyNumberFormat="1" applyFont="1" applyFill="1" applyBorder="1" applyAlignment="1">
      <alignment horizontal="center" vertical="center" wrapText="1"/>
    </xf>
    <xf numFmtId="2" fontId="24" fillId="4" borderId="7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8" fillId="0" borderId="0" xfId="0" applyFont="1" applyAlignment="1">
      <alignment horizontal="left" vertical="center"/>
    </xf>
    <xf numFmtId="0" fontId="24" fillId="4" borderId="2" xfId="0" applyFont="1" applyFill="1" applyBorder="1" applyAlignment="1">
      <alignment horizontal="center" vertical="center" wrapText="1"/>
    </xf>
    <xf numFmtId="0" fontId="25" fillId="4" borderId="2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/>
    </xf>
    <xf numFmtId="0" fontId="20" fillId="2" borderId="19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20" fillId="2" borderId="23" xfId="0" applyFont="1" applyFill="1" applyBorder="1" applyAlignment="1">
      <alignment horizontal="center" vertical="center" textRotation="90"/>
    </xf>
    <xf numFmtId="0" fontId="20" fillId="2" borderId="6" xfId="0" applyFont="1" applyFill="1" applyBorder="1" applyAlignment="1">
      <alignment horizontal="center" vertical="center" textRotation="90"/>
    </xf>
    <xf numFmtId="0" fontId="20" fillId="2" borderId="7" xfId="0" applyFont="1" applyFill="1" applyBorder="1" applyAlignment="1">
      <alignment horizontal="center" vertical="center" textRotation="90"/>
    </xf>
    <xf numFmtId="0" fontId="20" fillId="2" borderId="1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7" fillId="0" borderId="21" xfId="0" applyNumberFormat="1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</cellXfs>
  <cellStyles count="3">
    <cellStyle name="Hyperlink" xfId="2"/>
    <cellStyle name="Įprastas" xfId="0" builtinId="0"/>
    <cellStyle name="Normal 2" xfId="1"/>
  </cellStyles>
  <dxfs count="0"/>
  <tableStyles count="0" defaultTableStyle="TableStyleMedium2" defaultPivotStyle="PivotStyleLight16"/>
  <colors>
    <mruColors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fbb.com/wp-content/uploads/2018/11/2019-IFBB-WJC-Hungary-Results.pdf" TargetMode="External"/><Relationship Id="rId13" Type="http://schemas.openxmlformats.org/officeDocument/2006/relationships/hyperlink" Target="https://ifbb.com/wp-content/uploads/PDF/Results_IFBB-World-Championship-of-Bodybuilding_2018_Geral.pdf" TargetMode="External"/><Relationship Id="rId18" Type="http://schemas.openxmlformats.org/officeDocument/2006/relationships/hyperlink" Target="https://ifbb.com/wp-content/uploads/2018/06/2017-WFC-Biarritz-Final-Results.pdf" TargetMode="External"/><Relationship Id="rId3" Type="http://schemas.openxmlformats.org/officeDocument/2006/relationships/hyperlink" Target="https://ifbb.com/wp-content/uploads/2019/11/Results.pdf" TargetMode="External"/><Relationship Id="rId21" Type="http://schemas.openxmlformats.org/officeDocument/2006/relationships/comments" Target="../comments1.xml"/><Relationship Id="rId7" Type="http://schemas.openxmlformats.org/officeDocument/2006/relationships/hyperlink" Target="https://ifbb.com/wp-content/uploads/PDF/RESUTS/2019/2019-IFBB-WBC-Fujairah-Results.pdf" TargetMode="External"/><Relationship Id="rId12" Type="http://schemas.openxmlformats.org/officeDocument/2006/relationships/hyperlink" Target="https://ifbb.com/wp-content/uploads/PDF/2018-IFBB-WFC-Bialystok-Results-f.pdf" TargetMode="External"/><Relationship Id="rId17" Type="http://schemas.openxmlformats.org/officeDocument/2006/relationships/hyperlink" Target="https://ifbb.com/wp-content/uploads/2018/06/2017-WFC-Biarritz-Final-Results.pdf" TargetMode="External"/><Relationship Id="rId2" Type="http://schemas.openxmlformats.org/officeDocument/2006/relationships/hyperlink" Target="https://ifbb.com/wp-content/uploads/2020/05/2020-EBFF-Results.pdf" TargetMode="External"/><Relationship Id="rId16" Type="http://schemas.openxmlformats.org/officeDocument/2006/relationships/hyperlink" Target="https://ifbb.com/wp-content/uploads/PDF/2017-Benidorm-FinalResults-corrected.pdf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mailto:Vytauto%20g.%2094,%20LT72217%20Taurag&#279;,%20+370%20685%2081775,%20smartinkiene@gmail.com" TargetMode="External"/><Relationship Id="rId6" Type="http://schemas.openxmlformats.org/officeDocument/2006/relationships/hyperlink" Target="https://ifbb.com/wp-content/uploads/PDF/RESUTS/2019/european/2019-EBFF-Results.pdf" TargetMode="External"/><Relationship Id="rId11" Type="http://schemas.openxmlformats.org/officeDocument/2006/relationships/hyperlink" Target="https://ifbb.com/wp-content/uploads/PDF/2018-EBFF-SantaSusanna-J&amp;M-Results-Corrected.pdf" TargetMode="External"/><Relationship Id="rId5" Type="http://schemas.openxmlformats.org/officeDocument/2006/relationships/hyperlink" Target="https://ifbb.com/wp-content/uploads/PDF/RESUTS/2019/european/2019-EBFF-Results.pdf" TargetMode="External"/><Relationship Id="rId15" Type="http://schemas.openxmlformats.org/officeDocument/2006/relationships/hyperlink" Target="https://ifbb.com/wp-content/uploads/PDF/2017-EBFF-SantaSusanna-J&amp;M-Results-Corrected.pdf" TargetMode="External"/><Relationship Id="rId10" Type="http://schemas.openxmlformats.org/officeDocument/2006/relationships/hyperlink" Target="https://ifbb.com/wp-content/uploads/PDF/2018-EBFF-SantaSusanna-J&amp;M-Results-Corrected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ifbb.com/wp-content/uploads/2019/11/RESULTS_-World-Fit-Model-Results.pdf" TargetMode="External"/><Relationship Id="rId9" Type="http://schemas.openxmlformats.org/officeDocument/2006/relationships/hyperlink" Target="https://ifbb.com/wp-content/uploads/PDF/RESUTS/2019/2019-IFBB-WBC-Slovakia-Results.pdf" TargetMode="External"/><Relationship Id="rId14" Type="http://schemas.openxmlformats.org/officeDocument/2006/relationships/hyperlink" Target="https://ifbb.com/wp-content/uploads/PDF/2017-EBFF-SantaSusanna-Fitness-Results-Corrected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S667"/>
  <sheetViews>
    <sheetView tabSelected="1" topLeftCell="A260" zoomScaleNormal="100" workbookViewId="0">
      <selection activeCell="A283" sqref="A283:Q283"/>
    </sheetView>
  </sheetViews>
  <sheetFormatPr defaultColWidth="9.140625" defaultRowHeight="15"/>
  <cols>
    <col min="1" max="1" width="3.85546875" style="1" bestFit="1" customWidth="1"/>
    <col min="2" max="2" width="25.7109375" style="1" bestFit="1" customWidth="1"/>
    <col min="3" max="3" width="14.28515625" style="1" customWidth="1"/>
    <col min="4" max="4" width="10.7109375" style="1" customWidth="1"/>
    <col min="5" max="5" width="10" style="1" customWidth="1"/>
    <col min="6" max="6" width="10.140625" style="1" customWidth="1"/>
    <col min="7" max="7" width="11.7109375" style="1" customWidth="1"/>
    <col min="8" max="8" width="10.140625" style="1" customWidth="1"/>
    <col min="9" max="9" width="23.28515625" style="8" customWidth="1"/>
    <col min="10" max="10" width="10.5703125" style="1" customWidth="1"/>
    <col min="11" max="11" width="11" style="8" customWidth="1"/>
    <col min="12" max="12" width="10.5703125" style="1" customWidth="1"/>
    <col min="13" max="13" width="11.42578125" style="1" customWidth="1"/>
    <col min="14" max="14" width="8.85546875" style="2" customWidth="1"/>
    <col min="15" max="15" width="9.140625" style="2" customWidth="1"/>
    <col min="16" max="16" width="11.140625" style="2" customWidth="1"/>
    <col min="17" max="17" width="12.7109375" style="2" customWidth="1"/>
    <col min="18" max="18" width="10.5703125" style="1" customWidth="1"/>
    <col min="19" max="16384" width="9.140625" style="1"/>
  </cols>
  <sheetData>
    <row r="1" spans="1:18" s="8" customFormat="1" ht="15.75">
      <c r="D1" s="60"/>
      <c r="E1" s="60"/>
      <c r="F1" s="60"/>
      <c r="G1" s="60"/>
      <c r="H1" s="60"/>
      <c r="I1" s="60"/>
      <c r="J1" s="60"/>
      <c r="K1" s="60"/>
      <c r="L1" s="60"/>
      <c r="N1" s="2"/>
      <c r="O1" s="2"/>
      <c r="P1" s="2"/>
      <c r="Q1" s="2"/>
    </row>
    <row r="2" spans="1:18" s="8" customFormat="1" ht="15.75">
      <c r="B2" s="8" t="s">
        <v>0</v>
      </c>
      <c r="D2" s="60"/>
      <c r="E2" s="60"/>
      <c r="F2" s="60"/>
      <c r="G2" s="60"/>
      <c r="H2" s="60"/>
      <c r="I2" s="60"/>
      <c r="J2" s="60"/>
      <c r="K2" s="60"/>
      <c r="L2" s="60"/>
      <c r="N2" s="2"/>
      <c r="O2" s="2"/>
      <c r="P2" s="2"/>
      <c r="Q2" s="2"/>
    </row>
    <row r="3" spans="1:18" s="8" customFormat="1">
      <c r="B3" s="47" t="s">
        <v>1</v>
      </c>
      <c r="N3" s="2"/>
      <c r="O3" s="2"/>
      <c r="P3" s="2"/>
      <c r="Q3" s="2"/>
    </row>
    <row r="4" spans="1:18" ht="3" customHeight="1">
      <c r="A4" s="8"/>
      <c r="B4" s="8"/>
      <c r="C4" s="8"/>
      <c r="D4" s="8"/>
      <c r="E4" s="8"/>
      <c r="F4" s="8"/>
      <c r="G4" s="8"/>
      <c r="H4" s="8"/>
      <c r="J4" s="8"/>
      <c r="L4" s="8"/>
      <c r="M4" s="8"/>
      <c r="R4" s="8"/>
    </row>
    <row r="5" spans="1:18" ht="26.25">
      <c r="A5" s="97" t="s">
        <v>2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8"/>
    </row>
    <row r="6" spans="1:18" ht="18.75">
      <c r="A6" s="104" t="s">
        <v>3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"/>
    </row>
    <row r="7" spans="1:18" s="8" customFormat="1" ht="15.75">
      <c r="A7" s="60"/>
      <c r="B7" s="81" t="s">
        <v>4</v>
      </c>
      <c r="C7" s="81"/>
      <c r="D7" s="81"/>
      <c r="E7" s="81"/>
      <c r="F7" s="81"/>
      <c r="G7" s="81"/>
      <c r="H7" s="81"/>
      <c r="I7" s="46"/>
      <c r="J7" s="46"/>
      <c r="K7" s="46"/>
      <c r="L7" s="46"/>
      <c r="M7" s="46"/>
      <c r="N7" s="46"/>
      <c r="O7" s="46"/>
      <c r="P7" s="46"/>
      <c r="Q7" s="46"/>
    </row>
    <row r="8" spans="1:18" s="8" customFormat="1" ht="18">
      <c r="A8" s="60"/>
      <c r="B8" s="82" t="s">
        <v>5</v>
      </c>
      <c r="C8" s="82"/>
      <c r="D8" s="82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</row>
    <row r="9" spans="1:18" s="8" customFormat="1" ht="15.75">
      <c r="A9" s="60"/>
      <c r="B9" s="48">
        <v>191926699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</row>
    <row r="10" spans="1:18" s="8" customFormat="1" ht="18">
      <c r="A10" s="60"/>
      <c r="B10" s="59" t="s">
        <v>6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</row>
    <row r="11" spans="1:18" s="8" customFormat="1" ht="16.899999999999999" customHeight="1">
      <c r="A11" s="83" t="s">
        <v>7</v>
      </c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</row>
    <row r="12" spans="1:18" ht="15.75">
      <c r="A12" s="27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9"/>
      <c r="O12" s="29"/>
      <c r="P12" s="29"/>
      <c r="Q12" s="29"/>
      <c r="R12" s="28"/>
    </row>
    <row r="13" spans="1:18" s="8" customFormat="1" ht="15" hidden="1" customHeight="1">
      <c r="A13" s="87" t="s">
        <v>8</v>
      </c>
      <c r="B13" s="88" t="s">
        <v>9</v>
      </c>
      <c r="C13" s="88" t="s">
        <v>10</v>
      </c>
      <c r="D13" s="88" t="s">
        <v>11</v>
      </c>
      <c r="E13" s="89" t="s">
        <v>12</v>
      </c>
      <c r="F13" s="101"/>
      <c r="G13" s="102"/>
      <c r="H13" s="102"/>
      <c r="I13" s="102"/>
      <c r="J13" s="102"/>
      <c r="K13" s="102"/>
      <c r="L13" s="102"/>
      <c r="M13" s="102"/>
      <c r="N13" s="102"/>
      <c r="O13" s="103"/>
      <c r="P13" s="105" t="s">
        <v>13</v>
      </c>
      <c r="Q13" s="92" t="s">
        <v>14</v>
      </c>
      <c r="R13" s="84" t="s">
        <v>15</v>
      </c>
    </row>
    <row r="14" spans="1:18" s="8" customFormat="1" ht="45" customHeight="1">
      <c r="A14" s="87"/>
      <c r="B14" s="88"/>
      <c r="C14" s="88"/>
      <c r="D14" s="88"/>
      <c r="E14" s="91"/>
      <c r="F14" s="89" t="s">
        <v>16</v>
      </c>
      <c r="G14" s="89" t="s">
        <v>17</v>
      </c>
      <c r="H14" s="89" t="s">
        <v>18</v>
      </c>
      <c r="I14" s="107" t="s">
        <v>19</v>
      </c>
      <c r="J14" s="89" t="s">
        <v>20</v>
      </c>
      <c r="K14" s="89" t="s">
        <v>21</v>
      </c>
      <c r="L14" s="89" t="s">
        <v>22</v>
      </c>
      <c r="M14" s="89" t="s">
        <v>23</v>
      </c>
      <c r="N14" s="99" t="s">
        <v>24</v>
      </c>
      <c r="O14" s="99" t="s">
        <v>25</v>
      </c>
      <c r="P14" s="106"/>
      <c r="Q14" s="93"/>
      <c r="R14" s="85"/>
    </row>
    <row r="15" spans="1:18" s="8" customFormat="1" ht="76.150000000000006" customHeight="1">
      <c r="A15" s="87"/>
      <c r="B15" s="88"/>
      <c r="C15" s="88"/>
      <c r="D15" s="88"/>
      <c r="E15" s="90"/>
      <c r="F15" s="90"/>
      <c r="G15" s="90"/>
      <c r="H15" s="90"/>
      <c r="I15" s="108"/>
      <c r="J15" s="90"/>
      <c r="K15" s="90"/>
      <c r="L15" s="90"/>
      <c r="M15" s="90"/>
      <c r="N15" s="100"/>
      <c r="O15" s="100"/>
      <c r="P15" s="106"/>
      <c r="Q15" s="94"/>
      <c r="R15" s="86"/>
    </row>
    <row r="16" spans="1:18" s="8" customFormat="1" ht="5.45" customHeight="1">
      <c r="A16" s="14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6"/>
    </row>
    <row r="17" spans="1:19">
      <c r="A17" s="67" t="s">
        <v>26</v>
      </c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57"/>
      <c r="R17" s="8"/>
      <c r="S17" s="8"/>
    </row>
    <row r="18" spans="1:19" ht="16.899999999999999" customHeight="1">
      <c r="A18" s="69" t="s">
        <v>27</v>
      </c>
      <c r="B18" s="70"/>
      <c r="C18" s="7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7"/>
      <c r="R18" s="8"/>
      <c r="S18" s="8"/>
    </row>
    <row r="19" spans="1:19">
      <c r="A19" s="61">
        <v>1</v>
      </c>
      <c r="B19" s="61" t="s">
        <v>28</v>
      </c>
      <c r="C19" s="12" t="s">
        <v>29</v>
      </c>
      <c r="D19" s="61" t="s">
        <v>30</v>
      </c>
      <c r="E19" s="61">
        <v>1</v>
      </c>
      <c r="F19" s="61" t="s">
        <v>31</v>
      </c>
      <c r="G19" s="61">
        <v>1</v>
      </c>
      <c r="H19" s="61" t="s">
        <v>32</v>
      </c>
      <c r="I19" s="61"/>
      <c r="J19" s="61">
        <v>9</v>
      </c>
      <c r="K19" s="61">
        <v>18</v>
      </c>
      <c r="L19" s="61">
        <v>3</v>
      </c>
      <c r="M19" s="61" t="s">
        <v>32</v>
      </c>
      <c r="N19" s="3">
        <f>(IF(F19="OŽ",IF(L19=1,550.8,IF(L19=2,426.38,IF(L19=3,342.14,IF(L19=4,181.44,IF(L19=5,168.48,IF(L19=6,155.52,IF(L19=7,148.5,IF(L19=8,144,0))))))))+IF(L19&lt;=8,0,IF(L19&lt;=16,137.7,IF(L19&lt;=24,108,IF(L19&lt;=32,80.1,IF(L19&lt;=36,52.2,0)))))-IF(L19&lt;=8,0,IF(L19&lt;=16,(L19-9)*2.754,IF(L19&lt;=24,(L19-17)* 2.754,IF(L19&lt;=32,(L19-25)* 2.754,IF(L19&lt;=36,(L19-33)*2.754,0))))),0)+IF(F19="PČ",IF(L19=1,449,IF(L19=2,314.6,IF(L19=3,238,IF(L19=4,172,IF(L19=5,159,IF(L19=6,145,IF(L19=7,132,IF(L19=8,119,0))))))))+IF(L19&lt;=8,0,IF(L19&lt;=16,88,IF(L19&lt;=24,55,IF(L19&lt;=32,22,0))))-IF(L19&lt;=8,0,IF(L19&lt;=16,(L19-9)*2.245,IF(L19&lt;=24,(L19-17)*2.245,IF(L19&lt;=32,(L19-25)*2.245,0)))),0)+IF(F19="PČneol",IF(L19=1,85,IF(L19=2,64.61,IF(L19=3,50.76,IF(L19=4,16.25,IF(L19=5,15,IF(L19=6,13.75,IF(L19=7,12.5,IF(L19=8,11.25,0))))))))+IF(L19&lt;=8,0,IF(L19&lt;=16,9,0))-IF(L19&lt;=8,0,IF(L19&lt;=16,(L19-9)*0.425,0)),0)+IF(F19="PŽ",IF(L19=1,85,IF(L19=2,59.5,IF(L19=3,45,IF(L19=4,32.5,IF(L19=5,30,IF(L19=6,27.5,IF(L19=7,25,IF(L19=8,22.5,0))))))))+IF(L19&lt;=8,0,IF(L19&lt;=16,19,IF(L19&lt;=24,13,IF(L19&lt;=32,8,0))))-IF(L19&lt;=8,0,IF(L19&lt;=16,(L19-9)*0.425,IF(L19&lt;=24,(L19-17)*0.425,IF(L19&lt;=32,(L19-25)*0.425,0)))),0)+IF(F19="EČ",IF(L19=1,204,IF(L19=2,156.24,IF(L19=3,123.84,IF(L19=4,72,IF(L19=5,66,IF(L19=6,60,IF(L19=7,54,IF(L19=8,48,0))))))))+IF(L19&lt;=8,0,IF(L19&lt;=16,40,IF(L19&lt;=24,25,0)))-IF(L19&lt;=8,0,IF(L19&lt;=16,(L19-9)*1.02,IF(L19&lt;=24,(L19-17)*1.02,0))),0)+IF(F19="EČneol",IF(L19=1,68,IF(L19=2,51.69,IF(L19=3,40.61,IF(L19=4,13,IF(L19=5,12,IF(L19=6,11,IF(L19=7,10,IF(L19=8,9,0)))))))))+IF(F19="EŽ",IF(L19=1,68,IF(L19=2,47.6,IF(L19=3,36,IF(L19=4,18,IF(L19=5,16.5,IF(L19=6,15,IF(L19=7,13.5,IF(L19=8,12,0))))))))+IF(L19&lt;=8,0,IF(L19&lt;=16,10,IF(L19&lt;=24,6,0)))-IF(L19&lt;=8,0,IF(L19&lt;=16,(L19-9)*0.34,IF(L19&lt;=24,(L19-17)*0.34,0))),0)+IF(F19="PT",IF(L19=1,68,IF(L19=2,52.08,IF(L19=3,41.28,IF(L19=4,24,IF(L19=5,22,IF(L19=6,20,IF(L19=7,18,IF(L19=8,16,0))))))))+IF(L19&lt;=8,0,IF(L19&lt;=16,13,IF(L19&lt;=24,9,IF(L19&lt;=32,4,0))))-IF(L19&lt;=8,0,IF(L19&lt;=16,(L19-9)*0.34,IF(L19&lt;=24,(L19-17)*0.34,IF(L19&lt;=32,(L19-25)*0.34,0)))),0)+IF(F19="JOŽ",IF(L19=1,85,IF(L19=2,59.5,IF(L19=3,45,IF(L19=4,32.5,IF(L19=5,30,IF(L19=6,27.5,IF(L19=7,25,IF(L19=8,22.5,0))))))))+IF(L19&lt;=8,0,IF(L19&lt;=16,19,IF(L19&lt;=24,13,0)))-IF(L19&lt;=8,0,IF(L19&lt;=16,(L19-9)*0.425,IF(L19&lt;=24,(L19-17)*0.425,0))),0)+IF(F19="JPČ",IF(L19=1,68,IF(L19=2,47.6,IF(L19=3,36,IF(L19=4,26,IF(L19=5,24,IF(L19=6,22,IF(L19=7,20,IF(L19=8,18,0))))))))+IF(L19&lt;=8,0,IF(L19&lt;=16,13,IF(L19&lt;=24,9,0)))-IF(L19&lt;=8,0,IF(L19&lt;=16,(L19-9)*0.34,IF(L19&lt;=24,(L19-17)*0.34,0))),0)+IF(F19="JEČ",IF(L19=1,34,IF(L19=2,26.04,IF(L19=3,20.6,IF(L19=4,12,IF(L19=5,11,IF(L19=6,10,IF(L19=7,9,IF(L19=8,8,0))))))))+IF(L19&lt;=8,0,IF(L19&lt;=16,6,0))-IF(L19&lt;=8,0,IF(L19&lt;=16,(L19-9)*0.17,0)),0)+IF(F19="JEOF",IF(L19=1,34,IF(L19=2,26.04,IF(L19=3,20.6,IF(L19=4,12,IF(L19=5,11,IF(L19=6,10,IF(L19=7,9,IF(L19=8,8,0))))))))+IF(L19&lt;=8,0,IF(L19&lt;=16,6,0))-IF(L19&lt;=8,0,IF(L19&lt;=16,(L19-9)*0.17,0)),0)+IF(F19="JnPČ",IF(L19=1,51,IF(L19=2,35.7,IF(L19=3,27,IF(L19=4,19.5,IF(L19=5,18,IF(L19=6,16.5,IF(L19=7,15,IF(L19=8,13.5,0))))))))+IF(L19&lt;=8,0,IF(L19&lt;=16,10,0))-IF(L19&lt;=8,0,IF(L19&lt;=16,(L19-9)*0.255,0)),0)+IF(F19="JnEČ",IF(L19=1,25.5,IF(L19=2,19.53,IF(L19=3,15.48,IF(L19=4,9,IF(L19=5,8.25,IF(L19=6,7.5,IF(L19=7,6.75,IF(L19=8,6,0))))))))+IF(L19&lt;=8,0,IF(L19&lt;=16,5,0))-IF(L19&lt;=8,0,IF(L19&lt;=16,(L19-9)*0.1275,0)),0)+IF(F19="JčPČ",IF(L19=1,21.25,IF(L19=2,14.5,IF(L19=3,11.5,IF(L19=4,7,IF(L19=5,6.5,IF(L19=6,6,IF(L19=7,5.5,IF(L19=8,5,0))))))))+IF(L19&lt;=8,0,IF(L19&lt;=16,4,0))-IF(L19&lt;=8,0,IF(L19&lt;=16,(L19-9)*0.10625,0)),0)+IF(F19="JčEČ",IF(L19=1,17,IF(L19=2,13.02,IF(L19=3,10.32,IF(L19=4,6,IF(L19=5,5.5,IF(L19=6,5,IF(L19=7,4.5,IF(L19=8,4,0))))))))+IF(L19&lt;=8,0,IF(L19&lt;=16,3,0))-IF(L19&lt;=8,0,IF(L19&lt;=16,(L19-9)*0.085,0)),0)+IF(F19="NEAK",IF(L19=1,11.48,IF(L19=2,8.79,IF(L19=3,6.97,IF(L19=4,4.05,IF(L19=5,3.71,IF(L19=6,3.38,IF(L19=7,3.04,IF(L19=8,2.7,0))))))))+IF(L19&lt;=8,0,IF(L19&lt;=16,2,IF(L19&lt;=24,1.3,0)))-IF(L19&lt;=8,0,IF(L19&lt;=16,(L19-9)*0.0574,IF(L19&lt;=24,(L19-17)*0.0574,0))),0))*IF(L19&lt;0,1,IF(OR(F19="PČ",F19="PŽ",F19="PT"),IF(J19&lt;32,J19/32,1),1))* IF(L19&lt;0,1,IF(OR(F19="EČ",F19="EŽ",F19="JOŽ",F19="JPČ",F19="NEAK"),IF(J19&lt;24,J19/24,1),1))*IF(L19&lt;0,1,IF(OR(F19="PČneol",F19="JEČ",F19="JEOF",F19="JnPČ",F19="JnEČ",F19="JčPČ",F19="JčEČ"),IF(J19&lt;16,J19/16,1),1))*IF(L19&lt;0,1,IF(F19="EČneol",IF(J19&lt;8,J19/8,1),1))</f>
        <v>46.44</v>
      </c>
      <c r="O19" s="9">
        <f>IF(F19="OŽ",N19,IF(H19="Ne",IF(J19*0.3&lt;J19-L19,N19,0),IF(J19*0.1&lt;J19-L19,N19,0)))</f>
        <v>46.44</v>
      </c>
      <c r="P19" s="4">
        <f>IF(O19=0,0,IF(F19="OŽ",IF(L19&gt;35,0,IF(J19&gt;35,(36-L19)*1.836,((36-L19)-(36-J19))*1.836)),0)+IF(F19="PČ",IF(L19&gt;31,0,IF(J19&gt;31,(32-L19)*1.347,((32-L19)-(32-J19))*1.347)),0)+ IF(F19="PČneol",IF(L19&gt;15,0,IF(J19&gt;15,(16-L19)*0.255,((16-L19)-(16-J19))*0.255)),0)+IF(F19="PŽ",IF(L19&gt;31,0,IF(J19&gt;31,(32-L19)*0.255,((32-L19)-(32-J19))*0.255)),0)+IF(F19="EČ",IF(L19&gt;23,0,IF(J19&gt;23,(24-L19)*0.612,((24-L19)-(24-J19))*0.612)),0)+IF(F19="EČneol",IF(L19&gt;7,0,IF(J19&gt;7,(8-L19)*0.204,((8-L19)-(8-J19))*0.204)),0)+IF(F19="EŽ",IF(L19&gt;23,0,IF(J19&gt;23,(24-L19)*0.204,((24-L19)-(24-J19))*0.204)),0)+IF(F19="PT",IF(L19&gt;31,0,IF(J19&gt;31,(32-L19)*0.204,((32-L19)-(32-J19))*0.204)),0)+IF(F19="JOŽ",IF(L19&gt;23,0,IF(J19&gt;23,(24-L19)*0.255,((24-L19)-(24-J19))*0.255)),0)+IF(F19="JPČ",IF(L19&gt;23,0,IF(J19&gt;23,(24-L19)*0.204,((24-L19)-(24-J19))*0.204)),0)+IF(F19="JEČ",IF(L19&gt;15,0,IF(J19&gt;15,(16-L19)*0.102,((16-L19)-(16-J19))*0.102)),0)+IF(F19="JEOF",IF(L19&gt;15,0,IF(J19&gt;15,(16-L19)*0.102,((16-L19)-(16-J19))*0.102)),0)+IF(F19="JnPČ",IF(L19&gt;15,0,IF(J19&gt;15,(16-L19)*0.153,((16-L19)-(16-J19))*0.153)),0)+IF(F19="JnEČ",IF(L19&gt;15,0,IF(J19&gt;15,(16-L19)*0.0765,((16-L19)-(16-J19))*0.0765)),0)+IF(F19="JčPČ",IF(L19&gt;15,0,IF(J19&gt;15,(16-L19)*0.06375,((16-L19)-(16-J19))*0.06375)),0)+IF(F19="JčEČ",IF(L19&gt;15,0,IF(J19&gt;15,(16-L19)*0.051,((16-L19)-(16-J19))*0.051)),0)+IF(F19="NEAK",IF(L19&gt;23,0,IF(J19&gt;23,(24-L19)*0.03444,((24-L19)-(24-J19))*0.03444)),0))</f>
        <v>3.6719999999999997</v>
      </c>
      <c r="Q19" s="11">
        <f>IF(ISERROR(P19*100/N19),0,(P19*100/N19))</f>
        <v>7.9069767441860463</v>
      </c>
      <c r="R19" s="10">
        <f>IF(Q19&lt;=30,O19+P19,O19+O19*0.3)*IF(G19=1,0.4,IF(G19=2,0.75,IF(G19="1 (kas 4 m. 1 k. nerengiamos)",0.52,1)))*IF(D19="olimpinė",1,IF(M19="Ne",0.5,1))*IF(OR(A$5="Lietuvos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federacija"),IF(OR(J19&lt;8,K19&lt;16),0,1),1)*E19*IF(I19&lt;=1,1,1/I19)*IF(OR(A$5="Lietuvos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20.044799999999999</v>
      </c>
      <c r="S19" s="20"/>
    </row>
    <row r="20" spans="1:19">
      <c r="A20" s="61">
        <v>2</v>
      </c>
      <c r="B20" s="61" t="s">
        <v>33</v>
      </c>
      <c r="C20" s="12" t="s">
        <v>34</v>
      </c>
      <c r="D20" s="61" t="s">
        <v>30</v>
      </c>
      <c r="E20" s="61">
        <v>1</v>
      </c>
      <c r="F20" s="61" t="s">
        <v>31</v>
      </c>
      <c r="G20" s="61">
        <v>1</v>
      </c>
      <c r="H20" s="61" t="s">
        <v>32</v>
      </c>
      <c r="I20" s="61"/>
      <c r="J20" s="61">
        <v>8</v>
      </c>
      <c r="K20" s="61">
        <v>18</v>
      </c>
      <c r="L20" s="61">
        <v>1</v>
      </c>
      <c r="M20" s="61" t="s">
        <v>35</v>
      </c>
      <c r="N20" s="3">
        <f t="shared" ref="N20:N37" si="0">(IF(F20="OŽ",IF(L20=1,550.8,IF(L20=2,426.38,IF(L20=3,342.14,IF(L20=4,181.44,IF(L20=5,168.48,IF(L20=6,155.52,IF(L20=7,148.5,IF(L20=8,144,0))))))))+IF(L20&lt;=8,0,IF(L20&lt;=16,137.7,IF(L20&lt;=24,108,IF(L20&lt;=32,80.1,IF(L20&lt;=36,52.2,0)))))-IF(L20&lt;=8,0,IF(L20&lt;=16,(L20-9)*2.754,IF(L20&lt;=24,(L20-17)* 2.754,IF(L20&lt;=32,(L20-25)* 2.754,IF(L20&lt;=36,(L20-33)*2.754,0))))),0)+IF(F20="PČ",IF(L20=1,449,IF(L20=2,314.6,IF(L20=3,238,IF(L20=4,172,IF(L20=5,159,IF(L20=6,145,IF(L20=7,132,IF(L20=8,119,0))))))))+IF(L20&lt;=8,0,IF(L20&lt;=16,88,IF(L20&lt;=24,55,IF(L20&lt;=32,22,0))))-IF(L20&lt;=8,0,IF(L20&lt;=16,(L20-9)*2.245,IF(L20&lt;=24,(L20-17)*2.245,IF(L20&lt;=32,(L20-25)*2.245,0)))),0)+IF(F20="PČneol",IF(L20=1,85,IF(L20=2,64.61,IF(L20=3,50.76,IF(L20=4,16.25,IF(L20=5,15,IF(L20=6,13.75,IF(L20=7,12.5,IF(L20=8,11.25,0))))))))+IF(L20&lt;=8,0,IF(L20&lt;=16,9,0))-IF(L20&lt;=8,0,IF(L20&lt;=16,(L20-9)*0.425,0)),0)+IF(F20="PŽ",IF(L20=1,85,IF(L20=2,59.5,IF(L20=3,45,IF(L20=4,32.5,IF(L20=5,30,IF(L20=6,27.5,IF(L20=7,25,IF(L20=8,22.5,0))))))))+IF(L20&lt;=8,0,IF(L20&lt;=16,19,IF(L20&lt;=24,13,IF(L20&lt;=32,8,0))))-IF(L20&lt;=8,0,IF(L20&lt;=16,(L20-9)*0.425,IF(L20&lt;=24,(L20-17)*0.425,IF(L20&lt;=32,(L20-25)*0.425,0)))),0)+IF(F20="EČ",IF(L20=1,204,IF(L20=2,156.24,IF(L20=3,123.84,IF(L20=4,72,IF(L20=5,66,IF(L20=6,60,IF(L20=7,54,IF(L20=8,48,0))))))))+IF(L20&lt;=8,0,IF(L20&lt;=16,40,IF(L20&lt;=24,25,0)))-IF(L20&lt;=8,0,IF(L20&lt;=16,(L20-9)*1.02,IF(L20&lt;=24,(L20-17)*1.02,0))),0)+IF(F20="EČneol",IF(L20=1,68,IF(L20=2,51.69,IF(L20=3,40.61,IF(L20=4,13,IF(L20=5,12,IF(L20=6,11,IF(L20=7,10,IF(L20=8,9,0)))))))))+IF(F20="EŽ",IF(L20=1,68,IF(L20=2,47.6,IF(L20=3,36,IF(L20=4,18,IF(L20=5,16.5,IF(L20=6,15,IF(L20=7,13.5,IF(L20=8,12,0))))))))+IF(L20&lt;=8,0,IF(L20&lt;=16,10,IF(L20&lt;=24,6,0)))-IF(L20&lt;=8,0,IF(L20&lt;=16,(L20-9)*0.34,IF(L20&lt;=24,(L20-17)*0.34,0))),0)+IF(F20="PT",IF(L20=1,68,IF(L20=2,52.08,IF(L20=3,41.28,IF(L20=4,24,IF(L20=5,22,IF(L20=6,20,IF(L20=7,18,IF(L20=8,16,0))))))))+IF(L20&lt;=8,0,IF(L20&lt;=16,13,IF(L20&lt;=24,9,IF(L20&lt;=32,4,0))))-IF(L20&lt;=8,0,IF(L20&lt;=16,(L20-9)*0.34,IF(L20&lt;=24,(L20-17)*0.34,IF(L20&lt;=32,(L20-25)*0.34,0)))),0)+IF(F20="JOŽ",IF(L20=1,85,IF(L20=2,59.5,IF(L20=3,45,IF(L20=4,32.5,IF(L20=5,30,IF(L20=6,27.5,IF(L20=7,25,IF(L20=8,22.5,0))))))))+IF(L20&lt;=8,0,IF(L20&lt;=16,19,IF(L20&lt;=24,13,0)))-IF(L20&lt;=8,0,IF(L20&lt;=16,(L20-9)*0.425,IF(L20&lt;=24,(L20-17)*0.425,0))),0)+IF(F20="JPČ",IF(L20=1,68,IF(L20=2,47.6,IF(L20=3,36,IF(L20=4,26,IF(L20=5,24,IF(L20=6,22,IF(L20=7,20,IF(L20=8,18,0))))))))+IF(L20&lt;=8,0,IF(L20&lt;=16,13,IF(L20&lt;=24,9,0)))-IF(L20&lt;=8,0,IF(L20&lt;=16,(L20-9)*0.34,IF(L20&lt;=24,(L20-17)*0.34,0))),0)+IF(F20="JEČ",IF(L20=1,34,IF(L20=2,26.04,IF(L20=3,20.6,IF(L20=4,12,IF(L20=5,11,IF(L20=6,10,IF(L20=7,9,IF(L20=8,8,0))))))))+IF(L20&lt;=8,0,IF(L20&lt;=16,6,0))-IF(L20&lt;=8,0,IF(L20&lt;=16,(L20-9)*0.17,0)),0)+IF(F20="JEOF",IF(L20=1,34,IF(L20=2,26.04,IF(L20=3,20.6,IF(L20=4,12,IF(L20=5,11,IF(L20=6,10,IF(L20=7,9,IF(L20=8,8,0))))))))+IF(L20&lt;=8,0,IF(L20&lt;=16,6,0))-IF(L20&lt;=8,0,IF(L20&lt;=16,(L20-9)*0.17,0)),0)+IF(F20="JnPČ",IF(L20=1,51,IF(L20=2,35.7,IF(L20=3,27,IF(L20=4,19.5,IF(L20=5,18,IF(L20=6,16.5,IF(L20=7,15,IF(L20=8,13.5,0))))))))+IF(L20&lt;=8,0,IF(L20&lt;=16,10,0))-IF(L20&lt;=8,0,IF(L20&lt;=16,(L20-9)*0.255,0)),0)+IF(F20="JnEČ",IF(L20=1,25.5,IF(L20=2,19.53,IF(L20=3,15.48,IF(L20=4,9,IF(L20=5,8.25,IF(L20=6,7.5,IF(L20=7,6.75,IF(L20=8,6,0))))))))+IF(L20&lt;=8,0,IF(L20&lt;=16,5,0))-IF(L20&lt;=8,0,IF(L20&lt;=16,(L20-9)*0.1275,0)),0)+IF(F20="JčPČ",IF(L20=1,21.25,IF(L20=2,14.5,IF(L20=3,11.5,IF(L20=4,7,IF(L20=5,6.5,IF(L20=6,6,IF(L20=7,5.5,IF(L20=8,5,0))))))))+IF(L20&lt;=8,0,IF(L20&lt;=16,4,0))-IF(L20&lt;=8,0,IF(L20&lt;=16,(L20-9)*0.10625,0)),0)+IF(F20="JčEČ",IF(L20=1,17,IF(L20=2,13.02,IF(L20=3,10.32,IF(L20=4,6,IF(L20=5,5.5,IF(L20=6,5,IF(L20=7,4.5,IF(L20=8,4,0))))))))+IF(L20&lt;=8,0,IF(L20&lt;=16,3,0))-IF(L20&lt;=8,0,IF(L20&lt;=16,(L20-9)*0.085,0)),0)+IF(F20="NEAK",IF(L20=1,11.48,IF(L20=2,8.79,IF(L20=3,6.97,IF(L20=4,4.05,IF(L20=5,3.71,IF(L20=6,3.38,IF(L20=7,3.04,IF(L20=8,2.7,0))))))))+IF(L20&lt;=8,0,IF(L20&lt;=16,2,IF(L20&lt;=24,1.3,0)))-IF(L20&lt;=8,0,IF(L20&lt;=16,(L20-9)*0.0574,IF(L20&lt;=24,(L20-17)*0.0574,0))),0))*IF(L20&lt;0,1,IF(OR(F20="PČ",F20="PŽ",F20="PT"),IF(J20&lt;32,J20/32,1),1))* IF(L20&lt;0,1,IF(OR(F20="EČ",F20="EŽ",F20="JOŽ",F20="JPČ",F20="NEAK"),IF(J20&lt;24,J20/24,1),1))*IF(L20&lt;0,1,IF(OR(F20="PČneol",F20="JEČ",F20="JEOF",F20="JnPČ",F20="JnEČ",F20="JčPČ",F20="JčEČ"),IF(J20&lt;16,J20/16,1),1))*IF(L20&lt;0,1,IF(F20="EČneol",IF(J20&lt;8,J20/8,1),1))</f>
        <v>68</v>
      </c>
      <c r="O20" s="9">
        <f t="shared" ref="O20:O37" si="1">IF(F20="OŽ",N20,IF(H20="Ne",IF(J20*0.3&lt;J20-L20,N20,0),IF(J20*0.1&lt;J20-L20,N20,0)))</f>
        <v>68</v>
      </c>
      <c r="P20" s="4">
        <f t="shared" ref="P20:P37" si="2">IF(O20=0,0,IF(F20="OŽ",IF(L20&gt;35,0,IF(J20&gt;35,(36-L20)*1.836,((36-L20)-(36-J20))*1.836)),0)+IF(F20="PČ",IF(L20&gt;31,0,IF(J20&gt;31,(32-L20)*1.347,((32-L20)-(32-J20))*1.347)),0)+ IF(F20="PČneol",IF(L20&gt;15,0,IF(J20&gt;15,(16-L20)*0.255,((16-L20)-(16-J20))*0.255)),0)+IF(F20="PŽ",IF(L20&gt;31,0,IF(J20&gt;31,(32-L20)*0.255,((32-L20)-(32-J20))*0.255)),0)+IF(F20="EČ",IF(L20&gt;23,0,IF(J20&gt;23,(24-L20)*0.612,((24-L20)-(24-J20))*0.612)),0)+IF(F20="EČneol",IF(L20&gt;7,0,IF(J20&gt;7,(8-L20)*0.204,((8-L20)-(8-J20))*0.204)),0)+IF(F20="EŽ",IF(L20&gt;23,0,IF(J20&gt;23,(24-L20)*0.204,((24-L20)-(24-J20))*0.204)),0)+IF(F20="PT",IF(L20&gt;31,0,IF(J20&gt;31,(32-L20)*0.204,((32-L20)-(32-J20))*0.204)),0)+IF(F20="JOŽ",IF(L20&gt;23,0,IF(J20&gt;23,(24-L20)*0.255,((24-L20)-(24-J20))*0.255)),0)+IF(F20="JPČ",IF(L20&gt;23,0,IF(J20&gt;23,(24-L20)*0.204,((24-L20)-(24-J20))*0.204)),0)+IF(F20="JEČ",IF(L20&gt;15,0,IF(J20&gt;15,(16-L20)*0.102,((16-L20)-(16-J20))*0.102)),0)+IF(F20="JEOF",IF(L20&gt;15,0,IF(J20&gt;15,(16-L20)*0.102,((16-L20)-(16-J20))*0.102)),0)+IF(F20="JnPČ",IF(L20&gt;15,0,IF(J20&gt;15,(16-L20)*0.153,((16-L20)-(16-J20))*0.153)),0)+IF(F20="JnEČ",IF(L20&gt;15,0,IF(J20&gt;15,(16-L20)*0.0765,((16-L20)-(16-J20))*0.0765)),0)+IF(F20="JčPČ",IF(L20&gt;15,0,IF(J20&gt;15,(16-L20)*0.06375,((16-L20)-(16-J20))*0.06375)),0)+IF(F20="JčEČ",IF(L20&gt;15,0,IF(J20&gt;15,(16-L20)*0.051,((16-L20)-(16-J20))*0.051)),0)+IF(F20="NEAK",IF(L20&gt;23,0,IF(J20&gt;23,(24-L20)*0.03444,((24-L20)-(24-J20))*0.03444)),0))</f>
        <v>4.2839999999999998</v>
      </c>
      <c r="Q20" s="11">
        <f t="shared" ref="Q20:Q37" si="3">IF(ISERROR(P20*100/N20),0,(P20*100/N20))</f>
        <v>6.3</v>
      </c>
      <c r="R20" s="10">
        <f t="shared" ref="R20:R37" si="4">IF(Q20&lt;=30,O20+P20,O20+O20*0.3)*IF(G20=1,0.4,IF(G20=2,0.75,IF(G20="1 (kas 4 m. 1 k. nerengiamos)",0.52,1)))*IF(D20="olimpinė",1,IF(M20="Ne",0.5,1))*IF(OR(A$5="Lietuvos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federacija"),IF(OR(J20&lt;8,K20&lt;16),0,1),1)*E20*IF(I20&lt;=1,1,1/I20)*IF(OR(A$5="Lietuvos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14.456800000000001</v>
      </c>
      <c r="S20" s="20"/>
    </row>
    <row r="21" spans="1:19">
      <c r="A21" s="61">
        <v>3</v>
      </c>
      <c r="B21" s="61" t="s">
        <v>36</v>
      </c>
      <c r="C21" s="12" t="s">
        <v>29</v>
      </c>
      <c r="D21" s="61" t="s">
        <v>30</v>
      </c>
      <c r="E21" s="61">
        <v>1</v>
      </c>
      <c r="F21" s="61" t="s">
        <v>31</v>
      </c>
      <c r="G21" s="61">
        <v>1</v>
      </c>
      <c r="H21" s="61" t="s">
        <v>32</v>
      </c>
      <c r="I21" s="61"/>
      <c r="J21" s="61">
        <v>9</v>
      </c>
      <c r="K21" s="61">
        <v>18</v>
      </c>
      <c r="L21" s="61">
        <v>7</v>
      </c>
      <c r="M21" s="61" t="s">
        <v>32</v>
      </c>
      <c r="N21" s="3">
        <f t="shared" si="0"/>
        <v>20.25</v>
      </c>
      <c r="O21" s="9">
        <f t="shared" si="1"/>
        <v>20.25</v>
      </c>
      <c r="P21" s="4">
        <f t="shared" si="2"/>
        <v>1.224</v>
      </c>
      <c r="Q21" s="11">
        <f t="shared" si="3"/>
        <v>6.0444444444444443</v>
      </c>
      <c r="R21" s="10">
        <f t="shared" si="4"/>
        <v>8.5896000000000008</v>
      </c>
      <c r="S21" s="8"/>
    </row>
    <row r="22" spans="1:19">
      <c r="A22" s="61">
        <v>4</v>
      </c>
      <c r="B22" s="61" t="s">
        <v>33</v>
      </c>
      <c r="C22" s="12" t="s">
        <v>37</v>
      </c>
      <c r="D22" s="61" t="s">
        <v>30</v>
      </c>
      <c r="E22" s="61">
        <v>1</v>
      </c>
      <c r="F22" s="61" t="s">
        <v>31</v>
      </c>
      <c r="G22" s="61">
        <v>1</v>
      </c>
      <c r="H22" s="61" t="s">
        <v>32</v>
      </c>
      <c r="I22" s="61"/>
      <c r="J22" s="61">
        <v>29</v>
      </c>
      <c r="K22" s="61">
        <v>18</v>
      </c>
      <c r="L22" s="61">
        <v>1</v>
      </c>
      <c r="M22" s="61" t="s">
        <v>32</v>
      </c>
      <c r="N22" s="3">
        <f t="shared" si="0"/>
        <v>204</v>
      </c>
      <c r="O22" s="9">
        <f t="shared" si="1"/>
        <v>204</v>
      </c>
      <c r="P22" s="4">
        <f t="shared" si="2"/>
        <v>14.076000000000001</v>
      </c>
      <c r="Q22" s="11">
        <f t="shared" si="3"/>
        <v>6.9</v>
      </c>
      <c r="R22" s="10">
        <f t="shared" si="4"/>
        <v>87.230400000000003</v>
      </c>
      <c r="S22" s="8"/>
    </row>
    <row r="23" spans="1:19">
      <c r="A23" s="61">
        <v>5</v>
      </c>
      <c r="B23" s="61" t="s">
        <v>38</v>
      </c>
      <c r="C23" s="12" t="s">
        <v>39</v>
      </c>
      <c r="D23" s="61" t="s">
        <v>30</v>
      </c>
      <c r="E23" s="61">
        <v>1</v>
      </c>
      <c r="F23" s="61" t="s">
        <v>31</v>
      </c>
      <c r="G23" s="61">
        <v>1</v>
      </c>
      <c r="H23" s="61" t="s">
        <v>32</v>
      </c>
      <c r="I23" s="61"/>
      <c r="J23" s="61">
        <v>9</v>
      </c>
      <c r="K23" s="61">
        <v>18</v>
      </c>
      <c r="L23" s="61">
        <v>1</v>
      </c>
      <c r="M23" s="61" t="s">
        <v>32</v>
      </c>
      <c r="N23" s="3">
        <f t="shared" si="0"/>
        <v>76.5</v>
      </c>
      <c r="O23" s="9">
        <f t="shared" si="1"/>
        <v>76.5</v>
      </c>
      <c r="P23" s="4">
        <f t="shared" si="2"/>
        <v>4.8959999999999999</v>
      </c>
      <c r="Q23" s="11">
        <f t="shared" si="3"/>
        <v>6.3999999999999995</v>
      </c>
      <c r="R23" s="10">
        <f t="shared" si="4"/>
        <v>32.558399999999999</v>
      </c>
      <c r="S23" s="8"/>
    </row>
    <row r="24" spans="1:19">
      <c r="A24" s="61">
        <v>6</v>
      </c>
      <c r="B24" s="61" t="s">
        <v>40</v>
      </c>
      <c r="C24" s="12" t="s">
        <v>39</v>
      </c>
      <c r="D24" s="61" t="s">
        <v>30</v>
      </c>
      <c r="E24" s="61">
        <v>1</v>
      </c>
      <c r="F24" s="61" t="s">
        <v>31</v>
      </c>
      <c r="G24" s="61">
        <v>1</v>
      </c>
      <c r="H24" s="61" t="s">
        <v>32</v>
      </c>
      <c r="I24" s="61"/>
      <c r="J24" s="61">
        <v>9</v>
      </c>
      <c r="K24" s="61">
        <v>18</v>
      </c>
      <c r="L24" s="61">
        <v>4</v>
      </c>
      <c r="M24" s="61" t="s">
        <v>32</v>
      </c>
      <c r="N24" s="3">
        <f t="shared" si="0"/>
        <v>27</v>
      </c>
      <c r="O24" s="9">
        <f t="shared" si="1"/>
        <v>27</v>
      </c>
      <c r="P24" s="4">
        <f t="shared" si="2"/>
        <v>3.06</v>
      </c>
      <c r="Q24" s="11">
        <f t="shared" si="3"/>
        <v>11.333333333333334</v>
      </c>
      <c r="R24" s="10">
        <f t="shared" si="4"/>
        <v>12.024000000000001</v>
      </c>
      <c r="S24" s="8"/>
    </row>
    <row r="25" spans="1:19">
      <c r="A25" s="61">
        <v>7</v>
      </c>
      <c r="B25" s="61" t="s">
        <v>41</v>
      </c>
      <c r="C25" s="12" t="s">
        <v>42</v>
      </c>
      <c r="D25" s="61" t="s">
        <v>30</v>
      </c>
      <c r="E25" s="61">
        <v>1</v>
      </c>
      <c r="F25" s="61" t="s">
        <v>31</v>
      </c>
      <c r="G25" s="61">
        <v>1</v>
      </c>
      <c r="H25" s="61" t="s">
        <v>32</v>
      </c>
      <c r="I25" s="61"/>
      <c r="J25" s="61">
        <v>9</v>
      </c>
      <c r="K25" s="61">
        <v>18</v>
      </c>
      <c r="L25" s="61">
        <v>7</v>
      </c>
      <c r="M25" s="61" t="s">
        <v>32</v>
      </c>
      <c r="N25" s="3">
        <f t="shared" si="0"/>
        <v>20.25</v>
      </c>
      <c r="O25" s="9">
        <f t="shared" si="1"/>
        <v>20.25</v>
      </c>
      <c r="P25" s="4">
        <f t="shared" si="2"/>
        <v>1.224</v>
      </c>
      <c r="Q25" s="11">
        <f t="shared" si="3"/>
        <v>6.0444444444444443</v>
      </c>
      <c r="R25" s="10">
        <f t="shared" si="4"/>
        <v>8.5896000000000008</v>
      </c>
      <c r="S25" s="8"/>
    </row>
    <row r="26" spans="1:19">
      <c r="A26" s="61">
        <v>8</v>
      </c>
      <c r="B26" s="61" t="s">
        <v>43</v>
      </c>
      <c r="C26" s="12" t="s">
        <v>44</v>
      </c>
      <c r="D26" s="61" t="s">
        <v>30</v>
      </c>
      <c r="E26" s="61">
        <v>1</v>
      </c>
      <c r="F26" s="61" t="s">
        <v>31</v>
      </c>
      <c r="G26" s="61">
        <v>1</v>
      </c>
      <c r="H26" s="61" t="s">
        <v>32</v>
      </c>
      <c r="I26" s="61"/>
      <c r="J26" s="61">
        <v>7</v>
      </c>
      <c r="K26" s="61">
        <v>18</v>
      </c>
      <c r="L26" s="61">
        <v>4</v>
      </c>
      <c r="M26" s="61" t="s">
        <v>32</v>
      </c>
      <c r="N26" s="3">
        <f t="shared" si="0"/>
        <v>21</v>
      </c>
      <c r="O26" s="9">
        <f t="shared" si="1"/>
        <v>21</v>
      </c>
      <c r="P26" s="4">
        <f t="shared" si="2"/>
        <v>1.8359999999999999</v>
      </c>
      <c r="Q26" s="11">
        <f t="shared" si="3"/>
        <v>8.742857142857142</v>
      </c>
      <c r="R26" s="10">
        <f t="shared" si="4"/>
        <v>0</v>
      </c>
      <c r="S26" s="8"/>
    </row>
    <row r="27" spans="1:19">
      <c r="A27" s="61">
        <v>9</v>
      </c>
      <c r="B27" s="61" t="s">
        <v>45</v>
      </c>
      <c r="C27" s="12" t="s">
        <v>46</v>
      </c>
      <c r="D27" s="61" t="s">
        <v>30</v>
      </c>
      <c r="E27" s="61">
        <v>1</v>
      </c>
      <c r="F27" s="61" t="s">
        <v>31</v>
      </c>
      <c r="G27" s="61">
        <v>1</v>
      </c>
      <c r="H27" s="61" t="s">
        <v>32</v>
      </c>
      <c r="I27" s="61"/>
      <c r="J27" s="61">
        <v>8</v>
      </c>
      <c r="K27" s="61">
        <v>18</v>
      </c>
      <c r="L27" s="61">
        <v>2</v>
      </c>
      <c r="M27" s="61" t="s">
        <v>32</v>
      </c>
      <c r="N27" s="3">
        <f t="shared" si="0"/>
        <v>52.08</v>
      </c>
      <c r="O27" s="9">
        <f t="shared" si="1"/>
        <v>52.08</v>
      </c>
      <c r="P27" s="4">
        <f t="shared" si="2"/>
        <v>3.6719999999999997</v>
      </c>
      <c r="Q27" s="11">
        <f t="shared" si="3"/>
        <v>7.0506912442396317</v>
      </c>
      <c r="R27" s="10">
        <f t="shared" si="4"/>
        <v>22.300799999999999</v>
      </c>
      <c r="S27" s="8"/>
    </row>
    <row r="28" spans="1:19" s="8" customFormat="1">
      <c r="A28" s="61">
        <v>10</v>
      </c>
      <c r="B28" s="61" t="s">
        <v>47</v>
      </c>
      <c r="C28" s="12" t="s">
        <v>46</v>
      </c>
      <c r="D28" s="61" t="s">
        <v>30</v>
      </c>
      <c r="E28" s="61">
        <v>1</v>
      </c>
      <c r="F28" s="61" t="s">
        <v>31</v>
      </c>
      <c r="G28" s="61">
        <v>1</v>
      </c>
      <c r="H28" s="61" t="s">
        <v>32</v>
      </c>
      <c r="I28" s="61"/>
      <c r="J28" s="61">
        <v>8</v>
      </c>
      <c r="K28" s="61">
        <v>18</v>
      </c>
      <c r="L28" s="61">
        <v>5</v>
      </c>
      <c r="M28" s="61" t="s">
        <v>32</v>
      </c>
      <c r="N28" s="3">
        <f t="shared" si="0"/>
        <v>22</v>
      </c>
      <c r="O28" s="9">
        <f t="shared" si="1"/>
        <v>22</v>
      </c>
      <c r="P28" s="4">
        <f t="shared" si="2"/>
        <v>1.8359999999999999</v>
      </c>
      <c r="Q28" s="11">
        <f t="shared" si="3"/>
        <v>8.3454545454545457</v>
      </c>
      <c r="R28" s="10">
        <f t="shared" si="4"/>
        <v>9.5343999999999998</v>
      </c>
    </row>
    <row r="29" spans="1:19" s="8" customFormat="1">
      <c r="A29" s="61">
        <v>11</v>
      </c>
      <c r="B29" s="61" t="s">
        <v>48</v>
      </c>
      <c r="C29" s="12" t="s">
        <v>49</v>
      </c>
      <c r="D29" s="61" t="s">
        <v>30</v>
      </c>
      <c r="E29" s="61">
        <v>1</v>
      </c>
      <c r="F29" s="61" t="s">
        <v>31</v>
      </c>
      <c r="G29" s="61">
        <v>1</v>
      </c>
      <c r="H29" s="61" t="s">
        <v>32</v>
      </c>
      <c r="I29" s="61"/>
      <c r="J29" s="61">
        <v>5</v>
      </c>
      <c r="K29" s="61">
        <v>18</v>
      </c>
      <c r="L29" s="61">
        <v>3</v>
      </c>
      <c r="M29" s="61" t="s">
        <v>32</v>
      </c>
      <c r="N29" s="3">
        <f t="shared" si="0"/>
        <v>25.8</v>
      </c>
      <c r="O29" s="9">
        <f t="shared" si="1"/>
        <v>25.8</v>
      </c>
      <c r="P29" s="4">
        <f t="shared" si="2"/>
        <v>1.224</v>
      </c>
      <c r="Q29" s="11">
        <f t="shared" si="3"/>
        <v>4.7441860465116275</v>
      </c>
      <c r="R29" s="10">
        <f t="shared" si="4"/>
        <v>0</v>
      </c>
    </row>
    <row r="30" spans="1:19" s="8" customFormat="1">
      <c r="A30" s="61">
        <v>12</v>
      </c>
      <c r="B30" s="61" t="s">
        <v>50</v>
      </c>
      <c r="C30" s="12" t="s">
        <v>51</v>
      </c>
      <c r="D30" s="61" t="s">
        <v>30</v>
      </c>
      <c r="E30" s="61">
        <v>1</v>
      </c>
      <c r="F30" s="61" t="s">
        <v>31</v>
      </c>
      <c r="G30" s="61">
        <v>1</v>
      </c>
      <c r="H30" s="61" t="s">
        <v>32</v>
      </c>
      <c r="I30" s="61"/>
      <c r="J30" s="61">
        <v>6</v>
      </c>
      <c r="K30" s="61">
        <v>18</v>
      </c>
      <c r="L30" s="61">
        <v>5</v>
      </c>
      <c r="M30" s="61" t="s">
        <v>32</v>
      </c>
      <c r="N30" s="3">
        <f t="shared" si="0"/>
        <v>16.5</v>
      </c>
      <c r="O30" s="9">
        <f t="shared" si="1"/>
        <v>16.5</v>
      </c>
      <c r="P30" s="4">
        <f t="shared" si="2"/>
        <v>0.61199999999999999</v>
      </c>
      <c r="Q30" s="11">
        <f t="shared" si="3"/>
        <v>3.709090909090909</v>
      </c>
      <c r="R30" s="10">
        <f t="shared" si="4"/>
        <v>0</v>
      </c>
    </row>
    <row r="31" spans="1:19" s="8" customFormat="1" ht="30">
      <c r="A31" s="61">
        <v>13</v>
      </c>
      <c r="B31" s="61" t="s">
        <v>52</v>
      </c>
      <c r="C31" s="12" t="s">
        <v>53</v>
      </c>
      <c r="D31" s="61" t="s">
        <v>30</v>
      </c>
      <c r="E31" s="61">
        <v>1</v>
      </c>
      <c r="F31" s="61" t="s">
        <v>31</v>
      </c>
      <c r="G31" s="61">
        <v>1</v>
      </c>
      <c r="H31" s="61" t="s">
        <v>32</v>
      </c>
      <c r="I31" s="61"/>
      <c r="J31" s="61">
        <v>6</v>
      </c>
      <c r="K31" s="61">
        <v>18</v>
      </c>
      <c r="L31" s="61">
        <v>2</v>
      </c>
      <c r="M31" s="61" t="s">
        <v>32</v>
      </c>
      <c r="N31" s="3">
        <f t="shared" si="0"/>
        <v>39.06</v>
      </c>
      <c r="O31" s="9">
        <f t="shared" si="1"/>
        <v>39.06</v>
      </c>
      <c r="P31" s="4">
        <f t="shared" si="2"/>
        <v>2.448</v>
      </c>
      <c r="Q31" s="11">
        <f t="shared" si="3"/>
        <v>6.2672811059907829</v>
      </c>
      <c r="R31" s="10">
        <f t="shared" si="4"/>
        <v>0</v>
      </c>
    </row>
    <row r="32" spans="1:19" s="8" customFormat="1">
      <c r="A32" s="61">
        <v>14</v>
      </c>
      <c r="B32" s="61" t="s">
        <v>54</v>
      </c>
      <c r="C32" s="12" t="s">
        <v>55</v>
      </c>
      <c r="D32" s="61" t="s">
        <v>30</v>
      </c>
      <c r="E32" s="61">
        <v>1</v>
      </c>
      <c r="F32" s="61" t="s">
        <v>31</v>
      </c>
      <c r="G32" s="61">
        <v>1</v>
      </c>
      <c r="H32" s="61" t="s">
        <v>32</v>
      </c>
      <c r="I32" s="61"/>
      <c r="J32" s="61">
        <v>6</v>
      </c>
      <c r="K32" s="61">
        <v>18</v>
      </c>
      <c r="L32" s="61">
        <v>3</v>
      </c>
      <c r="M32" s="61" t="s">
        <v>32</v>
      </c>
      <c r="N32" s="3">
        <f t="shared" si="0"/>
        <v>30.96</v>
      </c>
      <c r="O32" s="9">
        <f t="shared" si="1"/>
        <v>30.96</v>
      </c>
      <c r="P32" s="4">
        <f t="shared" si="2"/>
        <v>1.8359999999999999</v>
      </c>
      <c r="Q32" s="11">
        <f t="shared" si="3"/>
        <v>5.9302325581395348</v>
      </c>
      <c r="R32" s="10">
        <f t="shared" si="4"/>
        <v>0</v>
      </c>
    </row>
    <row r="33" spans="1:18" s="8" customFormat="1">
      <c r="A33" s="61">
        <v>15</v>
      </c>
      <c r="B33" s="61" t="s">
        <v>56</v>
      </c>
      <c r="C33" s="12" t="s">
        <v>57</v>
      </c>
      <c r="D33" s="61" t="s">
        <v>30</v>
      </c>
      <c r="E33" s="61">
        <v>1</v>
      </c>
      <c r="F33" s="61" t="s">
        <v>31</v>
      </c>
      <c r="G33" s="61">
        <v>1</v>
      </c>
      <c r="H33" s="61" t="s">
        <v>32</v>
      </c>
      <c r="I33" s="61"/>
      <c r="J33" s="61">
        <v>6</v>
      </c>
      <c r="K33" s="61">
        <v>18</v>
      </c>
      <c r="L33" s="61">
        <v>4</v>
      </c>
      <c r="M33" s="61" t="s">
        <v>32</v>
      </c>
      <c r="N33" s="3">
        <f t="shared" si="0"/>
        <v>18</v>
      </c>
      <c r="O33" s="9">
        <f t="shared" si="1"/>
        <v>18</v>
      </c>
      <c r="P33" s="4">
        <f t="shared" si="2"/>
        <v>1.224</v>
      </c>
      <c r="Q33" s="11">
        <f t="shared" si="3"/>
        <v>6.8</v>
      </c>
      <c r="R33" s="10">
        <f t="shared" si="4"/>
        <v>0</v>
      </c>
    </row>
    <row r="34" spans="1:18" s="8" customFormat="1">
      <c r="A34" s="61">
        <v>16</v>
      </c>
      <c r="B34" s="61" t="s">
        <v>58</v>
      </c>
      <c r="C34" s="12" t="s">
        <v>59</v>
      </c>
      <c r="D34" s="61" t="s">
        <v>30</v>
      </c>
      <c r="E34" s="61">
        <v>1</v>
      </c>
      <c r="F34" s="61" t="s">
        <v>31</v>
      </c>
      <c r="G34" s="61">
        <v>1</v>
      </c>
      <c r="H34" s="61" t="s">
        <v>32</v>
      </c>
      <c r="I34" s="61"/>
      <c r="J34" s="61">
        <v>6</v>
      </c>
      <c r="K34" s="61">
        <v>18</v>
      </c>
      <c r="L34" s="61">
        <v>2</v>
      </c>
      <c r="M34" s="61" t="s">
        <v>32</v>
      </c>
      <c r="N34" s="3">
        <f t="shared" si="0"/>
        <v>39.06</v>
      </c>
      <c r="O34" s="9">
        <f t="shared" si="1"/>
        <v>39.06</v>
      </c>
      <c r="P34" s="4">
        <f t="shared" si="2"/>
        <v>2.448</v>
      </c>
      <c r="Q34" s="11">
        <f t="shared" si="3"/>
        <v>6.2672811059907829</v>
      </c>
      <c r="R34" s="10">
        <f t="shared" si="4"/>
        <v>0</v>
      </c>
    </row>
    <row r="35" spans="1:18" s="8" customFormat="1">
      <c r="A35" s="61">
        <v>17</v>
      </c>
      <c r="B35" s="61" t="s">
        <v>60</v>
      </c>
      <c r="C35" s="12" t="s">
        <v>61</v>
      </c>
      <c r="D35" s="61" t="s">
        <v>30</v>
      </c>
      <c r="E35" s="61">
        <v>1</v>
      </c>
      <c r="F35" s="61" t="s">
        <v>31</v>
      </c>
      <c r="G35" s="61">
        <v>1</v>
      </c>
      <c r="H35" s="61" t="s">
        <v>32</v>
      </c>
      <c r="I35" s="61"/>
      <c r="J35" s="61">
        <v>7</v>
      </c>
      <c r="K35" s="61">
        <v>18</v>
      </c>
      <c r="L35" s="61">
        <v>2</v>
      </c>
      <c r="M35" s="61" t="s">
        <v>32</v>
      </c>
      <c r="N35" s="3">
        <f t="shared" si="0"/>
        <v>45.570000000000007</v>
      </c>
      <c r="O35" s="9">
        <f t="shared" si="1"/>
        <v>45.570000000000007</v>
      </c>
      <c r="P35" s="4">
        <f t="shared" si="2"/>
        <v>3.06</v>
      </c>
      <c r="Q35" s="11">
        <f t="shared" si="3"/>
        <v>6.7149440421329816</v>
      </c>
      <c r="R35" s="10">
        <f t="shared" si="4"/>
        <v>0</v>
      </c>
    </row>
    <row r="36" spans="1:18" s="8" customFormat="1">
      <c r="A36" s="61">
        <v>18</v>
      </c>
      <c r="B36" s="61" t="s">
        <v>62</v>
      </c>
      <c r="C36" s="12" t="s">
        <v>61</v>
      </c>
      <c r="D36" s="61" t="s">
        <v>30</v>
      </c>
      <c r="E36" s="61">
        <v>1</v>
      </c>
      <c r="F36" s="61" t="s">
        <v>31</v>
      </c>
      <c r="G36" s="61">
        <v>1</v>
      </c>
      <c r="H36" s="61" t="s">
        <v>32</v>
      </c>
      <c r="I36" s="61"/>
      <c r="J36" s="61">
        <v>7</v>
      </c>
      <c r="K36" s="61">
        <v>18</v>
      </c>
      <c r="L36" s="61">
        <v>4</v>
      </c>
      <c r="M36" s="61" t="s">
        <v>32</v>
      </c>
      <c r="N36" s="3">
        <f t="shared" si="0"/>
        <v>21</v>
      </c>
      <c r="O36" s="9">
        <f t="shared" si="1"/>
        <v>21</v>
      </c>
      <c r="P36" s="4">
        <f t="shared" si="2"/>
        <v>1.8359999999999999</v>
      </c>
      <c r="Q36" s="11">
        <f t="shared" si="3"/>
        <v>8.742857142857142</v>
      </c>
      <c r="R36" s="10">
        <f t="shared" si="4"/>
        <v>0</v>
      </c>
    </row>
    <row r="37" spans="1:18" s="8" customFormat="1">
      <c r="A37" s="61">
        <v>19</v>
      </c>
      <c r="B37" s="61" t="s">
        <v>63</v>
      </c>
      <c r="C37" s="12" t="s">
        <v>61</v>
      </c>
      <c r="D37" s="61" t="s">
        <v>30</v>
      </c>
      <c r="E37" s="61">
        <v>1</v>
      </c>
      <c r="F37" s="61" t="s">
        <v>31</v>
      </c>
      <c r="G37" s="61">
        <v>1</v>
      </c>
      <c r="H37" s="61" t="s">
        <v>32</v>
      </c>
      <c r="I37" s="61"/>
      <c r="J37" s="61">
        <v>7</v>
      </c>
      <c r="K37" s="61">
        <v>18</v>
      </c>
      <c r="L37" s="61">
        <v>5</v>
      </c>
      <c r="M37" s="61" t="s">
        <v>32</v>
      </c>
      <c r="N37" s="3">
        <f t="shared" si="0"/>
        <v>19.25</v>
      </c>
      <c r="O37" s="9">
        <f t="shared" si="1"/>
        <v>19.25</v>
      </c>
      <c r="P37" s="4">
        <f t="shared" si="2"/>
        <v>1.224</v>
      </c>
      <c r="Q37" s="11">
        <f t="shared" si="3"/>
        <v>6.3584415584415579</v>
      </c>
      <c r="R37" s="10">
        <f t="shared" si="4"/>
        <v>0</v>
      </c>
    </row>
    <row r="38" spans="1:18" s="8" customFormat="1" ht="15.75" customHeight="1">
      <c r="A38" s="77" t="s">
        <v>64</v>
      </c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9"/>
      <c r="R38" s="10">
        <f>SUM(R19:R37)</f>
        <v>215.3288</v>
      </c>
    </row>
    <row r="39" spans="1:18" s="8" customFormat="1" ht="15" customHeight="1">
      <c r="A39" s="14"/>
      <c r="B39" s="15"/>
      <c r="C39" s="15"/>
      <c r="D39" s="15"/>
      <c r="E39" s="15"/>
      <c r="F39" s="15"/>
      <c r="G39" s="15"/>
      <c r="I39" s="15"/>
      <c r="J39" s="15"/>
      <c r="K39" s="15"/>
      <c r="L39" s="15"/>
      <c r="M39" s="15"/>
      <c r="N39" s="15"/>
      <c r="O39" s="15"/>
      <c r="P39" s="15"/>
      <c r="Q39" s="15"/>
      <c r="R39" s="16"/>
    </row>
    <row r="40" spans="1:18" s="8" customFormat="1" ht="15" customHeight="1">
      <c r="A40" s="24" t="s">
        <v>65</v>
      </c>
      <c r="B40" s="56"/>
      <c r="D40" s="56" t="s">
        <v>66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6"/>
    </row>
    <row r="41" spans="1:18" s="8" customFormat="1" ht="15" customHeight="1">
      <c r="A41" s="49" t="s">
        <v>67</v>
      </c>
      <c r="B41" s="49"/>
      <c r="C41" s="49"/>
      <c r="D41" s="49"/>
      <c r="E41" s="49"/>
      <c r="F41" s="49"/>
      <c r="G41" s="49"/>
      <c r="H41" s="49"/>
      <c r="I41" s="49"/>
      <c r="J41" s="15"/>
      <c r="K41" s="15"/>
      <c r="L41" s="15"/>
      <c r="M41" s="15"/>
      <c r="N41" s="15"/>
      <c r="O41" s="15"/>
      <c r="P41" s="15"/>
      <c r="Q41" s="15"/>
      <c r="R41" s="16"/>
    </row>
    <row r="42" spans="1:18" s="8" customFormat="1" ht="15" customHeight="1">
      <c r="A42" s="49"/>
      <c r="B42" s="49"/>
      <c r="C42" s="49"/>
      <c r="D42" s="49"/>
      <c r="E42" s="49"/>
      <c r="F42" s="49"/>
      <c r="G42" s="49"/>
      <c r="H42" s="49"/>
      <c r="I42" s="49"/>
      <c r="J42" s="15"/>
      <c r="K42" s="15"/>
      <c r="L42" s="15"/>
      <c r="M42" s="15"/>
      <c r="N42" s="15"/>
      <c r="O42" s="15"/>
      <c r="P42" s="15"/>
      <c r="Q42" s="15"/>
      <c r="R42" s="16"/>
    </row>
    <row r="43" spans="1:18" s="8" customFormat="1">
      <c r="A43" s="67" t="s">
        <v>68</v>
      </c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57"/>
    </row>
    <row r="44" spans="1:18" s="8" customFormat="1" ht="16.899999999999999" customHeight="1">
      <c r="A44" s="69" t="s">
        <v>27</v>
      </c>
      <c r="B44" s="70"/>
      <c r="C44" s="7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7"/>
    </row>
    <row r="45" spans="1:18" s="8" customFormat="1">
      <c r="A45" s="67" t="s">
        <v>69</v>
      </c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57"/>
    </row>
    <row r="46" spans="1:18" s="8" customFormat="1">
      <c r="A46" s="61">
        <v>1</v>
      </c>
      <c r="B46" s="61" t="s">
        <v>45</v>
      </c>
      <c r="C46" s="12" t="s">
        <v>46</v>
      </c>
      <c r="D46" s="61" t="s">
        <v>30</v>
      </c>
      <c r="E46" s="61">
        <v>1</v>
      </c>
      <c r="F46" s="61" t="s">
        <v>70</v>
      </c>
      <c r="G46" s="61">
        <v>1</v>
      </c>
      <c r="H46" s="61" t="s">
        <v>32</v>
      </c>
      <c r="I46" s="61"/>
      <c r="J46" s="61">
        <v>9</v>
      </c>
      <c r="K46" s="61">
        <v>35</v>
      </c>
      <c r="L46" s="61">
        <v>7</v>
      </c>
      <c r="M46" s="61" t="s">
        <v>32</v>
      </c>
      <c r="N46" s="3">
        <f t="shared" ref="N46:N51" si="5">(IF(F46="OŽ",IF(L46=1,550.8,IF(L46=2,426.38,IF(L46=3,342.14,IF(L46=4,181.44,IF(L46=5,168.48,IF(L46=6,155.52,IF(L46=7,148.5,IF(L46=8,144,0))))))))+IF(L46&lt;=8,0,IF(L46&lt;=16,137.7,IF(L46&lt;=24,108,IF(L46&lt;=32,80.1,IF(L46&lt;=36,52.2,0)))))-IF(L46&lt;=8,0,IF(L46&lt;=16,(L46-9)*2.754,IF(L46&lt;=24,(L46-17)* 2.754,IF(L46&lt;=32,(L46-25)* 2.754,IF(L46&lt;=36,(L46-33)*2.754,0))))),0)+IF(F46="PČ",IF(L46=1,449,IF(L46=2,314.6,IF(L46=3,238,IF(L46=4,172,IF(L46=5,159,IF(L46=6,145,IF(L46=7,132,IF(L46=8,119,0))))))))+IF(L46&lt;=8,0,IF(L46&lt;=16,88,IF(L46&lt;=24,55,IF(L46&lt;=32,22,0))))-IF(L46&lt;=8,0,IF(L46&lt;=16,(L46-9)*2.245,IF(L46&lt;=24,(L46-17)*2.245,IF(L46&lt;=32,(L46-25)*2.245,0)))),0)+IF(F46="PČneol",IF(L46=1,85,IF(L46=2,64.61,IF(L46=3,50.76,IF(L46=4,16.25,IF(L46=5,15,IF(L46=6,13.75,IF(L46=7,12.5,IF(L46=8,11.25,0))))))))+IF(L46&lt;=8,0,IF(L46&lt;=16,9,0))-IF(L46&lt;=8,0,IF(L46&lt;=16,(L46-9)*0.425,0)),0)+IF(F46="PŽ",IF(L46=1,85,IF(L46=2,59.5,IF(L46=3,45,IF(L46=4,32.5,IF(L46=5,30,IF(L46=6,27.5,IF(L46=7,25,IF(L46=8,22.5,0))))))))+IF(L46&lt;=8,0,IF(L46&lt;=16,19,IF(L46&lt;=24,13,IF(L46&lt;=32,8,0))))-IF(L46&lt;=8,0,IF(L46&lt;=16,(L46-9)*0.425,IF(L46&lt;=24,(L46-17)*0.425,IF(L46&lt;=32,(L46-25)*0.425,0)))),0)+IF(F46="EČ",IF(L46=1,204,IF(L46=2,156.24,IF(L46=3,123.84,IF(L46=4,72,IF(L46=5,66,IF(L46=6,60,IF(L46=7,54,IF(L46=8,48,0))))))))+IF(L46&lt;=8,0,IF(L46&lt;=16,40,IF(L46&lt;=24,25,0)))-IF(L46&lt;=8,0,IF(L46&lt;=16,(L46-9)*1.02,IF(L46&lt;=24,(L46-17)*1.02,0))),0)+IF(F46="EČneol",IF(L46=1,68,IF(L46=2,51.69,IF(L46=3,40.61,IF(L46=4,13,IF(L46=5,12,IF(L46=6,11,IF(L46=7,10,IF(L46=8,9,0)))))))))+IF(F46="EŽ",IF(L46=1,68,IF(L46=2,47.6,IF(L46=3,36,IF(L46=4,18,IF(L46=5,16.5,IF(L46=6,15,IF(L46=7,13.5,IF(L46=8,12,0))))))))+IF(L46&lt;=8,0,IF(L46&lt;=16,10,IF(L46&lt;=24,6,0)))-IF(L46&lt;=8,0,IF(L46&lt;=16,(L46-9)*0.34,IF(L46&lt;=24,(L46-17)*0.34,0))),0)+IF(F46="PT",IF(L46=1,68,IF(L46=2,52.08,IF(L46=3,41.28,IF(L46=4,24,IF(L46=5,22,IF(L46=6,20,IF(L46=7,18,IF(L46=8,16,0))))))))+IF(L46&lt;=8,0,IF(L46&lt;=16,13,IF(L46&lt;=24,9,IF(L46&lt;=32,4,0))))-IF(L46&lt;=8,0,IF(L46&lt;=16,(L46-9)*0.34,IF(L46&lt;=24,(L46-17)*0.34,IF(L46&lt;=32,(L46-25)*0.34,0)))),0)+IF(F46="JOŽ",IF(L46=1,85,IF(L46=2,59.5,IF(L46=3,45,IF(L46=4,32.5,IF(L46=5,30,IF(L46=6,27.5,IF(L46=7,25,IF(L46=8,22.5,0))))))))+IF(L46&lt;=8,0,IF(L46&lt;=16,19,IF(L46&lt;=24,13,0)))-IF(L46&lt;=8,0,IF(L46&lt;=16,(L46-9)*0.425,IF(L46&lt;=24,(L46-17)*0.425,0))),0)+IF(F46="JPČ",IF(L46=1,68,IF(L46=2,47.6,IF(L46=3,36,IF(L46=4,26,IF(L46=5,24,IF(L46=6,22,IF(L46=7,20,IF(L46=8,18,0))))))))+IF(L46&lt;=8,0,IF(L46&lt;=16,13,IF(L46&lt;=24,9,0)))-IF(L46&lt;=8,0,IF(L46&lt;=16,(L46-9)*0.34,IF(L46&lt;=24,(L46-17)*0.34,0))),0)+IF(F46="JEČ",IF(L46=1,34,IF(L46=2,26.04,IF(L46=3,20.6,IF(L46=4,12,IF(L46=5,11,IF(L46=6,10,IF(L46=7,9,IF(L46=8,8,0))))))))+IF(L46&lt;=8,0,IF(L46&lt;=16,6,0))-IF(L46&lt;=8,0,IF(L46&lt;=16,(L46-9)*0.17,0)),0)+IF(F46="JEOF",IF(L46=1,34,IF(L46=2,26.04,IF(L46=3,20.6,IF(L46=4,12,IF(L46=5,11,IF(L46=6,10,IF(L46=7,9,IF(L46=8,8,0))))))))+IF(L46&lt;=8,0,IF(L46&lt;=16,6,0))-IF(L46&lt;=8,0,IF(L46&lt;=16,(L46-9)*0.17,0)),0)+IF(F46="JnPČ",IF(L46=1,51,IF(L46=2,35.7,IF(L46=3,27,IF(L46=4,19.5,IF(L46=5,18,IF(L46=6,16.5,IF(L46=7,15,IF(L46=8,13.5,0))))))))+IF(L46&lt;=8,0,IF(L46&lt;=16,10,0))-IF(L46&lt;=8,0,IF(L46&lt;=16,(L46-9)*0.255,0)),0)+IF(F46="JnEČ",IF(L46=1,25.5,IF(L46=2,19.53,IF(L46=3,15.48,IF(L46=4,9,IF(L46=5,8.25,IF(L46=6,7.5,IF(L46=7,6.75,IF(L46=8,6,0))))))))+IF(L46&lt;=8,0,IF(L46&lt;=16,5,0))-IF(L46&lt;=8,0,IF(L46&lt;=16,(L46-9)*0.1275,0)),0)+IF(F46="JčPČ",IF(L46=1,21.25,IF(L46=2,14.5,IF(L46=3,11.5,IF(L46=4,7,IF(L46=5,6.5,IF(L46=6,6,IF(L46=7,5.5,IF(L46=8,5,0))))))))+IF(L46&lt;=8,0,IF(L46&lt;=16,4,0))-IF(L46&lt;=8,0,IF(L46&lt;=16,(L46-9)*0.10625,0)),0)+IF(F46="JčEČ",IF(L46=1,17,IF(L46=2,13.02,IF(L46=3,10.32,IF(L46=4,6,IF(L46=5,5.5,IF(L46=6,5,IF(L46=7,4.5,IF(L46=8,4,0))))))))+IF(L46&lt;=8,0,IF(L46&lt;=16,3,0))-IF(L46&lt;=8,0,IF(L46&lt;=16,(L46-9)*0.085,0)),0)+IF(F46="NEAK",IF(L46=1,11.48,IF(L46=2,8.79,IF(L46=3,6.97,IF(L46=4,4.05,IF(L46=5,3.71,IF(L46=6,3.38,IF(L46=7,3.04,IF(L46=8,2.7,0))))))))+IF(L46&lt;=8,0,IF(L46&lt;=16,2,IF(L46&lt;=24,1.3,0)))-IF(L46&lt;=8,0,IF(L46&lt;=16,(L46-9)*0.0574,IF(L46&lt;=24,(L46-17)*0.0574,0))),0))*IF(L46&lt;0,1,IF(OR(F46="PČ",F46="PŽ",F46="PT"),IF(J46&lt;32,J46/32,1),1))* IF(L46&lt;0,1,IF(OR(F46="EČ",F46="EŽ",F46="JOŽ",F46="JPČ",F46="NEAK"),IF(J46&lt;24,J46/24,1),1))*IF(L46&lt;0,1,IF(OR(F46="PČneol",F46="JEČ",F46="JEOF",F46="JnPČ",F46="JnEČ",F46="JčPČ",F46="JčEČ"),IF(J46&lt;16,J46/16,1),1))*IF(L46&lt;0,1,IF(F46="EČneol",IF(J46&lt;8,J46/8,1),1))</f>
        <v>37.125</v>
      </c>
      <c r="O46" s="9">
        <f t="shared" ref="O46:O51" si="6">IF(F46="OŽ",N46,IF(H46="Ne",IF(J46*0.3&lt;J46-L46,N46,0),IF(J46*0.1&lt;J46-L46,N46,0)))</f>
        <v>37.125</v>
      </c>
      <c r="P46" s="4">
        <f>IF(O46=0,0,IF(F46="OŽ",IF(L46&gt;35,0,IF(J46&gt;35,(36-L46)*1.836,((36-L46)-(36-J46))*1.836)),0)+IF(F46="PČ",IF(L46&gt;31,0,IF(J46&gt;31,(32-L46)*1.347,((32-L46)-(32-J46))*1.347)),0)+ IF(F46="PČneol",IF(L46&gt;15,0,IF(J46&gt;15,(16-L46)*0.255,((16-L46)-(16-J46))*0.255)),0)+IF(F46="PŽ",IF(L46&gt;31,0,IF(J46&gt;31,(32-L46)*0.255,((32-L46)-(32-J46))*0.255)),0)+IF(F46="EČ",IF(L46&gt;23,0,IF(J46&gt;23,(24-L46)*0.612,((24-L46)-(24-J46))*0.612)),0)+IF(F46="EČneol",IF(L46&gt;7,0,IF(J46&gt;7,(8-L46)*0.204,((8-L46)-(8-J46))*0.204)),0)+IF(F46="EŽ",IF(L46&gt;23,0,IF(J46&gt;23,(24-L46)*0.204,((24-L46)-(24-J46))*0.204)),0)+IF(F46="PT",IF(L46&gt;31,0,IF(J46&gt;31,(32-L46)*0.204,((32-L46)-(32-J46))*0.204)),0)+IF(F46="JOŽ",IF(L46&gt;23,0,IF(J46&gt;23,(24-L46)*0.255,((24-L46)-(24-J46))*0.255)),0)+IF(F46="JPČ",IF(L46&gt;23,0,IF(J46&gt;23,(24-L46)*0.204,((24-L46)-(24-J46))*0.204)),0)+IF(F46="JEČ",IF(L46&gt;15,0,IF(J46&gt;15,(16-L46)*0.102,((16-L46)-(16-J46))*0.102)),0)+IF(F46="JEOF",IF(L46&gt;15,0,IF(J46&gt;15,(16-L46)*0.102,((16-L46)-(16-J46))*0.102)),0)+IF(F46="JnPČ",IF(L46&gt;15,0,IF(J46&gt;15,(16-L46)*0.153,((16-L46)-(16-J46))*0.153)),0)+IF(F46="JnEČ",IF(L46&gt;15,0,IF(J46&gt;15,(16-L46)*0.0765,((16-L46)-(16-J46))*0.0765)),0)+IF(F46="JčPČ",IF(L46&gt;15,0,IF(J46&gt;15,(16-L46)*0.06375,((16-L46)-(16-J46))*0.06375)),0)+IF(F46="JčEČ",IF(L46&gt;15,0,IF(J46&gt;15,(16-L46)*0.051,((16-L46)-(16-J46))*0.051)),0)+IF(F46="NEAK",IF(L46&gt;23,0,IF(J46&gt;23,(24-L46)*0.03444,((24-L46)-(24-J46))*0.03444)),0))</f>
        <v>2.694</v>
      </c>
      <c r="Q46" s="11">
        <f>IF(ISERROR(P46*100/N46),0,(P46*100/N46))</f>
        <v>7.2565656565656562</v>
      </c>
      <c r="R46" s="10">
        <f t="shared" ref="R46:R51" si="7">IF(Q46&lt;=30,O46+P46,O46+O46*0.3)*IF(G46=1,0.4,IF(G46=2,0.75,IF(G46="1 (kas 4 m. 1 k. nerengiamos)",0.52,1)))*IF(D46="olimpinė",1,IF(M46="Ne",0.5,1))*IF(OR(A$5="Lietuvos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federacija"),IF(OR(J46&lt;8,K46&lt;16),0,1),1)*E46*IF(I46&lt;=1,1,1/I46)*IF(OR(A$5="Lietuvos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15.927600000000002</v>
      </c>
    </row>
    <row r="47" spans="1:18" s="8" customFormat="1">
      <c r="A47" s="61">
        <v>2</v>
      </c>
      <c r="B47" s="61" t="s">
        <v>28</v>
      </c>
      <c r="C47" s="12" t="s">
        <v>71</v>
      </c>
      <c r="D47" s="61" t="s">
        <v>30</v>
      </c>
      <c r="E47" s="61">
        <v>1</v>
      </c>
      <c r="F47" s="61" t="s">
        <v>70</v>
      </c>
      <c r="G47" s="61">
        <v>1</v>
      </c>
      <c r="H47" s="61" t="s">
        <v>32</v>
      </c>
      <c r="I47" s="61"/>
      <c r="J47" s="61">
        <v>6</v>
      </c>
      <c r="K47" s="61">
        <v>35</v>
      </c>
      <c r="L47" s="61">
        <v>3</v>
      </c>
      <c r="M47" s="61" t="s">
        <v>32</v>
      </c>
      <c r="N47" s="3">
        <f t="shared" si="5"/>
        <v>44.625</v>
      </c>
      <c r="O47" s="9">
        <f t="shared" si="6"/>
        <v>44.625</v>
      </c>
      <c r="P47" s="4">
        <f t="shared" ref="P47:P51" si="8">IF(O47=0,0,IF(F47="OŽ",IF(L47&gt;35,0,IF(J47&gt;35,(36-L47)*1.836,((36-L47)-(36-J47))*1.836)),0)+IF(F47="PČ",IF(L47&gt;31,0,IF(J47&gt;31,(32-L47)*1.347,((32-L47)-(32-J47))*1.347)),0)+ IF(F47="PČneol",IF(L47&gt;15,0,IF(J47&gt;15,(16-L47)*0.255,((16-L47)-(16-J47))*0.255)),0)+IF(F47="PŽ",IF(L47&gt;31,0,IF(J47&gt;31,(32-L47)*0.255,((32-L47)-(32-J47))*0.255)),0)+IF(F47="EČ",IF(L47&gt;23,0,IF(J47&gt;23,(24-L47)*0.612,((24-L47)-(24-J47))*0.612)),0)+IF(F47="EČneol",IF(L47&gt;7,0,IF(J47&gt;7,(8-L47)*0.204,((8-L47)-(8-J47))*0.204)),0)+IF(F47="EŽ",IF(L47&gt;23,0,IF(J47&gt;23,(24-L47)*0.204,((24-L47)-(24-J47))*0.204)),0)+IF(F47="PT",IF(L47&gt;31,0,IF(J47&gt;31,(32-L47)*0.204,((32-L47)-(32-J47))*0.204)),0)+IF(F47="JOŽ",IF(L47&gt;23,0,IF(J47&gt;23,(24-L47)*0.255,((24-L47)-(24-J47))*0.255)),0)+IF(F47="JPČ",IF(L47&gt;23,0,IF(J47&gt;23,(24-L47)*0.204,((24-L47)-(24-J47))*0.204)),0)+IF(F47="JEČ",IF(L47&gt;15,0,IF(J47&gt;15,(16-L47)*0.102,((16-L47)-(16-J47))*0.102)),0)+IF(F47="JEOF",IF(L47&gt;15,0,IF(J47&gt;15,(16-L47)*0.102,((16-L47)-(16-J47))*0.102)),0)+IF(F47="JnPČ",IF(L47&gt;15,0,IF(J47&gt;15,(16-L47)*0.153,((16-L47)-(16-J47))*0.153)),0)+IF(F47="JnEČ",IF(L47&gt;15,0,IF(J47&gt;15,(16-L47)*0.0765,((16-L47)-(16-J47))*0.0765)),0)+IF(F47="JčPČ",IF(L47&gt;15,0,IF(J47&gt;15,(16-L47)*0.06375,((16-L47)-(16-J47))*0.06375)),0)+IF(F47="JčEČ",IF(L47&gt;15,0,IF(J47&gt;15,(16-L47)*0.051,((16-L47)-(16-J47))*0.051)),0)+IF(F47="NEAK",IF(L47&gt;23,0,IF(J47&gt;23,(24-L47)*0.03444,((24-L47)-(24-J47))*0.03444)),0))</f>
        <v>4.0410000000000004</v>
      </c>
      <c r="Q47" s="11">
        <f t="shared" ref="Q47:Q51" si="9">IF(ISERROR(P47*100/N47),0,(P47*100/N47))</f>
        <v>9.0554621848739494</v>
      </c>
      <c r="R47" s="10">
        <f t="shared" si="7"/>
        <v>0</v>
      </c>
    </row>
    <row r="48" spans="1:18" s="8" customFormat="1" ht="30">
      <c r="A48" s="61">
        <v>3</v>
      </c>
      <c r="B48" s="61" t="s">
        <v>52</v>
      </c>
      <c r="C48" s="12" t="s">
        <v>53</v>
      </c>
      <c r="D48" s="61" t="s">
        <v>30</v>
      </c>
      <c r="E48" s="61">
        <v>1</v>
      </c>
      <c r="F48" s="61" t="s">
        <v>70</v>
      </c>
      <c r="G48" s="61">
        <v>1</v>
      </c>
      <c r="H48" s="61" t="s">
        <v>32</v>
      </c>
      <c r="I48" s="61"/>
      <c r="J48" s="61">
        <v>11</v>
      </c>
      <c r="K48" s="61">
        <v>35</v>
      </c>
      <c r="L48" s="61">
        <v>7</v>
      </c>
      <c r="M48" s="61" t="s">
        <v>32</v>
      </c>
      <c r="N48" s="3">
        <f t="shared" si="5"/>
        <v>45.375</v>
      </c>
      <c r="O48" s="9">
        <f t="shared" si="6"/>
        <v>45.375</v>
      </c>
      <c r="P48" s="4">
        <f t="shared" si="8"/>
        <v>5.3879999999999999</v>
      </c>
      <c r="Q48" s="11">
        <f t="shared" si="9"/>
        <v>11.874380165289255</v>
      </c>
      <c r="R48" s="10">
        <f t="shared" si="7"/>
        <v>20.305199999999999</v>
      </c>
    </row>
    <row r="49" spans="1:18" s="8" customFormat="1">
      <c r="A49" s="61">
        <v>4</v>
      </c>
      <c r="B49" s="61" t="s">
        <v>72</v>
      </c>
      <c r="C49" s="12" t="s">
        <v>73</v>
      </c>
      <c r="D49" s="61" t="s">
        <v>30</v>
      </c>
      <c r="E49" s="61">
        <v>1</v>
      </c>
      <c r="F49" s="61" t="s">
        <v>70</v>
      </c>
      <c r="G49" s="61">
        <v>1</v>
      </c>
      <c r="H49" s="61" t="s">
        <v>32</v>
      </c>
      <c r="I49" s="61"/>
      <c r="J49" s="61">
        <v>7</v>
      </c>
      <c r="K49" s="61">
        <v>35</v>
      </c>
      <c r="L49" s="61">
        <v>5</v>
      </c>
      <c r="M49" s="61" t="s">
        <v>32</v>
      </c>
      <c r="N49" s="3">
        <f t="shared" si="5"/>
        <v>34.78125</v>
      </c>
      <c r="O49" s="9">
        <f t="shared" si="6"/>
        <v>34.78125</v>
      </c>
      <c r="P49" s="4">
        <f t="shared" si="8"/>
        <v>2.694</v>
      </c>
      <c r="Q49" s="11">
        <f t="shared" si="9"/>
        <v>7.7455525606468996</v>
      </c>
      <c r="R49" s="10">
        <f t="shared" si="7"/>
        <v>0</v>
      </c>
    </row>
    <row r="50" spans="1:18" s="8" customFormat="1">
      <c r="A50" s="61">
        <v>5</v>
      </c>
      <c r="B50" s="61" t="s">
        <v>74</v>
      </c>
      <c r="C50" s="12" t="s">
        <v>75</v>
      </c>
      <c r="D50" s="61" t="s">
        <v>30</v>
      </c>
      <c r="E50" s="61">
        <v>1</v>
      </c>
      <c r="F50" s="61" t="s">
        <v>70</v>
      </c>
      <c r="G50" s="61">
        <v>1</v>
      </c>
      <c r="H50" s="61" t="s">
        <v>32</v>
      </c>
      <c r="I50" s="61"/>
      <c r="J50" s="61">
        <v>8</v>
      </c>
      <c r="K50" s="61">
        <v>35</v>
      </c>
      <c r="L50" s="61">
        <v>2</v>
      </c>
      <c r="M50" s="61" t="s">
        <v>32</v>
      </c>
      <c r="N50" s="3">
        <f t="shared" si="5"/>
        <v>78.650000000000006</v>
      </c>
      <c r="O50" s="9">
        <f t="shared" si="6"/>
        <v>78.650000000000006</v>
      </c>
      <c r="P50" s="4">
        <f t="shared" si="8"/>
        <v>8.0820000000000007</v>
      </c>
      <c r="Q50" s="11">
        <f t="shared" si="9"/>
        <v>10.275905912269549</v>
      </c>
      <c r="R50" s="10">
        <f t="shared" si="7"/>
        <v>34.692799999999998</v>
      </c>
    </row>
    <row r="51" spans="1:18" s="8" customFormat="1">
      <c r="A51" s="61">
        <v>6</v>
      </c>
      <c r="B51" s="61" t="s">
        <v>76</v>
      </c>
      <c r="C51" s="12" t="s">
        <v>77</v>
      </c>
      <c r="D51" s="61" t="s">
        <v>30</v>
      </c>
      <c r="E51" s="61">
        <v>1</v>
      </c>
      <c r="F51" s="61" t="s">
        <v>70</v>
      </c>
      <c r="G51" s="61">
        <v>1</v>
      </c>
      <c r="H51" s="61" t="s">
        <v>32</v>
      </c>
      <c r="I51" s="61"/>
      <c r="J51" s="61">
        <v>14</v>
      </c>
      <c r="K51" s="61">
        <v>35</v>
      </c>
      <c r="L51" s="61">
        <v>5</v>
      </c>
      <c r="M51" s="61" t="s">
        <v>32</v>
      </c>
      <c r="N51" s="3">
        <f t="shared" si="5"/>
        <v>69.5625</v>
      </c>
      <c r="O51" s="9">
        <f t="shared" si="6"/>
        <v>69.5625</v>
      </c>
      <c r="P51" s="4">
        <f t="shared" si="8"/>
        <v>12.122999999999999</v>
      </c>
      <c r="Q51" s="11">
        <f t="shared" si="9"/>
        <v>17.427493261455524</v>
      </c>
      <c r="R51" s="10">
        <f t="shared" si="7"/>
        <v>32.674200000000006</v>
      </c>
    </row>
    <row r="52" spans="1:18" s="8" customFormat="1" ht="15.75" customHeight="1">
      <c r="A52" s="77" t="s">
        <v>64</v>
      </c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9"/>
      <c r="R52" s="10">
        <f>SUM(R46:R51)</f>
        <v>103.59980000000002</v>
      </c>
    </row>
    <row r="53" spans="1:18" s="8" customFormat="1" ht="15.75" customHeight="1">
      <c r="A53" s="14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6"/>
    </row>
    <row r="54" spans="1:18" s="8" customFormat="1" ht="15.75" customHeight="1">
      <c r="A54" s="24" t="s">
        <v>65</v>
      </c>
      <c r="B54" s="24"/>
      <c r="C54" s="56" t="s">
        <v>78</v>
      </c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6"/>
    </row>
    <row r="55" spans="1:18" s="8" customFormat="1" ht="15.75" customHeight="1">
      <c r="A55" s="49" t="s">
        <v>79</v>
      </c>
      <c r="B55" s="49"/>
      <c r="C55" s="49"/>
      <c r="D55" s="49"/>
      <c r="E55" s="49"/>
      <c r="F55" s="49"/>
      <c r="G55" s="49"/>
      <c r="H55" s="49"/>
      <c r="I55" s="49"/>
      <c r="J55" s="15"/>
      <c r="K55" s="15"/>
      <c r="L55" s="15"/>
      <c r="M55" s="15"/>
      <c r="N55" s="15"/>
      <c r="O55" s="15"/>
      <c r="P55" s="15"/>
      <c r="Q55" s="15"/>
      <c r="R55" s="16"/>
    </row>
    <row r="56" spans="1:18" s="8" customFormat="1" ht="15.75" customHeight="1">
      <c r="A56" s="49"/>
      <c r="B56" s="49"/>
      <c r="C56" s="49"/>
      <c r="D56" s="49"/>
      <c r="E56" s="49"/>
      <c r="F56" s="49"/>
      <c r="G56" s="49"/>
      <c r="H56" s="49"/>
      <c r="I56" s="49"/>
      <c r="J56" s="15"/>
      <c r="K56" s="15"/>
      <c r="L56" s="15"/>
      <c r="M56" s="15"/>
      <c r="N56" s="15"/>
      <c r="O56" s="15"/>
      <c r="P56" s="15"/>
      <c r="Q56" s="15"/>
      <c r="R56" s="16"/>
    </row>
    <row r="57" spans="1:18" s="8" customFormat="1" ht="5.45" customHeight="1">
      <c r="A57" s="14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6"/>
    </row>
    <row r="58" spans="1:18" s="8" customFormat="1" ht="13.9" customHeight="1">
      <c r="A58" s="67" t="s">
        <v>80</v>
      </c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57"/>
    </row>
    <row r="59" spans="1:18" s="8" customFormat="1" ht="13.9" customHeight="1">
      <c r="A59" s="69" t="s">
        <v>27</v>
      </c>
      <c r="B59" s="70"/>
      <c r="C59" s="7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7"/>
    </row>
    <row r="60" spans="1:18" s="8" customFormat="1">
      <c r="A60" s="67" t="s">
        <v>69</v>
      </c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57"/>
    </row>
    <row r="61" spans="1:18" s="8" customFormat="1">
      <c r="A61" s="61">
        <v>1</v>
      </c>
      <c r="B61" s="61" t="s">
        <v>81</v>
      </c>
      <c r="C61" s="12" t="s">
        <v>82</v>
      </c>
      <c r="D61" s="61" t="s">
        <v>30</v>
      </c>
      <c r="E61" s="61">
        <v>1</v>
      </c>
      <c r="F61" s="61" t="s">
        <v>70</v>
      </c>
      <c r="G61" s="61">
        <v>1</v>
      </c>
      <c r="H61" s="61" t="s">
        <v>32</v>
      </c>
      <c r="I61" s="61"/>
      <c r="J61" s="61">
        <v>6</v>
      </c>
      <c r="K61" s="61">
        <v>9</v>
      </c>
      <c r="L61" s="61">
        <v>2</v>
      </c>
      <c r="M61" s="61" t="s">
        <v>32</v>
      </c>
      <c r="N61" s="3">
        <f t="shared" ref="N61:N62" si="10">(IF(F61="OŽ",IF(L61=1,550.8,IF(L61=2,426.38,IF(L61=3,342.14,IF(L61=4,181.44,IF(L61=5,168.48,IF(L61=6,155.52,IF(L61=7,148.5,IF(L61=8,144,0))))))))+IF(L61&lt;=8,0,IF(L61&lt;=16,137.7,IF(L61&lt;=24,108,IF(L61&lt;=32,80.1,IF(L61&lt;=36,52.2,0)))))-IF(L61&lt;=8,0,IF(L61&lt;=16,(L61-9)*2.754,IF(L61&lt;=24,(L61-17)* 2.754,IF(L61&lt;=32,(L61-25)* 2.754,IF(L61&lt;=36,(L61-33)*2.754,0))))),0)+IF(F61="PČ",IF(L61=1,449,IF(L61=2,314.6,IF(L61=3,238,IF(L61=4,172,IF(L61=5,159,IF(L61=6,145,IF(L61=7,132,IF(L61=8,119,0))))))))+IF(L61&lt;=8,0,IF(L61&lt;=16,88,IF(L61&lt;=24,55,IF(L61&lt;=32,22,0))))-IF(L61&lt;=8,0,IF(L61&lt;=16,(L61-9)*2.245,IF(L61&lt;=24,(L61-17)*2.245,IF(L61&lt;=32,(L61-25)*2.245,0)))),0)+IF(F61="PČneol",IF(L61=1,85,IF(L61=2,64.61,IF(L61=3,50.76,IF(L61=4,16.25,IF(L61=5,15,IF(L61=6,13.75,IF(L61=7,12.5,IF(L61=8,11.25,0))))))))+IF(L61&lt;=8,0,IF(L61&lt;=16,9,0))-IF(L61&lt;=8,0,IF(L61&lt;=16,(L61-9)*0.425,0)),0)+IF(F61="PŽ",IF(L61=1,85,IF(L61=2,59.5,IF(L61=3,45,IF(L61=4,32.5,IF(L61=5,30,IF(L61=6,27.5,IF(L61=7,25,IF(L61=8,22.5,0))))))))+IF(L61&lt;=8,0,IF(L61&lt;=16,19,IF(L61&lt;=24,13,IF(L61&lt;=32,8,0))))-IF(L61&lt;=8,0,IF(L61&lt;=16,(L61-9)*0.425,IF(L61&lt;=24,(L61-17)*0.425,IF(L61&lt;=32,(L61-25)*0.425,0)))),0)+IF(F61="EČ",IF(L61=1,204,IF(L61=2,156.24,IF(L61=3,123.84,IF(L61=4,72,IF(L61=5,66,IF(L61=6,60,IF(L61=7,54,IF(L61=8,48,0))))))))+IF(L61&lt;=8,0,IF(L61&lt;=16,40,IF(L61&lt;=24,25,0)))-IF(L61&lt;=8,0,IF(L61&lt;=16,(L61-9)*1.02,IF(L61&lt;=24,(L61-17)*1.02,0))),0)+IF(F61="EČneol",IF(L61=1,68,IF(L61=2,51.69,IF(L61=3,40.61,IF(L61=4,13,IF(L61=5,12,IF(L61=6,11,IF(L61=7,10,IF(L61=8,9,0)))))))))+IF(F61="EŽ",IF(L61=1,68,IF(L61=2,47.6,IF(L61=3,36,IF(L61=4,18,IF(L61=5,16.5,IF(L61=6,15,IF(L61=7,13.5,IF(L61=8,12,0))))))))+IF(L61&lt;=8,0,IF(L61&lt;=16,10,IF(L61&lt;=24,6,0)))-IF(L61&lt;=8,0,IF(L61&lt;=16,(L61-9)*0.34,IF(L61&lt;=24,(L61-17)*0.34,0))),0)+IF(F61="PT",IF(L61=1,68,IF(L61=2,52.08,IF(L61=3,41.28,IF(L61=4,24,IF(L61=5,22,IF(L61=6,20,IF(L61=7,18,IF(L61=8,16,0))))))))+IF(L61&lt;=8,0,IF(L61&lt;=16,13,IF(L61&lt;=24,9,IF(L61&lt;=32,4,0))))-IF(L61&lt;=8,0,IF(L61&lt;=16,(L61-9)*0.34,IF(L61&lt;=24,(L61-17)*0.34,IF(L61&lt;=32,(L61-25)*0.34,0)))),0)+IF(F61="JOŽ",IF(L61=1,85,IF(L61=2,59.5,IF(L61=3,45,IF(L61=4,32.5,IF(L61=5,30,IF(L61=6,27.5,IF(L61=7,25,IF(L61=8,22.5,0))))))))+IF(L61&lt;=8,0,IF(L61&lt;=16,19,IF(L61&lt;=24,13,0)))-IF(L61&lt;=8,0,IF(L61&lt;=16,(L61-9)*0.425,IF(L61&lt;=24,(L61-17)*0.425,0))),0)+IF(F61="JPČ",IF(L61=1,68,IF(L61=2,47.6,IF(L61=3,36,IF(L61=4,26,IF(L61=5,24,IF(L61=6,22,IF(L61=7,20,IF(L61=8,18,0))))))))+IF(L61&lt;=8,0,IF(L61&lt;=16,13,IF(L61&lt;=24,9,0)))-IF(L61&lt;=8,0,IF(L61&lt;=16,(L61-9)*0.34,IF(L61&lt;=24,(L61-17)*0.34,0))),0)+IF(F61="JEČ",IF(L61=1,34,IF(L61=2,26.04,IF(L61=3,20.6,IF(L61=4,12,IF(L61=5,11,IF(L61=6,10,IF(L61=7,9,IF(L61=8,8,0))))))))+IF(L61&lt;=8,0,IF(L61&lt;=16,6,0))-IF(L61&lt;=8,0,IF(L61&lt;=16,(L61-9)*0.17,0)),0)+IF(F61="JEOF",IF(L61=1,34,IF(L61=2,26.04,IF(L61=3,20.6,IF(L61=4,12,IF(L61=5,11,IF(L61=6,10,IF(L61=7,9,IF(L61=8,8,0))))))))+IF(L61&lt;=8,0,IF(L61&lt;=16,6,0))-IF(L61&lt;=8,0,IF(L61&lt;=16,(L61-9)*0.17,0)),0)+IF(F61="JnPČ",IF(L61=1,51,IF(L61=2,35.7,IF(L61=3,27,IF(L61=4,19.5,IF(L61=5,18,IF(L61=6,16.5,IF(L61=7,15,IF(L61=8,13.5,0))))))))+IF(L61&lt;=8,0,IF(L61&lt;=16,10,0))-IF(L61&lt;=8,0,IF(L61&lt;=16,(L61-9)*0.255,0)),0)+IF(F61="JnEČ",IF(L61=1,25.5,IF(L61=2,19.53,IF(L61=3,15.48,IF(L61=4,9,IF(L61=5,8.25,IF(L61=6,7.5,IF(L61=7,6.75,IF(L61=8,6,0))))))))+IF(L61&lt;=8,0,IF(L61&lt;=16,5,0))-IF(L61&lt;=8,0,IF(L61&lt;=16,(L61-9)*0.1275,0)),0)+IF(F61="JčPČ",IF(L61=1,21.25,IF(L61=2,14.5,IF(L61=3,11.5,IF(L61=4,7,IF(L61=5,6.5,IF(L61=6,6,IF(L61=7,5.5,IF(L61=8,5,0))))))))+IF(L61&lt;=8,0,IF(L61&lt;=16,4,0))-IF(L61&lt;=8,0,IF(L61&lt;=16,(L61-9)*0.10625,0)),0)+IF(F61="JčEČ",IF(L61=1,17,IF(L61=2,13.02,IF(L61=3,10.32,IF(L61=4,6,IF(L61=5,5.5,IF(L61=6,5,IF(L61=7,4.5,IF(L61=8,4,0))))))))+IF(L61&lt;=8,0,IF(L61&lt;=16,3,0))-IF(L61&lt;=8,0,IF(L61&lt;=16,(L61-9)*0.085,0)),0)+IF(F61="NEAK",IF(L61=1,11.48,IF(L61=2,8.79,IF(L61=3,6.97,IF(L61=4,4.05,IF(L61=5,3.71,IF(L61=6,3.38,IF(L61=7,3.04,IF(L61=8,2.7,0))))))))+IF(L61&lt;=8,0,IF(L61&lt;=16,2,IF(L61&lt;=24,1.3,0)))-IF(L61&lt;=8,0,IF(L61&lt;=16,(L61-9)*0.0574,IF(L61&lt;=24,(L61-17)*0.0574,0))),0))*IF(L61&lt;0,1,IF(OR(F61="PČ",F61="PŽ",F61="PT"),IF(J61&lt;32,J61/32,1),1))* IF(L61&lt;0,1,IF(OR(F61="EČ",F61="EŽ",F61="JOŽ",F61="JPČ",F61="NEAK"),IF(J61&lt;24,J61/24,1),1))*IF(L61&lt;0,1,IF(OR(F61="PČneol",F61="JEČ",F61="JEOF",F61="JnPČ",F61="JnEČ",F61="JčPČ",F61="JčEČ"),IF(J61&lt;16,J61/16,1),1))*IF(L61&lt;0,1,IF(F61="EČneol",IF(J61&lt;8,J61/8,1),1))</f>
        <v>58.987500000000004</v>
      </c>
      <c r="O61" s="9">
        <f t="shared" ref="O61:O62" si="11">IF(F61="OŽ",N61,IF(H61="Ne",IF(J61*0.3&lt;J61-L61,N61,0),IF(J61*0.1&lt;J61-L61,N61,0)))</f>
        <v>58.987500000000004</v>
      </c>
      <c r="P61" s="4">
        <f t="shared" ref="P61" si="12">IF(O61=0,0,IF(F61="OŽ",IF(L61&gt;35,0,IF(J61&gt;35,(36-L61)*1.836,((36-L61)-(36-J61))*1.836)),0)+IF(F61="PČ",IF(L61&gt;31,0,IF(J61&gt;31,(32-L61)*1.347,((32-L61)-(32-J61))*1.347)),0)+ IF(F61="PČneol",IF(L61&gt;15,0,IF(J61&gt;15,(16-L61)*0.255,((16-L61)-(16-J61))*0.255)),0)+IF(F61="PŽ",IF(L61&gt;31,0,IF(J61&gt;31,(32-L61)*0.255,((32-L61)-(32-J61))*0.255)),0)+IF(F61="EČ",IF(L61&gt;23,0,IF(J61&gt;23,(24-L61)*0.612,((24-L61)-(24-J61))*0.612)),0)+IF(F61="EČneol",IF(L61&gt;7,0,IF(J61&gt;7,(8-L61)*0.204,((8-L61)-(8-J61))*0.204)),0)+IF(F61="EŽ",IF(L61&gt;23,0,IF(J61&gt;23,(24-L61)*0.204,((24-L61)-(24-J61))*0.204)),0)+IF(F61="PT",IF(L61&gt;31,0,IF(J61&gt;31,(32-L61)*0.204,((32-L61)-(32-J61))*0.204)),0)+IF(F61="JOŽ",IF(L61&gt;23,0,IF(J61&gt;23,(24-L61)*0.255,((24-L61)-(24-J61))*0.255)),0)+IF(F61="JPČ",IF(L61&gt;23,0,IF(J61&gt;23,(24-L61)*0.204,((24-L61)-(24-J61))*0.204)),0)+IF(F61="JEČ",IF(L61&gt;15,0,IF(J61&gt;15,(16-L61)*0.102,((16-L61)-(16-J61))*0.102)),0)+IF(F61="JEOF",IF(L61&gt;15,0,IF(J61&gt;15,(16-L61)*0.102,((16-L61)-(16-J61))*0.102)),0)+IF(F61="JnPČ",IF(L61&gt;15,0,IF(J61&gt;15,(16-L61)*0.153,((16-L61)-(16-J61))*0.153)),0)+IF(F61="JnEČ",IF(L61&gt;15,0,IF(J61&gt;15,(16-L61)*0.0765,((16-L61)-(16-J61))*0.0765)),0)+IF(F61="JčPČ",IF(L61&gt;15,0,IF(J61&gt;15,(16-L61)*0.06375,((16-L61)-(16-J61))*0.06375)),0)+IF(F61="JčEČ",IF(L61&gt;15,0,IF(J61&gt;15,(16-L61)*0.051,((16-L61)-(16-J61))*0.051)),0)+IF(F61="NEAK",IF(L61&gt;23,0,IF(J61&gt;23,(24-L61)*0.03444,((24-L61)-(24-J61))*0.03444)),0))</f>
        <v>5.3879999999999999</v>
      </c>
      <c r="Q61" s="11">
        <f t="shared" ref="Q61" si="13">IF(ISERROR(P61*100/N61),0,(P61*100/N61))</f>
        <v>9.134138588684042</v>
      </c>
      <c r="R61" s="10">
        <f t="shared" ref="R61:R62" si="14">IF(Q61&lt;=30,O61+P61,O61+O61*0.3)*IF(G61=1,0.4,IF(G61=2,0.75,IF(G61="1 (kas 4 m. 1 k. nerengiamos)",0.52,1)))*IF(D61="olimpinė",1,IF(M61="Ne",0.5,1))*IF(OR(A$5="Lietuvos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federacija"),IF(OR(J61&lt;8,K61&lt;16),0,1),1)*E61*IF(I61&lt;=1,1,1/I61)*IF(OR(A$5="Lietuvos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62" spans="1:18" s="8" customFormat="1">
      <c r="A62" s="61">
        <v>2</v>
      </c>
      <c r="B62" s="61" t="s">
        <v>83</v>
      </c>
      <c r="C62" s="12" t="s">
        <v>84</v>
      </c>
      <c r="D62" s="61" t="s">
        <v>30</v>
      </c>
      <c r="E62" s="61">
        <v>1</v>
      </c>
      <c r="F62" s="61" t="s">
        <v>70</v>
      </c>
      <c r="G62" s="61">
        <v>1</v>
      </c>
      <c r="H62" s="61" t="s">
        <v>32</v>
      </c>
      <c r="I62" s="61"/>
      <c r="J62" s="61">
        <v>6</v>
      </c>
      <c r="K62" s="61">
        <v>9</v>
      </c>
      <c r="L62" s="61">
        <v>3</v>
      </c>
      <c r="M62" s="61" t="s">
        <v>32</v>
      </c>
      <c r="N62" s="3">
        <f t="shared" si="10"/>
        <v>44.625</v>
      </c>
      <c r="O62" s="9">
        <f t="shared" si="11"/>
        <v>44.625</v>
      </c>
      <c r="P62" s="4">
        <f t="shared" ref="P62" si="15">IF(O62=0,0,IF(F62="OŽ",IF(L62&gt;35,0,IF(J62&gt;35,(36-L62)*1.836,((36-L62)-(36-J62))*1.836)),0)+IF(F62="PČ",IF(L62&gt;31,0,IF(J62&gt;31,(32-L62)*1.347,((32-L62)-(32-J62))*1.347)),0)+ IF(F62="PČneol",IF(L62&gt;15,0,IF(J62&gt;15,(16-L62)*0.255,((16-L62)-(16-J62))*0.255)),0)+IF(F62="PŽ",IF(L62&gt;31,0,IF(J62&gt;31,(32-L62)*0.255,((32-L62)-(32-J62))*0.255)),0)+IF(F62="EČ",IF(L62&gt;23,0,IF(J62&gt;23,(24-L62)*0.612,((24-L62)-(24-J62))*0.612)),0)+IF(F62="EČneol",IF(L62&gt;7,0,IF(J62&gt;7,(8-L62)*0.204,((8-L62)-(8-J62))*0.204)),0)+IF(F62="EŽ",IF(L62&gt;23,0,IF(J62&gt;23,(24-L62)*0.204,((24-L62)-(24-J62))*0.204)),0)+IF(F62="PT",IF(L62&gt;31,0,IF(J62&gt;31,(32-L62)*0.204,((32-L62)-(32-J62))*0.204)),0)+IF(F62="JOŽ",IF(L62&gt;23,0,IF(J62&gt;23,(24-L62)*0.255,((24-L62)-(24-J62))*0.255)),0)+IF(F62="JPČ",IF(L62&gt;23,0,IF(J62&gt;23,(24-L62)*0.204,((24-L62)-(24-J62))*0.204)),0)+IF(F62="JEČ",IF(L62&gt;15,0,IF(J62&gt;15,(16-L62)*0.102,((16-L62)-(16-J62))*0.102)),0)+IF(F62="JEOF",IF(L62&gt;15,0,IF(J62&gt;15,(16-L62)*0.102,((16-L62)-(16-J62))*0.102)),0)+IF(F62="JnPČ",IF(L62&gt;15,0,IF(J62&gt;15,(16-L62)*0.153,((16-L62)-(16-J62))*0.153)),0)+IF(F62="JnEČ",IF(L62&gt;15,0,IF(J62&gt;15,(16-L62)*0.0765,((16-L62)-(16-J62))*0.0765)),0)+IF(F62="JčPČ",IF(L62&gt;15,0,IF(J62&gt;15,(16-L62)*0.06375,((16-L62)-(16-J62))*0.06375)),0)+IF(F62="JčEČ",IF(L62&gt;15,0,IF(J62&gt;15,(16-L62)*0.051,((16-L62)-(16-J62))*0.051)),0)+IF(F62="NEAK",IF(L62&gt;23,0,IF(J62&gt;23,(24-L62)*0.03444,((24-L62)-(24-J62))*0.03444)),0))</f>
        <v>4.0410000000000004</v>
      </c>
      <c r="Q62" s="11">
        <f t="shared" ref="Q62" si="16">IF(ISERROR(P62*100/N62),0,(P62*100/N62))</f>
        <v>9.0554621848739494</v>
      </c>
      <c r="R62" s="10">
        <f t="shared" si="14"/>
        <v>0</v>
      </c>
    </row>
    <row r="63" spans="1:18" s="8" customFormat="1" ht="15.75" customHeight="1">
      <c r="A63" s="64" t="s">
        <v>64</v>
      </c>
      <c r="B63" s="65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6"/>
      <c r="R63" s="10">
        <f>SUM(R61:R62)</f>
        <v>0</v>
      </c>
    </row>
    <row r="64" spans="1:18" s="8" customFormat="1" ht="15.75" customHeight="1">
      <c r="A64" s="24" t="s">
        <v>65</v>
      </c>
      <c r="B64" s="24"/>
      <c r="C64" s="56" t="s">
        <v>85</v>
      </c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6"/>
    </row>
    <row r="65" spans="1:19" s="8" customFormat="1" ht="15.75" customHeight="1">
      <c r="A65" s="49" t="s">
        <v>79</v>
      </c>
      <c r="B65" s="49"/>
      <c r="C65" s="49"/>
      <c r="D65" s="49"/>
      <c r="E65" s="49"/>
      <c r="F65" s="49"/>
      <c r="G65" s="49"/>
      <c r="H65" s="49"/>
      <c r="I65" s="49"/>
      <c r="J65" s="15"/>
      <c r="K65" s="15"/>
      <c r="L65" s="15"/>
      <c r="M65" s="15"/>
      <c r="N65" s="15"/>
      <c r="O65" s="15"/>
      <c r="P65" s="15"/>
      <c r="Q65" s="15"/>
      <c r="R65" s="16"/>
    </row>
    <row r="66" spans="1:19" s="8" customFormat="1" ht="15.75" customHeight="1">
      <c r="A66" s="49"/>
      <c r="B66" s="49"/>
      <c r="C66" s="49"/>
      <c r="D66" s="49"/>
      <c r="E66" s="49"/>
      <c r="F66" s="49"/>
      <c r="G66" s="49"/>
      <c r="H66" s="49"/>
      <c r="I66" s="49"/>
      <c r="J66" s="15"/>
      <c r="K66" s="15"/>
      <c r="L66" s="15"/>
      <c r="M66" s="15"/>
      <c r="N66" s="15"/>
      <c r="O66" s="15"/>
      <c r="P66" s="15"/>
      <c r="Q66" s="15"/>
      <c r="R66" s="16"/>
    </row>
    <row r="67" spans="1:19" s="8" customFormat="1" ht="15.75" customHeight="1">
      <c r="A67" s="67" t="s">
        <v>86</v>
      </c>
      <c r="B67" s="68"/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57"/>
    </row>
    <row r="68" spans="1:19" ht="15.75" customHeight="1">
      <c r="A68" s="69" t="s">
        <v>27</v>
      </c>
      <c r="B68" s="70"/>
      <c r="C68" s="7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7"/>
      <c r="R68" s="8"/>
      <c r="S68" s="8"/>
    </row>
    <row r="69" spans="1:19" ht="15.75" customHeight="1">
      <c r="A69" s="67" t="s">
        <v>69</v>
      </c>
      <c r="B69" s="68"/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57"/>
      <c r="R69" s="8"/>
      <c r="S69" s="8"/>
    </row>
    <row r="70" spans="1:19" s="7" customFormat="1">
      <c r="A70" s="61">
        <v>1</v>
      </c>
      <c r="B70" s="61" t="s">
        <v>58</v>
      </c>
      <c r="C70" s="12" t="s">
        <v>87</v>
      </c>
      <c r="D70" s="61" t="s">
        <v>30</v>
      </c>
      <c r="E70" s="61">
        <v>1</v>
      </c>
      <c r="F70" s="61" t="s">
        <v>88</v>
      </c>
      <c r="G70" s="61">
        <v>1</v>
      </c>
      <c r="H70" s="61" t="s">
        <v>32</v>
      </c>
      <c r="I70" s="61"/>
      <c r="J70" s="61">
        <v>8</v>
      </c>
      <c r="K70" s="61">
        <v>18</v>
      </c>
      <c r="L70" s="61">
        <v>3</v>
      </c>
      <c r="M70" s="61" t="s">
        <v>32</v>
      </c>
      <c r="N70" s="3">
        <f t="shared" ref="N70:N72" si="17">(IF(F70="OŽ",IF(L70=1,550.8,IF(L70=2,426.38,IF(L70=3,342.14,IF(L70=4,181.44,IF(L70=5,168.48,IF(L70=6,155.52,IF(L70=7,148.5,IF(L70=8,144,0))))))))+IF(L70&lt;=8,0,IF(L70&lt;=16,137.7,IF(L70&lt;=24,108,IF(L70&lt;=32,80.1,IF(L70&lt;=36,52.2,0)))))-IF(L70&lt;=8,0,IF(L70&lt;=16,(L70-9)*2.754,IF(L70&lt;=24,(L70-17)* 2.754,IF(L70&lt;=32,(L70-25)* 2.754,IF(L70&lt;=36,(L70-33)*2.754,0))))),0)+IF(F70="PČ",IF(L70=1,449,IF(L70=2,314.6,IF(L70=3,238,IF(L70=4,172,IF(L70=5,159,IF(L70=6,145,IF(L70=7,132,IF(L70=8,119,0))))))))+IF(L70&lt;=8,0,IF(L70&lt;=16,88,IF(L70&lt;=24,55,IF(L70&lt;=32,22,0))))-IF(L70&lt;=8,0,IF(L70&lt;=16,(L70-9)*2.245,IF(L70&lt;=24,(L70-17)*2.245,IF(L70&lt;=32,(L70-25)*2.245,0)))),0)+IF(F70="PČneol",IF(L70=1,85,IF(L70=2,64.61,IF(L70=3,50.76,IF(L70=4,16.25,IF(L70=5,15,IF(L70=6,13.75,IF(L70=7,12.5,IF(L70=8,11.25,0))))))))+IF(L70&lt;=8,0,IF(L70&lt;=16,9,0))-IF(L70&lt;=8,0,IF(L70&lt;=16,(L70-9)*0.425,0)),0)+IF(F70="PŽ",IF(L70=1,85,IF(L70=2,59.5,IF(L70=3,45,IF(L70=4,32.5,IF(L70=5,30,IF(L70=6,27.5,IF(L70=7,25,IF(L70=8,22.5,0))))))))+IF(L70&lt;=8,0,IF(L70&lt;=16,19,IF(L70&lt;=24,13,IF(L70&lt;=32,8,0))))-IF(L70&lt;=8,0,IF(L70&lt;=16,(L70-9)*0.425,IF(L70&lt;=24,(L70-17)*0.425,IF(L70&lt;=32,(L70-25)*0.425,0)))),0)+IF(F70="EČ",IF(L70=1,204,IF(L70=2,156.24,IF(L70=3,123.84,IF(L70=4,72,IF(L70=5,66,IF(L70=6,60,IF(L70=7,54,IF(L70=8,48,0))))))))+IF(L70&lt;=8,0,IF(L70&lt;=16,40,IF(L70&lt;=24,25,0)))-IF(L70&lt;=8,0,IF(L70&lt;=16,(L70-9)*1.02,IF(L70&lt;=24,(L70-17)*1.02,0))),0)+IF(F70="EČneol",IF(L70=1,68,IF(L70=2,51.69,IF(L70=3,40.61,IF(L70=4,13,IF(L70=5,12,IF(L70=6,11,IF(L70=7,10,IF(L70=8,9,0)))))))))+IF(F70="EŽ",IF(L70=1,68,IF(L70=2,47.6,IF(L70=3,36,IF(L70=4,18,IF(L70=5,16.5,IF(L70=6,15,IF(L70=7,13.5,IF(L70=8,12,0))))))))+IF(L70&lt;=8,0,IF(L70&lt;=16,10,IF(L70&lt;=24,6,0)))-IF(L70&lt;=8,0,IF(L70&lt;=16,(L70-9)*0.34,IF(L70&lt;=24,(L70-17)*0.34,0))),0)+IF(F70="PT",IF(L70=1,68,IF(L70=2,52.08,IF(L70=3,41.28,IF(L70=4,24,IF(L70=5,22,IF(L70=6,20,IF(L70=7,18,IF(L70=8,16,0))))))))+IF(L70&lt;=8,0,IF(L70&lt;=16,13,IF(L70&lt;=24,9,IF(L70&lt;=32,4,0))))-IF(L70&lt;=8,0,IF(L70&lt;=16,(L70-9)*0.34,IF(L70&lt;=24,(L70-17)*0.34,IF(L70&lt;=32,(L70-25)*0.34,0)))),0)+IF(F70="JOŽ",IF(L70=1,85,IF(L70=2,59.5,IF(L70=3,45,IF(L70=4,32.5,IF(L70=5,30,IF(L70=6,27.5,IF(L70=7,25,IF(L70=8,22.5,0))))))))+IF(L70&lt;=8,0,IF(L70&lt;=16,19,IF(L70&lt;=24,13,0)))-IF(L70&lt;=8,0,IF(L70&lt;=16,(L70-9)*0.425,IF(L70&lt;=24,(L70-17)*0.425,0))),0)+IF(F70="JPČ",IF(L70=1,68,IF(L70=2,47.6,IF(L70=3,36,IF(L70=4,26,IF(L70=5,24,IF(L70=6,22,IF(L70=7,20,IF(L70=8,18,0))))))))+IF(L70&lt;=8,0,IF(L70&lt;=16,13,IF(L70&lt;=24,9,0)))-IF(L70&lt;=8,0,IF(L70&lt;=16,(L70-9)*0.34,IF(L70&lt;=24,(L70-17)*0.34,0))),0)+IF(F70="JEČ",IF(L70=1,34,IF(L70=2,26.04,IF(L70=3,20.6,IF(L70=4,12,IF(L70=5,11,IF(L70=6,10,IF(L70=7,9,IF(L70=8,8,0))))))))+IF(L70&lt;=8,0,IF(L70&lt;=16,6,0))-IF(L70&lt;=8,0,IF(L70&lt;=16,(L70-9)*0.17,0)),0)+IF(F70="JEOF",IF(L70=1,34,IF(L70=2,26.04,IF(L70=3,20.6,IF(L70=4,12,IF(L70=5,11,IF(L70=6,10,IF(L70=7,9,IF(L70=8,8,0))))))))+IF(L70&lt;=8,0,IF(L70&lt;=16,6,0))-IF(L70&lt;=8,0,IF(L70&lt;=16,(L70-9)*0.17,0)),0)+IF(F70="JnPČ",IF(L70=1,51,IF(L70=2,35.7,IF(L70=3,27,IF(L70=4,19.5,IF(L70=5,18,IF(L70=6,16.5,IF(L70=7,15,IF(L70=8,13.5,0))))))))+IF(L70&lt;=8,0,IF(L70&lt;=16,10,0))-IF(L70&lt;=8,0,IF(L70&lt;=16,(L70-9)*0.255,0)),0)+IF(F70="JnEČ",IF(L70=1,25.5,IF(L70=2,19.53,IF(L70=3,15.48,IF(L70=4,9,IF(L70=5,8.25,IF(L70=6,7.5,IF(L70=7,6.75,IF(L70=8,6,0))))))))+IF(L70&lt;=8,0,IF(L70&lt;=16,5,0))-IF(L70&lt;=8,0,IF(L70&lt;=16,(L70-9)*0.1275,0)),0)+IF(F70="JčPČ",IF(L70=1,21.25,IF(L70=2,14.5,IF(L70=3,11.5,IF(L70=4,7,IF(L70=5,6.5,IF(L70=6,6,IF(L70=7,5.5,IF(L70=8,5,0))))))))+IF(L70&lt;=8,0,IF(L70&lt;=16,4,0))-IF(L70&lt;=8,0,IF(L70&lt;=16,(L70-9)*0.10625,0)),0)+IF(F70="JčEČ",IF(L70=1,17,IF(L70=2,13.02,IF(L70=3,10.32,IF(L70=4,6,IF(L70=5,5.5,IF(L70=6,5,IF(L70=7,4.5,IF(L70=8,4,0))))))))+IF(L70&lt;=8,0,IF(L70&lt;=16,3,0))-IF(L70&lt;=8,0,IF(L70&lt;=16,(L70-9)*0.085,0)),0)+IF(F70="NEAK",IF(L70=1,11.48,IF(L70=2,8.79,IF(L70=3,6.97,IF(L70=4,4.05,IF(L70=5,3.71,IF(L70=6,3.38,IF(L70=7,3.04,IF(L70=8,2.7,0))))))))+IF(L70&lt;=8,0,IF(L70&lt;=16,2,IF(L70&lt;=24,1.3,0)))-IF(L70&lt;=8,0,IF(L70&lt;=16,(L70-9)*0.0574,IF(L70&lt;=24,(L70-17)*0.0574,0))),0))*IF(L70&lt;0,1,IF(OR(F70="PČ",F70="PŽ",F70="PT"),IF(J70&lt;32,J70/32,1),1))* IF(L70&lt;0,1,IF(OR(F70="EČ",F70="EŽ",F70="JOŽ",F70="JPČ",F70="NEAK"),IF(J70&lt;24,J70/24,1),1))*IF(L70&lt;0,1,IF(OR(F70="PČneol",F70="JEČ",F70="JEOF",F70="JnPČ",F70="JnEČ",F70="JčPČ",F70="JčEČ"),IF(J70&lt;16,J70/16,1),1))*IF(L70&lt;0,1,IF(F70="EČneol",IF(J70&lt;8,J70/8,1),1))</f>
        <v>10.3</v>
      </c>
      <c r="O70" s="9">
        <f t="shared" ref="O70:O72" si="18">IF(F70="OŽ",N70,IF(H70="Ne",IF(J70*0.3&lt;J70-L70,N70,0),IF(J70*0.1&lt;J70-L70,N70,0)))</f>
        <v>10.3</v>
      </c>
      <c r="P70" s="4">
        <f t="shared" ref="P70" si="19">IF(O70=0,0,IF(F70="OŽ",IF(L70&gt;35,0,IF(J70&gt;35,(36-L70)*1.836,((36-L70)-(36-J70))*1.836)),0)+IF(F70="PČ",IF(L70&gt;31,0,IF(J70&gt;31,(32-L70)*1.347,((32-L70)-(32-J70))*1.347)),0)+ IF(F70="PČneol",IF(L70&gt;15,0,IF(J70&gt;15,(16-L70)*0.255,((16-L70)-(16-J70))*0.255)),0)+IF(F70="PŽ",IF(L70&gt;31,0,IF(J70&gt;31,(32-L70)*0.255,((32-L70)-(32-J70))*0.255)),0)+IF(F70="EČ",IF(L70&gt;23,0,IF(J70&gt;23,(24-L70)*0.612,((24-L70)-(24-J70))*0.612)),0)+IF(F70="EČneol",IF(L70&gt;7,0,IF(J70&gt;7,(8-L70)*0.204,((8-L70)-(8-J70))*0.204)),0)+IF(F70="EŽ",IF(L70&gt;23,0,IF(J70&gt;23,(24-L70)*0.204,((24-L70)-(24-J70))*0.204)),0)+IF(F70="PT",IF(L70&gt;31,0,IF(J70&gt;31,(32-L70)*0.204,((32-L70)-(32-J70))*0.204)),0)+IF(F70="JOŽ",IF(L70&gt;23,0,IF(J70&gt;23,(24-L70)*0.255,((24-L70)-(24-J70))*0.255)),0)+IF(F70="JPČ",IF(L70&gt;23,0,IF(J70&gt;23,(24-L70)*0.204,((24-L70)-(24-J70))*0.204)),0)+IF(F70="JEČ",IF(L70&gt;15,0,IF(J70&gt;15,(16-L70)*0.102,((16-L70)-(16-J70))*0.102)),0)+IF(F70="JEOF",IF(L70&gt;15,0,IF(J70&gt;15,(16-L70)*0.102,((16-L70)-(16-J70))*0.102)),0)+IF(F70="JnPČ",IF(L70&gt;15,0,IF(J70&gt;15,(16-L70)*0.153,((16-L70)-(16-J70))*0.153)),0)+IF(F70="JnEČ",IF(L70&gt;15,0,IF(J70&gt;15,(16-L70)*0.0765,((16-L70)-(16-J70))*0.0765)),0)+IF(F70="JčPČ",IF(L70&gt;15,0,IF(J70&gt;15,(16-L70)*0.06375,((16-L70)-(16-J70))*0.06375)),0)+IF(F70="JčEČ",IF(L70&gt;15,0,IF(J70&gt;15,(16-L70)*0.051,((16-L70)-(16-J70))*0.051)),0)+IF(F70="NEAK",IF(L70&gt;23,0,IF(J70&gt;23,(24-L70)*0.03444,((24-L70)-(24-J70))*0.03444)),0))</f>
        <v>0.51</v>
      </c>
      <c r="Q70" s="11">
        <f t="shared" ref="Q70" si="20">IF(ISERROR(P70*100/N70),0,(P70*100/N70))</f>
        <v>4.9514563106796112</v>
      </c>
      <c r="R70" s="10">
        <f t="shared" ref="R70:R72" si="21">IF(Q70&lt;=30,O70+P70,O70+O70*0.3)*IF(G70=1,0.4,IF(G70=2,0.75,IF(G70="1 (kas 4 m. 1 k. nerengiamos)",0.52,1)))*IF(D70="olimpinė",1,IF(M70="Ne",0.5,1))*IF(OR(A$5="Lietuvos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federacija"),IF(OR(J70&lt;8,K70&lt;16),0,1),1)*E70*IF(I70&lt;=1,1,1/I70)*IF(OR(A$5="Lietuvos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4.3240000000000007</v>
      </c>
      <c r="S70" s="8"/>
    </row>
    <row r="71" spans="1:19">
      <c r="A71" s="61">
        <v>2</v>
      </c>
      <c r="B71" s="61" t="s">
        <v>54</v>
      </c>
      <c r="C71" s="12" t="s">
        <v>89</v>
      </c>
      <c r="D71" s="61" t="s">
        <v>30</v>
      </c>
      <c r="E71" s="61">
        <v>1</v>
      </c>
      <c r="F71" s="61" t="s">
        <v>88</v>
      </c>
      <c r="G71" s="61">
        <v>1</v>
      </c>
      <c r="H71" s="61" t="s">
        <v>32</v>
      </c>
      <c r="I71" s="61"/>
      <c r="J71" s="61">
        <v>11</v>
      </c>
      <c r="K71" s="61">
        <v>18</v>
      </c>
      <c r="L71" s="61">
        <v>9</v>
      </c>
      <c r="M71" s="61" t="s">
        <v>32</v>
      </c>
      <c r="N71" s="3">
        <f t="shared" si="17"/>
        <v>4.125</v>
      </c>
      <c r="O71" s="9">
        <f t="shared" si="18"/>
        <v>4.125</v>
      </c>
      <c r="P71" s="4">
        <f t="shared" ref="P71:P72" si="22">IF(O71=0,0,IF(F71="OŽ",IF(L71&gt;35,0,IF(J71&gt;35,(36-L71)*1.836,((36-L71)-(36-J71))*1.836)),0)+IF(F71="PČ",IF(L71&gt;31,0,IF(J71&gt;31,(32-L71)*1.347,((32-L71)-(32-J71))*1.347)),0)+ IF(F71="PČneol",IF(L71&gt;15,0,IF(J71&gt;15,(16-L71)*0.255,((16-L71)-(16-J71))*0.255)),0)+IF(F71="PŽ",IF(L71&gt;31,0,IF(J71&gt;31,(32-L71)*0.255,((32-L71)-(32-J71))*0.255)),0)+IF(F71="EČ",IF(L71&gt;23,0,IF(J71&gt;23,(24-L71)*0.612,((24-L71)-(24-J71))*0.612)),0)+IF(F71="EČneol",IF(L71&gt;7,0,IF(J71&gt;7,(8-L71)*0.204,((8-L71)-(8-J71))*0.204)),0)+IF(F71="EŽ",IF(L71&gt;23,0,IF(J71&gt;23,(24-L71)*0.204,((24-L71)-(24-J71))*0.204)),0)+IF(F71="PT",IF(L71&gt;31,0,IF(J71&gt;31,(32-L71)*0.204,((32-L71)-(32-J71))*0.204)),0)+IF(F71="JOŽ",IF(L71&gt;23,0,IF(J71&gt;23,(24-L71)*0.255,((24-L71)-(24-J71))*0.255)),0)+IF(F71="JPČ",IF(L71&gt;23,0,IF(J71&gt;23,(24-L71)*0.204,((24-L71)-(24-J71))*0.204)),0)+IF(F71="JEČ",IF(L71&gt;15,0,IF(J71&gt;15,(16-L71)*0.102,((16-L71)-(16-J71))*0.102)),0)+IF(F71="JEOF",IF(L71&gt;15,0,IF(J71&gt;15,(16-L71)*0.102,((16-L71)-(16-J71))*0.102)),0)+IF(F71="JnPČ",IF(L71&gt;15,0,IF(J71&gt;15,(16-L71)*0.153,((16-L71)-(16-J71))*0.153)),0)+IF(F71="JnEČ",IF(L71&gt;15,0,IF(J71&gt;15,(16-L71)*0.0765,((16-L71)-(16-J71))*0.0765)),0)+IF(F71="JčPČ",IF(L71&gt;15,0,IF(J71&gt;15,(16-L71)*0.06375,((16-L71)-(16-J71))*0.06375)),0)+IF(F71="JčEČ",IF(L71&gt;15,0,IF(J71&gt;15,(16-L71)*0.051,((16-L71)-(16-J71))*0.051)),0)+IF(F71="NEAK",IF(L71&gt;23,0,IF(J71&gt;23,(24-L71)*0.03444,((24-L71)-(24-J71))*0.03444)),0))</f>
        <v>0.20399999999999999</v>
      </c>
      <c r="Q71" s="11">
        <f t="shared" ref="Q71:Q72" si="23">IF(ISERROR(P71*100/N71),0,(P71*100/N71))</f>
        <v>4.9454545454545453</v>
      </c>
      <c r="R71" s="10">
        <f t="shared" si="21"/>
        <v>1.7316</v>
      </c>
      <c r="S71" s="8"/>
    </row>
    <row r="72" spans="1:19" s="8" customFormat="1">
      <c r="A72" s="61">
        <v>3</v>
      </c>
      <c r="B72" s="61" t="s">
        <v>63</v>
      </c>
      <c r="C72" s="12" t="s">
        <v>89</v>
      </c>
      <c r="D72" s="61" t="s">
        <v>30</v>
      </c>
      <c r="E72" s="61">
        <v>1</v>
      </c>
      <c r="F72" s="61" t="s">
        <v>88</v>
      </c>
      <c r="G72" s="61">
        <v>1</v>
      </c>
      <c r="H72" s="61" t="s">
        <v>32</v>
      </c>
      <c r="I72" s="61"/>
      <c r="J72" s="61">
        <v>11</v>
      </c>
      <c r="K72" s="61">
        <v>18</v>
      </c>
      <c r="L72" s="61">
        <v>10</v>
      </c>
      <c r="M72" s="61" t="s">
        <v>32</v>
      </c>
      <c r="N72" s="3">
        <f t="shared" si="17"/>
        <v>4.0081249999999997</v>
      </c>
      <c r="O72" s="9">
        <f t="shared" si="18"/>
        <v>0</v>
      </c>
      <c r="P72" s="4">
        <f t="shared" si="22"/>
        <v>0</v>
      </c>
      <c r="Q72" s="11">
        <f t="shared" si="23"/>
        <v>0</v>
      </c>
      <c r="R72" s="10">
        <f t="shared" si="21"/>
        <v>0</v>
      </c>
    </row>
    <row r="73" spans="1:19">
      <c r="A73" s="77" t="s">
        <v>64</v>
      </c>
      <c r="B73" s="78"/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9"/>
      <c r="R73" s="10">
        <f>SUM(R70:R72)</f>
        <v>6.055600000000001</v>
      </c>
      <c r="S73" s="8"/>
    </row>
    <row r="74" spans="1:19">
      <c r="A74" s="14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6"/>
      <c r="S74" s="8"/>
    </row>
    <row r="75" spans="1:19" ht="45">
      <c r="A75" s="24" t="s">
        <v>65</v>
      </c>
      <c r="B75" s="24"/>
      <c r="C75" s="15" t="s">
        <v>90</v>
      </c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6"/>
      <c r="S75" s="8"/>
    </row>
    <row r="76" spans="1:19">
      <c r="A76" s="49" t="s">
        <v>79</v>
      </c>
      <c r="B76" s="49"/>
      <c r="C76" s="49"/>
      <c r="D76" s="49"/>
      <c r="E76" s="49"/>
      <c r="F76" s="49"/>
      <c r="G76" s="49"/>
      <c r="H76" s="49"/>
      <c r="I76" s="49"/>
      <c r="J76" s="15"/>
      <c r="K76" s="15"/>
      <c r="L76" s="15"/>
      <c r="M76" s="15"/>
      <c r="N76" s="15"/>
      <c r="O76" s="15"/>
      <c r="P76" s="15"/>
      <c r="Q76" s="15"/>
      <c r="R76" s="16"/>
      <c r="S76" s="8"/>
    </row>
    <row r="77" spans="1:19" s="8" customFormat="1">
      <c r="A77" s="49"/>
      <c r="B77" s="49"/>
      <c r="C77" s="49"/>
      <c r="D77" s="49"/>
      <c r="E77" s="49"/>
      <c r="F77" s="49"/>
      <c r="G77" s="49"/>
      <c r="H77" s="49"/>
      <c r="I77" s="49"/>
      <c r="J77" s="15"/>
      <c r="K77" s="15"/>
      <c r="L77" s="15"/>
      <c r="M77" s="15"/>
      <c r="N77" s="15"/>
      <c r="O77" s="15"/>
      <c r="P77" s="15"/>
      <c r="Q77" s="15"/>
      <c r="R77" s="16"/>
    </row>
    <row r="78" spans="1:19">
      <c r="A78" s="67" t="s">
        <v>91</v>
      </c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57"/>
      <c r="R78" s="8"/>
      <c r="S78" s="8"/>
    </row>
    <row r="79" spans="1:19" ht="18">
      <c r="A79" s="69" t="s">
        <v>27</v>
      </c>
      <c r="B79" s="70"/>
      <c r="C79" s="7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7"/>
      <c r="R79" s="8"/>
      <c r="S79" s="8"/>
    </row>
    <row r="80" spans="1:19">
      <c r="A80" s="61">
        <v>1</v>
      </c>
      <c r="B80" s="61" t="s">
        <v>92</v>
      </c>
      <c r="C80" s="12" t="s">
        <v>93</v>
      </c>
      <c r="D80" s="61" t="s">
        <v>30</v>
      </c>
      <c r="E80" s="61">
        <v>1</v>
      </c>
      <c r="F80" s="61" t="s">
        <v>31</v>
      </c>
      <c r="G80" s="61">
        <v>1</v>
      </c>
      <c r="H80" s="61" t="s">
        <v>32</v>
      </c>
      <c r="I80" s="61"/>
      <c r="J80" s="61">
        <v>15</v>
      </c>
      <c r="K80" s="61">
        <v>45</v>
      </c>
      <c r="L80" s="61">
        <v>3</v>
      </c>
      <c r="M80" s="61" t="s">
        <v>32</v>
      </c>
      <c r="N80" s="3">
        <f t="shared" ref="N80:N92" si="24">(IF(F80="OŽ",IF(L80=1,550.8,IF(L80=2,426.38,IF(L80=3,342.14,IF(L80=4,181.44,IF(L80=5,168.48,IF(L80=6,155.52,IF(L80=7,148.5,IF(L80=8,144,0))))))))+IF(L80&lt;=8,0,IF(L80&lt;=16,137.7,IF(L80&lt;=24,108,IF(L80&lt;=32,80.1,IF(L80&lt;=36,52.2,0)))))-IF(L80&lt;=8,0,IF(L80&lt;=16,(L80-9)*2.754,IF(L80&lt;=24,(L80-17)* 2.754,IF(L80&lt;=32,(L80-25)* 2.754,IF(L80&lt;=36,(L80-33)*2.754,0))))),0)+IF(F80="PČ",IF(L80=1,449,IF(L80=2,314.6,IF(L80=3,238,IF(L80=4,172,IF(L80=5,159,IF(L80=6,145,IF(L80=7,132,IF(L80=8,119,0))))))))+IF(L80&lt;=8,0,IF(L80&lt;=16,88,IF(L80&lt;=24,55,IF(L80&lt;=32,22,0))))-IF(L80&lt;=8,0,IF(L80&lt;=16,(L80-9)*2.245,IF(L80&lt;=24,(L80-17)*2.245,IF(L80&lt;=32,(L80-25)*2.245,0)))),0)+IF(F80="PČneol",IF(L80=1,85,IF(L80=2,64.61,IF(L80=3,50.76,IF(L80=4,16.25,IF(L80=5,15,IF(L80=6,13.75,IF(L80=7,12.5,IF(L80=8,11.25,0))))))))+IF(L80&lt;=8,0,IF(L80&lt;=16,9,0))-IF(L80&lt;=8,0,IF(L80&lt;=16,(L80-9)*0.425,0)),0)+IF(F80="PŽ",IF(L80=1,85,IF(L80=2,59.5,IF(L80=3,45,IF(L80=4,32.5,IF(L80=5,30,IF(L80=6,27.5,IF(L80=7,25,IF(L80=8,22.5,0))))))))+IF(L80&lt;=8,0,IF(L80&lt;=16,19,IF(L80&lt;=24,13,IF(L80&lt;=32,8,0))))-IF(L80&lt;=8,0,IF(L80&lt;=16,(L80-9)*0.425,IF(L80&lt;=24,(L80-17)*0.425,IF(L80&lt;=32,(L80-25)*0.425,0)))),0)+IF(F80="EČ",IF(L80=1,204,IF(L80=2,156.24,IF(L80=3,123.84,IF(L80=4,72,IF(L80=5,66,IF(L80=6,60,IF(L80=7,54,IF(L80=8,48,0))))))))+IF(L80&lt;=8,0,IF(L80&lt;=16,40,IF(L80&lt;=24,25,0)))-IF(L80&lt;=8,0,IF(L80&lt;=16,(L80-9)*1.02,IF(L80&lt;=24,(L80-17)*1.02,0))),0)+IF(F80="EČneol",IF(L80=1,68,IF(L80=2,51.69,IF(L80=3,40.61,IF(L80=4,13,IF(L80=5,12,IF(L80=6,11,IF(L80=7,10,IF(L80=8,9,0)))))))))+IF(F80="EŽ",IF(L80=1,68,IF(L80=2,47.6,IF(L80=3,36,IF(L80=4,18,IF(L80=5,16.5,IF(L80=6,15,IF(L80=7,13.5,IF(L80=8,12,0))))))))+IF(L80&lt;=8,0,IF(L80&lt;=16,10,IF(L80&lt;=24,6,0)))-IF(L80&lt;=8,0,IF(L80&lt;=16,(L80-9)*0.34,IF(L80&lt;=24,(L80-17)*0.34,0))),0)+IF(F80="PT",IF(L80=1,68,IF(L80=2,52.08,IF(L80=3,41.28,IF(L80=4,24,IF(L80=5,22,IF(L80=6,20,IF(L80=7,18,IF(L80=8,16,0))))))))+IF(L80&lt;=8,0,IF(L80&lt;=16,13,IF(L80&lt;=24,9,IF(L80&lt;=32,4,0))))-IF(L80&lt;=8,0,IF(L80&lt;=16,(L80-9)*0.34,IF(L80&lt;=24,(L80-17)*0.34,IF(L80&lt;=32,(L80-25)*0.34,0)))),0)+IF(F80="JOŽ",IF(L80=1,85,IF(L80=2,59.5,IF(L80=3,45,IF(L80=4,32.5,IF(L80=5,30,IF(L80=6,27.5,IF(L80=7,25,IF(L80=8,22.5,0))))))))+IF(L80&lt;=8,0,IF(L80&lt;=16,19,IF(L80&lt;=24,13,0)))-IF(L80&lt;=8,0,IF(L80&lt;=16,(L80-9)*0.425,IF(L80&lt;=24,(L80-17)*0.425,0))),0)+IF(F80="JPČ",IF(L80=1,68,IF(L80=2,47.6,IF(L80=3,36,IF(L80=4,26,IF(L80=5,24,IF(L80=6,22,IF(L80=7,20,IF(L80=8,18,0))))))))+IF(L80&lt;=8,0,IF(L80&lt;=16,13,IF(L80&lt;=24,9,0)))-IF(L80&lt;=8,0,IF(L80&lt;=16,(L80-9)*0.34,IF(L80&lt;=24,(L80-17)*0.34,0))),0)+IF(F80="JEČ",IF(L80=1,34,IF(L80=2,26.04,IF(L80=3,20.6,IF(L80=4,12,IF(L80=5,11,IF(L80=6,10,IF(L80=7,9,IF(L80=8,8,0))))))))+IF(L80&lt;=8,0,IF(L80&lt;=16,6,0))-IF(L80&lt;=8,0,IF(L80&lt;=16,(L80-9)*0.17,0)),0)+IF(F80="JEOF",IF(L80=1,34,IF(L80=2,26.04,IF(L80=3,20.6,IF(L80=4,12,IF(L80=5,11,IF(L80=6,10,IF(L80=7,9,IF(L80=8,8,0))))))))+IF(L80&lt;=8,0,IF(L80&lt;=16,6,0))-IF(L80&lt;=8,0,IF(L80&lt;=16,(L80-9)*0.17,0)),0)+IF(F80="JnPČ",IF(L80=1,51,IF(L80=2,35.7,IF(L80=3,27,IF(L80=4,19.5,IF(L80=5,18,IF(L80=6,16.5,IF(L80=7,15,IF(L80=8,13.5,0))))))))+IF(L80&lt;=8,0,IF(L80&lt;=16,10,0))-IF(L80&lt;=8,0,IF(L80&lt;=16,(L80-9)*0.255,0)),0)+IF(F80="JnEČ",IF(L80=1,25.5,IF(L80=2,19.53,IF(L80=3,15.48,IF(L80=4,9,IF(L80=5,8.25,IF(L80=6,7.5,IF(L80=7,6.75,IF(L80=8,6,0))))))))+IF(L80&lt;=8,0,IF(L80&lt;=16,5,0))-IF(L80&lt;=8,0,IF(L80&lt;=16,(L80-9)*0.1275,0)),0)+IF(F80="JčPČ",IF(L80=1,21.25,IF(L80=2,14.5,IF(L80=3,11.5,IF(L80=4,7,IF(L80=5,6.5,IF(L80=6,6,IF(L80=7,5.5,IF(L80=8,5,0))))))))+IF(L80&lt;=8,0,IF(L80&lt;=16,4,0))-IF(L80&lt;=8,0,IF(L80&lt;=16,(L80-9)*0.10625,0)),0)+IF(F80="JčEČ",IF(L80=1,17,IF(L80=2,13.02,IF(L80=3,10.32,IF(L80=4,6,IF(L80=5,5.5,IF(L80=6,5,IF(L80=7,4.5,IF(L80=8,4,0))))))))+IF(L80&lt;=8,0,IF(L80&lt;=16,3,0))-IF(L80&lt;=8,0,IF(L80&lt;=16,(L80-9)*0.085,0)),0)+IF(F80="NEAK",IF(L80=1,11.48,IF(L80=2,8.79,IF(L80=3,6.97,IF(L80=4,4.05,IF(L80=5,3.71,IF(L80=6,3.38,IF(L80=7,3.04,IF(L80=8,2.7,0))))))))+IF(L80&lt;=8,0,IF(L80&lt;=16,2,IF(L80&lt;=24,1.3,0)))-IF(L80&lt;=8,0,IF(L80&lt;=16,(L80-9)*0.0574,IF(L80&lt;=24,(L80-17)*0.0574,0))),0))*IF(L80&lt;0,1,IF(OR(F80="PČ",F80="PŽ",F80="PT"),IF(J80&lt;32,J80/32,1),1))* IF(L80&lt;0,1,IF(OR(F80="EČ",F80="EŽ",F80="JOŽ",F80="JPČ",F80="NEAK"),IF(J80&lt;24,J80/24,1),1))*IF(L80&lt;0,1,IF(OR(F80="PČneol",F80="JEČ",F80="JEOF",F80="JnPČ",F80="JnEČ",F80="JčPČ",F80="JčEČ"),IF(J80&lt;16,J80/16,1),1))*IF(L80&lt;0,1,IF(F80="EČneol",IF(J80&lt;8,J80/8,1),1))</f>
        <v>77.400000000000006</v>
      </c>
      <c r="O80" s="9">
        <f t="shared" ref="O80:O92" si="25">IF(F80="OŽ",N80,IF(H80="Ne",IF(J80*0.3&lt;J80-L80,N80,0),IF(J80*0.1&lt;J80-L80,N80,0)))</f>
        <v>77.400000000000006</v>
      </c>
      <c r="P80" s="4">
        <f t="shared" ref="P80" si="26">IF(O80=0,0,IF(F80="OŽ",IF(L80&gt;35,0,IF(J80&gt;35,(36-L80)*1.836,((36-L80)-(36-J80))*1.836)),0)+IF(F80="PČ",IF(L80&gt;31,0,IF(J80&gt;31,(32-L80)*1.347,((32-L80)-(32-J80))*1.347)),0)+ IF(F80="PČneol",IF(L80&gt;15,0,IF(J80&gt;15,(16-L80)*0.255,((16-L80)-(16-J80))*0.255)),0)+IF(F80="PŽ",IF(L80&gt;31,0,IF(J80&gt;31,(32-L80)*0.255,((32-L80)-(32-J80))*0.255)),0)+IF(F80="EČ",IF(L80&gt;23,0,IF(J80&gt;23,(24-L80)*0.612,((24-L80)-(24-J80))*0.612)),0)+IF(F80="EČneol",IF(L80&gt;7,0,IF(J80&gt;7,(8-L80)*0.204,((8-L80)-(8-J80))*0.204)),0)+IF(F80="EŽ",IF(L80&gt;23,0,IF(J80&gt;23,(24-L80)*0.204,((24-L80)-(24-J80))*0.204)),0)+IF(F80="PT",IF(L80&gt;31,0,IF(J80&gt;31,(32-L80)*0.204,((32-L80)-(32-J80))*0.204)),0)+IF(F80="JOŽ",IF(L80&gt;23,0,IF(J80&gt;23,(24-L80)*0.255,((24-L80)-(24-J80))*0.255)),0)+IF(F80="JPČ",IF(L80&gt;23,0,IF(J80&gt;23,(24-L80)*0.204,((24-L80)-(24-J80))*0.204)),0)+IF(F80="JEČ",IF(L80&gt;15,0,IF(J80&gt;15,(16-L80)*0.102,((16-L80)-(16-J80))*0.102)),0)+IF(F80="JEOF",IF(L80&gt;15,0,IF(J80&gt;15,(16-L80)*0.102,((16-L80)-(16-J80))*0.102)),0)+IF(F80="JnPČ",IF(L80&gt;15,0,IF(J80&gt;15,(16-L80)*0.153,((16-L80)-(16-J80))*0.153)),0)+IF(F80="JnEČ",IF(L80&gt;15,0,IF(J80&gt;15,(16-L80)*0.0765,((16-L80)-(16-J80))*0.0765)),0)+IF(F80="JčPČ",IF(L80&gt;15,0,IF(J80&gt;15,(16-L80)*0.06375,((16-L80)-(16-J80))*0.06375)),0)+IF(F80="JčEČ",IF(L80&gt;15,0,IF(J80&gt;15,(16-L80)*0.051,((16-L80)-(16-J80))*0.051)),0)+IF(F80="NEAK",IF(L80&gt;23,0,IF(J80&gt;23,(24-L80)*0.03444,((24-L80)-(24-J80))*0.03444)),0))</f>
        <v>7.3439999999999994</v>
      </c>
      <c r="Q80" s="11">
        <f t="shared" ref="Q80" si="27">IF(ISERROR(P80*100/N80),0,(P80*100/N80))</f>
        <v>9.4883720930232549</v>
      </c>
      <c r="R80" s="10">
        <f t="shared" ref="R80:R92" si="28">IF(Q80&lt;=30,O80+P80,O80+O80*0.3)*IF(G80=1,0.4,IF(G80=2,0.75,IF(G80="1 (kas 4 m. 1 k. nerengiamos)",0.52,1)))*IF(D80="olimpinė",1,IF(M80="Ne",0.5,1))*IF(OR(A$5="Lietuvos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federacija"),IF(OR(J80&lt;8,K80&lt;16),0,1),1)*E80*IF(I80&lt;=1,1,1/I80)*IF(OR(A$5="Lietuvos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33.897600000000004</v>
      </c>
      <c r="S80" s="8"/>
    </row>
    <row r="81" spans="1:19">
      <c r="A81" s="61">
        <v>2</v>
      </c>
      <c r="B81" s="61" t="s">
        <v>94</v>
      </c>
      <c r="C81" s="12" t="s">
        <v>95</v>
      </c>
      <c r="D81" s="61" t="s">
        <v>30</v>
      </c>
      <c r="E81" s="61">
        <v>1</v>
      </c>
      <c r="F81" s="61" t="s">
        <v>31</v>
      </c>
      <c r="G81" s="61">
        <v>1</v>
      </c>
      <c r="H81" s="61" t="s">
        <v>32</v>
      </c>
      <c r="I81" s="61"/>
      <c r="J81" s="61">
        <v>8</v>
      </c>
      <c r="K81" s="61">
        <v>45</v>
      </c>
      <c r="L81" s="61">
        <v>6</v>
      </c>
      <c r="M81" s="61" t="s">
        <v>32</v>
      </c>
      <c r="N81" s="3">
        <f t="shared" si="24"/>
        <v>20</v>
      </c>
      <c r="O81" s="9">
        <f t="shared" si="25"/>
        <v>20</v>
      </c>
      <c r="P81" s="4">
        <f t="shared" ref="P81:P92" si="29">IF(O81=0,0,IF(F81="OŽ",IF(L81&gt;35,0,IF(J81&gt;35,(36-L81)*1.836,((36-L81)-(36-J81))*1.836)),0)+IF(F81="PČ",IF(L81&gt;31,0,IF(J81&gt;31,(32-L81)*1.347,((32-L81)-(32-J81))*1.347)),0)+ IF(F81="PČneol",IF(L81&gt;15,0,IF(J81&gt;15,(16-L81)*0.255,((16-L81)-(16-J81))*0.255)),0)+IF(F81="PŽ",IF(L81&gt;31,0,IF(J81&gt;31,(32-L81)*0.255,((32-L81)-(32-J81))*0.255)),0)+IF(F81="EČ",IF(L81&gt;23,0,IF(J81&gt;23,(24-L81)*0.612,((24-L81)-(24-J81))*0.612)),0)+IF(F81="EČneol",IF(L81&gt;7,0,IF(J81&gt;7,(8-L81)*0.204,((8-L81)-(8-J81))*0.204)),0)+IF(F81="EŽ",IF(L81&gt;23,0,IF(J81&gt;23,(24-L81)*0.204,((24-L81)-(24-J81))*0.204)),0)+IF(F81="PT",IF(L81&gt;31,0,IF(J81&gt;31,(32-L81)*0.204,((32-L81)-(32-J81))*0.204)),0)+IF(F81="JOŽ",IF(L81&gt;23,0,IF(J81&gt;23,(24-L81)*0.255,((24-L81)-(24-J81))*0.255)),0)+IF(F81="JPČ",IF(L81&gt;23,0,IF(J81&gt;23,(24-L81)*0.204,((24-L81)-(24-J81))*0.204)),0)+IF(F81="JEČ",IF(L81&gt;15,0,IF(J81&gt;15,(16-L81)*0.102,((16-L81)-(16-J81))*0.102)),0)+IF(F81="JEOF",IF(L81&gt;15,0,IF(J81&gt;15,(16-L81)*0.102,((16-L81)-(16-J81))*0.102)),0)+IF(F81="JnPČ",IF(L81&gt;15,0,IF(J81&gt;15,(16-L81)*0.153,((16-L81)-(16-J81))*0.153)),0)+IF(F81="JnEČ",IF(L81&gt;15,0,IF(J81&gt;15,(16-L81)*0.0765,((16-L81)-(16-J81))*0.0765)),0)+IF(F81="JčPČ",IF(L81&gt;15,0,IF(J81&gt;15,(16-L81)*0.06375,((16-L81)-(16-J81))*0.06375)),0)+IF(F81="JčEČ",IF(L81&gt;15,0,IF(J81&gt;15,(16-L81)*0.051,((16-L81)-(16-J81))*0.051)),0)+IF(F81="NEAK",IF(L81&gt;23,0,IF(J81&gt;23,(24-L81)*0.03444,((24-L81)-(24-J81))*0.03444)),0))</f>
        <v>1.224</v>
      </c>
      <c r="Q81" s="11">
        <f t="shared" ref="Q81:Q92" si="30">IF(ISERROR(P81*100/N81),0,(P81*100/N81))</f>
        <v>6.1199999999999992</v>
      </c>
      <c r="R81" s="10">
        <f t="shared" si="28"/>
        <v>8.4896000000000011</v>
      </c>
      <c r="S81" s="7"/>
    </row>
    <row r="82" spans="1:19">
      <c r="A82" s="61">
        <v>3</v>
      </c>
      <c r="B82" s="61" t="s">
        <v>47</v>
      </c>
      <c r="C82" s="12" t="s">
        <v>46</v>
      </c>
      <c r="D82" s="61" t="s">
        <v>30</v>
      </c>
      <c r="E82" s="61">
        <v>1</v>
      </c>
      <c r="F82" s="61" t="s">
        <v>31</v>
      </c>
      <c r="G82" s="61">
        <v>1</v>
      </c>
      <c r="H82" s="61" t="s">
        <v>32</v>
      </c>
      <c r="I82" s="61"/>
      <c r="J82" s="61">
        <v>12</v>
      </c>
      <c r="K82" s="61">
        <v>45</v>
      </c>
      <c r="L82" s="61">
        <v>6</v>
      </c>
      <c r="M82" s="61" t="s">
        <v>32</v>
      </c>
      <c r="N82" s="3">
        <f t="shared" si="24"/>
        <v>30</v>
      </c>
      <c r="O82" s="9">
        <f t="shared" si="25"/>
        <v>30</v>
      </c>
      <c r="P82" s="4">
        <f t="shared" si="29"/>
        <v>3.6719999999999997</v>
      </c>
      <c r="Q82" s="11">
        <f t="shared" si="30"/>
        <v>12.24</v>
      </c>
      <c r="R82" s="10">
        <f t="shared" si="28"/>
        <v>13.4688</v>
      </c>
      <c r="S82" s="8"/>
    </row>
    <row r="83" spans="1:19">
      <c r="A83" s="61">
        <v>4</v>
      </c>
      <c r="B83" s="61" t="s">
        <v>96</v>
      </c>
      <c r="C83" s="12" t="s">
        <v>97</v>
      </c>
      <c r="D83" s="61" t="s">
        <v>30</v>
      </c>
      <c r="E83" s="61">
        <v>1</v>
      </c>
      <c r="F83" s="61" t="s">
        <v>31</v>
      </c>
      <c r="G83" s="61">
        <v>1</v>
      </c>
      <c r="H83" s="61" t="s">
        <v>32</v>
      </c>
      <c r="I83" s="61"/>
      <c r="J83" s="61">
        <v>11</v>
      </c>
      <c r="K83" s="61">
        <v>45</v>
      </c>
      <c r="L83" s="61">
        <v>8</v>
      </c>
      <c r="M83" s="61" t="s">
        <v>32</v>
      </c>
      <c r="N83" s="3">
        <f t="shared" si="24"/>
        <v>22</v>
      </c>
      <c r="O83" s="9">
        <f t="shared" si="25"/>
        <v>22</v>
      </c>
      <c r="P83" s="4">
        <f t="shared" si="29"/>
        <v>1.8359999999999999</v>
      </c>
      <c r="Q83" s="11">
        <f t="shared" si="30"/>
        <v>8.3454545454545457</v>
      </c>
      <c r="R83" s="10">
        <f t="shared" si="28"/>
        <v>9.5343999999999998</v>
      </c>
      <c r="S83" s="8"/>
    </row>
    <row r="84" spans="1:19">
      <c r="A84" s="61">
        <v>5</v>
      </c>
      <c r="B84" s="61" t="s">
        <v>98</v>
      </c>
      <c r="C84" s="12" t="s">
        <v>99</v>
      </c>
      <c r="D84" s="61" t="s">
        <v>30</v>
      </c>
      <c r="E84" s="61">
        <v>1</v>
      </c>
      <c r="F84" s="61" t="s">
        <v>31</v>
      </c>
      <c r="G84" s="61">
        <v>1</v>
      </c>
      <c r="H84" s="61" t="s">
        <v>32</v>
      </c>
      <c r="I84" s="61"/>
      <c r="J84" s="61">
        <v>14</v>
      </c>
      <c r="K84" s="61">
        <v>45</v>
      </c>
      <c r="L84" s="61">
        <v>2</v>
      </c>
      <c r="M84" s="61" t="s">
        <v>32</v>
      </c>
      <c r="N84" s="3">
        <f t="shared" si="24"/>
        <v>91.140000000000015</v>
      </c>
      <c r="O84" s="9">
        <f t="shared" si="25"/>
        <v>91.140000000000015</v>
      </c>
      <c r="P84" s="4">
        <f t="shared" si="29"/>
        <v>7.3439999999999994</v>
      </c>
      <c r="Q84" s="11">
        <f t="shared" si="30"/>
        <v>8.0579328505595775</v>
      </c>
      <c r="R84" s="10">
        <f t="shared" si="28"/>
        <v>39.393600000000006</v>
      </c>
      <c r="S84" s="8"/>
    </row>
    <row r="85" spans="1:19">
      <c r="A85" s="61">
        <v>6</v>
      </c>
      <c r="B85" s="61" t="s">
        <v>100</v>
      </c>
      <c r="C85" s="12" t="s">
        <v>101</v>
      </c>
      <c r="D85" s="61" t="s">
        <v>30</v>
      </c>
      <c r="E85" s="61">
        <v>1</v>
      </c>
      <c r="F85" s="61" t="s">
        <v>31</v>
      </c>
      <c r="G85" s="61">
        <v>1</v>
      </c>
      <c r="H85" s="61" t="s">
        <v>32</v>
      </c>
      <c r="I85" s="61"/>
      <c r="J85" s="61">
        <v>15</v>
      </c>
      <c r="K85" s="61">
        <v>45</v>
      </c>
      <c r="L85" s="61">
        <v>6</v>
      </c>
      <c r="M85" s="61" t="s">
        <v>32</v>
      </c>
      <c r="N85" s="3">
        <f t="shared" si="24"/>
        <v>37.5</v>
      </c>
      <c r="O85" s="9">
        <f t="shared" si="25"/>
        <v>37.5</v>
      </c>
      <c r="P85" s="4">
        <f t="shared" si="29"/>
        <v>5.508</v>
      </c>
      <c r="Q85" s="11">
        <f t="shared" si="30"/>
        <v>14.687999999999999</v>
      </c>
      <c r="R85" s="10">
        <f t="shared" si="28"/>
        <v>17.203200000000002</v>
      </c>
      <c r="S85" s="8"/>
    </row>
    <row r="86" spans="1:19">
      <c r="A86" s="61">
        <v>7</v>
      </c>
      <c r="B86" s="61" t="s">
        <v>102</v>
      </c>
      <c r="C86" s="12" t="s">
        <v>103</v>
      </c>
      <c r="D86" s="61" t="s">
        <v>30</v>
      </c>
      <c r="E86" s="61">
        <v>1</v>
      </c>
      <c r="F86" s="61" t="s">
        <v>31</v>
      </c>
      <c r="G86" s="61">
        <v>1</v>
      </c>
      <c r="H86" s="61" t="s">
        <v>32</v>
      </c>
      <c r="I86" s="61"/>
      <c r="J86" s="61">
        <v>9</v>
      </c>
      <c r="K86" s="61">
        <v>45</v>
      </c>
      <c r="L86" s="61">
        <v>8</v>
      </c>
      <c r="M86" s="61" t="s">
        <v>32</v>
      </c>
      <c r="N86" s="3">
        <f t="shared" si="24"/>
        <v>18</v>
      </c>
      <c r="O86" s="9">
        <f t="shared" si="25"/>
        <v>18</v>
      </c>
      <c r="P86" s="4">
        <f t="shared" si="29"/>
        <v>0.61199999999999999</v>
      </c>
      <c r="Q86" s="11">
        <f t="shared" si="30"/>
        <v>3.4</v>
      </c>
      <c r="R86" s="10">
        <f t="shared" si="28"/>
        <v>7.4447999999999999</v>
      </c>
      <c r="S86" s="8"/>
    </row>
    <row r="87" spans="1:19">
      <c r="A87" s="61">
        <v>8</v>
      </c>
      <c r="B87" s="61" t="s">
        <v>54</v>
      </c>
      <c r="C87" s="12" t="s">
        <v>55</v>
      </c>
      <c r="D87" s="61" t="s">
        <v>30</v>
      </c>
      <c r="E87" s="61">
        <v>1</v>
      </c>
      <c r="F87" s="61" t="s">
        <v>31</v>
      </c>
      <c r="G87" s="61">
        <v>1</v>
      </c>
      <c r="H87" s="61" t="s">
        <v>32</v>
      </c>
      <c r="I87" s="61"/>
      <c r="J87" s="61">
        <v>26</v>
      </c>
      <c r="K87" s="61">
        <v>45</v>
      </c>
      <c r="L87" s="61">
        <v>3</v>
      </c>
      <c r="M87" s="61" t="s">
        <v>32</v>
      </c>
      <c r="N87" s="3">
        <f t="shared" si="24"/>
        <v>123.84</v>
      </c>
      <c r="O87" s="9">
        <f t="shared" si="25"/>
        <v>123.84</v>
      </c>
      <c r="P87" s="4">
        <f t="shared" si="29"/>
        <v>12.852</v>
      </c>
      <c r="Q87" s="11">
        <f t="shared" si="30"/>
        <v>10.377906976744185</v>
      </c>
      <c r="R87" s="10">
        <f t="shared" si="28"/>
        <v>54.676800000000007</v>
      </c>
      <c r="S87" s="8"/>
    </row>
    <row r="88" spans="1:19">
      <c r="A88" s="61">
        <v>9</v>
      </c>
      <c r="B88" s="61" t="s">
        <v>104</v>
      </c>
      <c r="C88" s="12" t="s">
        <v>57</v>
      </c>
      <c r="D88" s="61" t="s">
        <v>30</v>
      </c>
      <c r="E88" s="61">
        <v>1</v>
      </c>
      <c r="F88" s="61" t="s">
        <v>31</v>
      </c>
      <c r="G88" s="61">
        <v>1</v>
      </c>
      <c r="H88" s="61" t="s">
        <v>32</v>
      </c>
      <c r="I88" s="61"/>
      <c r="J88" s="61">
        <v>16</v>
      </c>
      <c r="K88" s="61">
        <v>45</v>
      </c>
      <c r="L88" s="61">
        <v>2</v>
      </c>
      <c r="M88" s="61" t="s">
        <v>32</v>
      </c>
      <c r="N88" s="3">
        <f t="shared" si="24"/>
        <v>104.16</v>
      </c>
      <c r="O88" s="9">
        <f t="shared" si="25"/>
        <v>104.16</v>
      </c>
      <c r="P88" s="4">
        <f t="shared" si="29"/>
        <v>8.5679999999999996</v>
      </c>
      <c r="Q88" s="11">
        <f t="shared" si="30"/>
        <v>8.2258064516129039</v>
      </c>
      <c r="R88" s="10">
        <f t="shared" si="28"/>
        <v>45.091200000000001</v>
      </c>
      <c r="S88" s="8"/>
    </row>
    <row r="89" spans="1:19" s="8" customFormat="1">
      <c r="A89" s="61">
        <v>10</v>
      </c>
      <c r="B89" s="61" t="s">
        <v>105</v>
      </c>
      <c r="C89" s="12" t="s">
        <v>106</v>
      </c>
      <c r="D89" s="61" t="s">
        <v>30</v>
      </c>
      <c r="E89" s="61">
        <v>1</v>
      </c>
      <c r="F89" s="61" t="s">
        <v>31</v>
      </c>
      <c r="G89" s="61">
        <v>1</v>
      </c>
      <c r="H89" s="61" t="s">
        <v>32</v>
      </c>
      <c r="I89" s="61"/>
      <c r="J89" s="61">
        <v>30</v>
      </c>
      <c r="K89" s="61">
        <v>45</v>
      </c>
      <c r="L89" s="61">
        <v>1</v>
      </c>
      <c r="M89" s="61" t="s">
        <v>32</v>
      </c>
      <c r="N89" s="3">
        <f t="shared" si="24"/>
        <v>204</v>
      </c>
      <c r="O89" s="9">
        <f t="shared" si="25"/>
        <v>204</v>
      </c>
      <c r="P89" s="4">
        <f t="shared" si="29"/>
        <v>14.076000000000001</v>
      </c>
      <c r="Q89" s="11">
        <f t="shared" si="30"/>
        <v>6.9</v>
      </c>
      <c r="R89" s="10">
        <f t="shared" si="28"/>
        <v>87.230400000000003</v>
      </c>
    </row>
    <row r="90" spans="1:19" s="8" customFormat="1">
      <c r="A90" s="61">
        <v>11</v>
      </c>
      <c r="B90" s="61" t="s">
        <v>58</v>
      </c>
      <c r="C90" s="12" t="s">
        <v>59</v>
      </c>
      <c r="D90" s="61" t="s">
        <v>30</v>
      </c>
      <c r="E90" s="61">
        <v>1</v>
      </c>
      <c r="F90" s="61" t="s">
        <v>31</v>
      </c>
      <c r="G90" s="61">
        <v>1</v>
      </c>
      <c r="H90" s="61" t="s">
        <v>32</v>
      </c>
      <c r="I90" s="61"/>
      <c r="J90" s="61">
        <v>25</v>
      </c>
      <c r="K90" s="61">
        <v>45</v>
      </c>
      <c r="L90" s="61">
        <v>2</v>
      </c>
      <c r="M90" s="61" t="s">
        <v>32</v>
      </c>
      <c r="N90" s="3">
        <f t="shared" si="24"/>
        <v>156.24</v>
      </c>
      <c r="O90" s="9">
        <f t="shared" si="25"/>
        <v>156.24</v>
      </c>
      <c r="P90" s="4">
        <f t="shared" si="29"/>
        <v>13.464</v>
      </c>
      <c r="Q90" s="11">
        <f t="shared" si="30"/>
        <v>8.6175115207373274</v>
      </c>
      <c r="R90" s="10">
        <f t="shared" si="28"/>
        <v>67.881600000000006</v>
      </c>
    </row>
    <row r="91" spans="1:19" s="8" customFormat="1">
      <c r="A91" s="61">
        <v>12</v>
      </c>
      <c r="B91" s="61" t="s">
        <v>107</v>
      </c>
      <c r="C91" s="12" t="s">
        <v>61</v>
      </c>
      <c r="D91" s="61" t="s">
        <v>30</v>
      </c>
      <c r="E91" s="61">
        <v>1</v>
      </c>
      <c r="F91" s="61" t="s">
        <v>31</v>
      </c>
      <c r="G91" s="61">
        <v>1</v>
      </c>
      <c r="H91" s="61" t="s">
        <v>32</v>
      </c>
      <c r="I91" s="61"/>
      <c r="J91" s="61">
        <v>25</v>
      </c>
      <c r="K91" s="61">
        <v>45</v>
      </c>
      <c r="L91" s="61">
        <v>7</v>
      </c>
      <c r="M91" s="61" t="s">
        <v>32</v>
      </c>
      <c r="N91" s="3">
        <f t="shared" si="24"/>
        <v>54</v>
      </c>
      <c r="O91" s="9">
        <f t="shared" si="25"/>
        <v>54</v>
      </c>
      <c r="P91" s="4">
        <f t="shared" si="29"/>
        <v>10.404</v>
      </c>
      <c r="Q91" s="11">
        <f t="shared" si="30"/>
        <v>19.266666666666669</v>
      </c>
      <c r="R91" s="10">
        <f t="shared" si="28"/>
        <v>25.761600000000001</v>
      </c>
    </row>
    <row r="92" spans="1:19" s="8" customFormat="1">
      <c r="A92" s="61">
        <v>13</v>
      </c>
      <c r="B92" s="61" t="s">
        <v>105</v>
      </c>
      <c r="C92" s="12" t="s">
        <v>108</v>
      </c>
      <c r="D92" s="61" t="s">
        <v>30</v>
      </c>
      <c r="E92" s="61">
        <v>1</v>
      </c>
      <c r="F92" s="61" t="s">
        <v>31</v>
      </c>
      <c r="G92" s="61">
        <v>1</v>
      </c>
      <c r="H92" s="61" t="s">
        <v>32</v>
      </c>
      <c r="I92" s="61"/>
      <c r="J92" s="61">
        <v>191</v>
      </c>
      <c r="K92" s="61">
        <v>45</v>
      </c>
      <c r="L92" s="61">
        <v>3</v>
      </c>
      <c r="M92" s="61" t="s">
        <v>35</v>
      </c>
      <c r="N92" s="3">
        <f t="shared" si="24"/>
        <v>123.84</v>
      </c>
      <c r="O92" s="9">
        <f t="shared" si="25"/>
        <v>123.84</v>
      </c>
      <c r="P92" s="4">
        <f t="shared" si="29"/>
        <v>12.852</v>
      </c>
      <c r="Q92" s="11">
        <f t="shared" si="30"/>
        <v>10.377906976744185</v>
      </c>
      <c r="R92" s="10">
        <f t="shared" si="28"/>
        <v>27.338400000000004</v>
      </c>
    </row>
    <row r="93" spans="1:19">
      <c r="A93" s="77" t="s">
        <v>64</v>
      </c>
      <c r="B93" s="78"/>
      <c r="C93" s="78"/>
      <c r="D93" s="78"/>
      <c r="E93" s="78"/>
      <c r="F93" s="78"/>
      <c r="G93" s="78"/>
      <c r="H93" s="78"/>
      <c r="I93" s="78"/>
      <c r="J93" s="78"/>
      <c r="K93" s="78"/>
      <c r="L93" s="78"/>
      <c r="M93" s="78"/>
      <c r="N93" s="78"/>
      <c r="O93" s="78"/>
      <c r="P93" s="78"/>
      <c r="Q93" s="79"/>
      <c r="R93" s="10">
        <f>SUM(R80:R92)</f>
        <v>437.41200000000003</v>
      </c>
      <c r="S93" s="8"/>
    </row>
    <row r="94" spans="1:19">
      <c r="A94" s="14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6"/>
      <c r="S94" s="8"/>
    </row>
    <row r="95" spans="1:19" ht="105">
      <c r="A95" s="24" t="s">
        <v>65</v>
      </c>
      <c r="B95" s="24"/>
      <c r="C95" s="56" t="s">
        <v>109</v>
      </c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6"/>
      <c r="S95" s="8"/>
    </row>
    <row r="96" spans="1:19">
      <c r="A96" s="49" t="s">
        <v>79</v>
      </c>
      <c r="B96" s="49"/>
      <c r="C96" s="49"/>
      <c r="D96" s="49"/>
      <c r="E96" s="49"/>
      <c r="F96" s="49"/>
      <c r="G96" s="49"/>
      <c r="H96" s="49"/>
      <c r="I96" s="49"/>
      <c r="J96" s="15"/>
      <c r="K96" s="15"/>
      <c r="L96" s="15"/>
      <c r="M96" s="15"/>
      <c r="N96" s="15"/>
      <c r="O96" s="15"/>
      <c r="P96" s="15"/>
      <c r="Q96" s="15"/>
      <c r="R96" s="16"/>
      <c r="S96" s="8"/>
    </row>
    <row r="97" spans="1:19">
      <c r="A97" s="67" t="s">
        <v>110</v>
      </c>
      <c r="B97" s="68"/>
      <c r="C97" s="68"/>
      <c r="D97" s="68"/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57"/>
      <c r="R97" s="8"/>
      <c r="S97" s="8"/>
    </row>
    <row r="98" spans="1:19" ht="18">
      <c r="A98" s="69" t="s">
        <v>27</v>
      </c>
      <c r="B98" s="70"/>
      <c r="C98" s="70"/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7"/>
      <c r="R98" s="8"/>
      <c r="S98" s="8"/>
    </row>
    <row r="99" spans="1:19">
      <c r="A99" s="67" t="s">
        <v>69</v>
      </c>
      <c r="B99" s="68"/>
      <c r="C99" s="68"/>
      <c r="D99" s="68"/>
      <c r="E99" s="68"/>
      <c r="F99" s="68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57"/>
      <c r="R99" s="8"/>
      <c r="S99" s="8"/>
    </row>
    <row r="100" spans="1:19">
      <c r="A100" s="61">
        <v>1</v>
      </c>
      <c r="B100" s="61" t="s">
        <v>111</v>
      </c>
      <c r="C100" s="12" t="s">
        <v>112</v>
      </c>
      <c r="D100" s="61" t="s">
        <v>30</v>
      </c>
      <c r="E100" s="61">
        <v>1</v>
      </c>
      <c r="F100" s="61" t="s">
        <v>88</v>
      </c>
      <c r="G100" s="61">
        <v>1</v>
      </c>
      <c r="H100" s="61" t="s">
        <v>32</v>
      </c>
      <c r="I100" s="61"/>
      <c r="J100" s="61">
        <v>13</v>
      </c>
      <c r="K100" s="61">
        <v>45</v>
      </c>
      <c r="L100" s="61">
        <v>3</v>
      </c>
      <c r="M100" s="61" t="s">
        <v>32</v>
      </c>
      <c r="N100" s="3">
        <f t="shared" ref="N100:N103" si="31">(IF(F100="OŽ",IF(L100=1,550.8,IF(L100=2,426.38,IF(L100=3,342.14,IF(L100=4,181.44,IF(L100=5,168.48,IF(L100=6,155.52,IF(L100=7,148.5,IF(L100=8,144,0))))))))+IF(L100&lt;=8,0,IF(L100&lt;=16,137.7,IF(L100&lt;=24,108,IF(L100&lt;=32,80.1,IF(L100&lt;=36,52.2,0)))))-IF(L100&lt;=8,0,IF(L100&lt;=16,(L100-9)*2.754,IF(L100&lt;=24,(L100-17)* 2.754,IF(L100&lt;=32,(L100-25)* 2.754,IF(L100&lt;=36,(L100-33)*2.754,0))))),0)+IF(F100="PČ",IF(L100=1,449,IF(L100=2,314.6,IF(L100=3,238,IF(L100=4,172,IF(L100=5,159,IF(L100=6,145,IF(L100=7,132,IF(L100=8,119,0))))))))+IF(L100&lt;=8,0,IF(L100&lt;=16,88,IF(L100&lt;=24,55,IF(L100&lt;=32,22,0))))-IF(L100&lt;=8,0,IF(L100&lt;=16,(L100-9)*2.245,IF(L100&lt;=24,(L100-17)*2.245,IF(L100&lt;=32,(L100-25)*2.245,0)))),0)+IF(F100="PČneol",IF(L100=1,85,IF(L100=2,64.61,IF(L100=3,50.76,IF(L100=4,16.25,IF(L100=5,15,IF(L100=6,13.75,IF(L100=7,12.5,IF(L100=8,11.25,0))))))))+IF(L100&lt;=8,0,IF(L100&lt;=16,9,0))-IF(L100&lt;=8,0,IF(L100&lt;=16,(L100-9)*0.425,0)),0)+IF(F100="PŽ",IF(L100=1,85,IF(L100=2,59.5,IF(L100=3,45,IF(L100=4,32.5,IF(L100=5,30,IF(L100=6,27.5,IF(L100=7,25,IF(L100=8,22.5,0))))))))+IF(L100&lt;=8,0,IF(L100&lt;=16,19,IF(L100&lt;=24,13,IF(L100&lt;=32,8,0))))-IF(L100&lt;=8,0,IF(L100&lt;=16,(L100-9)*0.425,IF(L100&lt;=24,(L100-17)*0.425,IF(L100&lt;=32,(L100-25)*0.425,0)))),0)+IF(F100="EČ",IF(L100=1,204,IF(L100=2,156.24,IF(L100=3,123.84,IF(L100=4,72,IF(L100=5,66,IF(L100=6,60,IF(L100=7,54,IF(L100=8,48,0))))))))+IF(L100&lt;=8,0,IF(L100&lt;=16,40,IF(L100&lt;=24,25,0)))-IF(L100&lt;=8,0,IF(L100&lt;=16,(L100-9)*1.02,IF(L100&lt;=24,(L100-17)*1.02,0))),0)+IF(F100="EČneol",IF(L100=1,68,IF(L100=2,51.69,IF(L100=3,40.61,IF(L100=4,13,IF(L100=5,12,IF(L100=6,11,IF(L100=7,10,IF(L100=8,9,0)))))))))+IF(F100="EŽ",IF(L100=1,68,IF(L100=2,47.6,IF(L100=3,36,IF(L100=4,18,IF(L100=5,16.5,IF(L100=6,15,IF(L100=7,13.5,IF(L100=8,12,0))))))))+IF(L100&lt;=8,0,IF(L100&lt;=16,10,IF(L100&lt;=24,6,0)))-IF(L100&lt;=8,0,IF(L100&lt;=16,(L100-9)*0.34,IF(L100&lt;=24,(L100-17)*0.34,0))),0)+IF(F100="PT",IF(L100=1,68,IF(L100=2,52.08,IF(L100=3,41.28,IF(L100=4,24,IF(L100=5,22,IF(L100=6,20,IF(L100=7,18,IF(L100=8,16,0))))))))+IF(L100&lt;=8,0,IF(L100&lt;=16,13,IF(L100&lt;=24,9,IF(L100&lt;=32,4,0))))-IF(L100&lt;=8,0,IF(L100&lt;=16,(L100-9)*0.34,IF(L100&lt;=24,(L100-17)*0.34,IF(L100&lt;=32,(L100-25)*0.34,0)))),0)+IF(F100="JOŽ",IF(L100=1,85,IF(L100=2,59.5,IF(L100=3,45,IF(L100=4,32.5,IF(L100=5,30,IF(L100=6,27.5,IF(L100=7,25,IF(L100=8,22.5,0))))))))+IF(L100&lt;=8,0,IF(L100&lt;=16,19,IF(L100&lt;=24,13,0)))-IF(L100&lt;=8,0,IF(L100&lt;=16,(L100-9)*0.425,IF(L100&lt;=24,(L100-17)*0.425,0))),0)+IF(F100="JPČ",IF(L100=1,68,IF(L100=2,47.6,IF(L100=3,36,IF(L100=4,26,IF(L100=5,24,IF(L100=6,22,IF(L100=7,20,IF(L100=8,18,0))))))))+IF(L100&lt;=8,0,IF(L100&lt;=16,13,IF(L100&lt;=24,9,0)))-IF(L100&lt;=8,0,IF(L100&lt;=16,(L100-9)*0.34,IF(L100&lt;=24,(L100-17)*0.34,0))),0)+IF(F100="JEČ",IF(L100=1,34,IF(L100=2,26.04,IF(L100=3,20.6,IF(L100=4,12,IF(L100=5,11,IF(L100=6,10,IF(L100=7,9,IF(L100=8,8,0))))))))+IF(L100&lt;=8,0,IF(L100&lt;=16,6,0))-IF(L100&lt;=8,0,IF(L100&lt;=16,(L100-9)*0.17,0)),0)+IF(F100="JEOF",IF(L100=1,34,IF(L100=2,26.04,IF(L100=3,20.6,IF(L100=4,12,IF(L100=5,11,IF(L100=6,10,IF(L100=7,9,IF(L100=8,8,0))))))))+IF(L100&lt;=8,0,IF(L100&lt;=16,6,0))-IF(L100&lt;=8,0,IF(L100&lt;=16,(L100-9)*0.17,0)),0)+IF(F100="JnPČ",IF(L100=1,51,IF(L100=2,35.7,IF(L100=3,27,IF(L100=4,19.5,IF(L100=5,18,IF(L100=6,16.5,IF(L100=7,15,IF(L100=8,13.5,0))))))))+IF(L100&lt;=8,0,IF(L100&lt;=16,10,0))-IF(L100&lt;=8,0,IF(L100&lt;=16,(L100-9)*0.255,0)),0)+IF(F100="JnEČ",IF(L100=1,25.5,IF(L100=2,19.53,IF(L100=3,15.48,IF(L100=4,9,IF(L100=5,8.25,IF(L100=6,7.5,IF(L100=7,6.75,IF(L100=8,6,0))))))))+IF(L100&lt;=8,0,IF(L100&lt;=16,5,0))-IF(L100&lt;=8,0,IF(L100&lt;=16,(L100-9)*0.1275,0)),0)+IF(F100="JčPČ",IF(L100=1,21.25,IF(L100=2,14.5,IF(L100=3,11.5,IF(L100=4,7,IF(L100=5,6.5,IF(L100=6,6,IF(L100=7,5.5,IF(L100=8,5,0))))))))+IF(L100&lt;=8,0,IF(L100&lt;=16,4,0))-IF(L100&lt;=8,0,IF(L100&lt;=16,(L100-9)*0.10625,0)),0)+IF(F100="JčEČ",IF(L100=1,17,IF(L100=2,13.02,IF(L100=3,10.32,IF(L100=4,6,IF(L100=5,5.5,IF(L100=6,5,IF(L100=7,4.5,IF(L100=8,4,0))))))))+IF(L100&lt;=8,0,IF(L100&lt;=16,3,0))-IF(L100&lt;=8,0,IF(L100&lt;=16,(L100-9)*0.085,0)),0)+IF(F100="NEAK",IF(L100=1,11.48,IF(L100=2,8.79,IF(L100=3,6.97,IF(L100=4,4.05,IF(L100=5,3.71,IF(L100=6,3.38,IF(L100=7,3.04,IF(L100=8,2.7,0))))))))+IF(L100&lt;=8,0,IF(L100&lt;=16,2,IF(L100&lt;=24,1.3,0)))-IF(L100&lt;=8,0,IF(L100&lt;=16,(L100-9)*0.0574,IF(L100&lt;=24,(L100-17)*0.0574,0))),0))*IF(L100&lt;0,1,IF(OR(F100="PČ",F100="PŽ",F100="PT"),IF(J100&lt;32,J100/32,1),1))* IF(L100&lt;0,1,IF(OR(F100="EČ",F100="EŽ",F100="JOŽ",F100="JPČ",F100="NEAK"),IF(J100&lt;24,J100/24,1),1))*IF(L100&lt;0,1,IF(OR(F100="PČneol",F100="JEČ",F100="JEOF",F100="JnPČ",F100="JnEČ",F100="JčPČ",F100="JčEČ"),IF(J100&lt;16,J100/16,1),1))*IF(L100&lt;0,1,IF(F100="EČneol",IF(J100&lt;8,J100/8,1),1))</f>
        <v>16.737500000000001</v>
      </c>
      <c r="O100" s="9">
        <f t="shared" ref="O100:O103" si="32">IF(F100="OŽ",N100,IF(H100="Ne",IF(J100*0.3&lt;J100-L100,N100,0),IF(J100*0.1&lt;J100-L100,N100,0)))</f>
        <v>16.737500000000001</v>
      </c>
      <c r="P100" s="4">
        <f t="shared" ref="P100" si="33">IF(O100=0,0,IF(F100="OŽ",IF(L100&gt;35,0,IF(J100&gt;35,(36-L100)*1.836,((36-L100)-(36-J100))*1.836)),0)+IF(F100="PČ",IF(L100&gt;31,0,IF(J100&gt;31,(32-L100)*1.347,((32-L100)-(32-J100))*1.347)),0)+ IF(F100="PČneol",IF(L100&gt;15,0,IF(J100&gt;15,(16-L100)*0.255,((16-L100)-(16-J100))*0.255)),0)+IF(F100="PŽ",IF(L100&gt;31,0,IF(J100&gt;31,(32-L100)*0.255,((32-L100)-(32-J100))*0.255)),0)+IF(F100="EČ",IF(L100&gt;23,0,IF(J100&gt;23,(24-L100)*0.612,((24-L100)-(24-J100))*0.612)),0)+IF(F100="EČneol",IF(L100&gt;7,0,IF(J100&gt;7,(8-L100)*0.204,((8-L100)-(8-J100))*0.204)),0)+IF(F100="EŽ",IF(L100&gt;23,0,IF(J100&gt;23,(24-L100)*0.204,((24-L100)-(24-J100))*0.204)),0)+IF(F100="PT",IF(L100&gt;31,0,IF(J100&gt;31,(32-L100)*0.204,((32-L100)-(32-J100))*0.204)),0)+IF(F100="JOŽ",IF(L100&gt;23,0,IF(J100&gt;23,(24-L100)*0.255,((24-L100)-(24-J100))*0.255)),0)+IF(F100="JPČ",IF(L100&gt;23,0,IF(J100&gt;23,(24-L100)*0.204,((24-L100)-(24-J100))*0.204)),0)+IF(F100="JEČ",IF(L100&gt;15,0,IF(J100&gt;15,(16-L100)*0.102,((16-L100)-(16-J100))*0.102)),0)+IF(F100="JEOF",IF(L100&gt;15,0,IF(J100&gt;15,(16-L100)*0.102,((16-L100)-(16-J100))*0.102)),0)+IF(F100="JnPČ",IF(L100&gt;15,0,IF(J100&gt;15,(16-L100)*0.153,((16-L100)-(16-J100))*0.153)),0)+IF(F100="JnEČ",IF(L100&gt;15,0,IF(J100&gt;15,(16-L100)*0.0765,((16-L100)-(16-J100))*0.0765)),0)+IF(F100="JčPČ",IF(L100&gt;15,0,IF(J100&gt;15,(16-L100)*0.06375,((16-L100)-(16-J100))*0.06375)),0)+IF(F100="JčEČ",IF(L100&gt;15,0,IF(J100&gt;15,(16-L100)*0.051,((16-L100)-(16-J100))*0.051)),0)+IF(F100="NEAK",IF(L100&gt;23,0,IF(J100&gt;23,(24-L100)*0.03444,((24-L100)-(24-J100))*0.03444)),0))</f>
        <v>1.02</v>
      </c>
      <c r="Q100" s="11">
        <f t="shared" ref="Q100" si="34">IF(ISERROR(P100*100/N100),0,(P100*100/N100))</f>
        <v>6.0941000746825988</v>
      </c>
      <c r="R100" s="10">
        <f t="shared" ref="R100:R103" si="35">IF(Q100&lt;=30,O100+P100,O100+O100*0.3)*IF(G100=1,0.4,IF(G100=2,0.75,IF(G100="1 (kas 4 m. 1 k. nerengiamos)",0.52,1)))*IF(D100="olimpinė",1,IF(M100="Ne",0.5,1))*IF(OR(A$5="Lietuvos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federacija"),IF(OR(J100&lt;8,K100&lt;16),0,1),1)*E100*IF(I100&lt;=1,1,1/I100)*IF(OR(A$5="Lietuvos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7.1030000000000006</v>
      </c>
      <c r="S100" s="8"/>
    </row>
    <row r="101" spans="1:19">
      <c r="A101" s="61">
        <v>2</v>
      </c>
      <c r="B101" s="61" t="s">
        <v>104</v>
      </c>
      <c r="C101" s="12" t="s">
        <v>87</v>
      </c>
      <c r="D101" s="61" t="s">
        <v>30</v>
      </c>
      <c r="E101" s="61">
        <v>1</v>
      </c>
      <c r="F101" s="61" t="s">
        <v>88</v>
      </c>
      <c r="G101" s="61">
        <v>1</v>
      </c>
      <c r="H101" s="61" t="s">
        <v>32</v>
      </c>
      <c r="I101" s="61"/>
      <c r="J101" s="61">
        <v>22</v>
      </c>
      <c r="K101" s="61">
        <v>45</v>
      </c>
      <c r="L101" s="61">
        <v>1</v>
      </c>
      <c r="M101" s="61" t="s">
        <v>32</v>
      </c>
      <c r="N101" s="3">
        <f t="shared" si="31"/>
        <v>34</v>
      </c>
      <c r="O101" s="9">
        <f t="shared" si="32"/>
        <v>34</v>
      </c>
      <c r="P101" s="4">
        <f t="shared" ref="P101:P103" si="36">IF(O101=0,0,IF(F101="OŽ",IF(L101&gt;35,0,IF(J101&gt;35,(36-L101)*1.836,((36-L101)-(36-J101))*1.836)),0)+IF(F101="PČ",IF(L101&gt;31,0,IF(J101&gt;31,(32-L101)*1.347,((32-L101)-(32-J101))*1.347)),0)+ IF(F101="PČneol",IF(L101&gt;15,0,IF(J101&gt;15,(16-L101)*0.255,((16-L101)-(16-J101))*0.255)),0)+IF(F101="PŽ",IF(L101&gt;31,0,IF(J101&gt;31,(32-L101)*0.255,((32-L101)-(32-J101))*0.255)),0)+IF(F101="EČ",IF(L101&gt;23,0,IF(J101&gt;23,(24-L101)*0.612,((24-L101)-(24-J101))*0.612)),0)+IF(F101="EČneol",IF(L101&gt;7,0,IF(J101&gt;7,(8-L101)*0.204,((8-L101)-(8-J101))*0.204)),0)+IF(F101="EŽ",IF(L101&gt;23,0,IF(J101&gt;23,(24-L101)*0.204,((24-L101)-(24-J101))*0.204)),0)+IF(F101="PT",IF(L101&gt;31,0,IF(J101&gt;31,(32-L101)*0.204,((32-L101)-(32-J101))*0.204)),0)+IF(F101="JOŽ",IF(L101&gt;23,0,IF(J101&gt;23,(24-L101)*0.255,((24-L101)-(24-J101))*0.255)),0)+IF(F101="JPČ",IF(L101&gt;23,0,IF(J101&gt;23,(24-L101)*0.204,((24-L101)-(24-J101))*0.204)),0)+IF(F101="JEČ",IF(L101&gt;15,0,IF(J101&gt;15,(16-L101)*0.102,((16-L101)-(16-J101))*0.102)),0)+IF(F101="JEOF",IF(L101&gt;15,0,IF(J101&gt;15,(16-L101)*0.102,((16-L101)-(16-J101))*0.102)),0)+IF(F101="JnPČ",IF(L101&gt;15,0,IF(J101&gt;15,(16-L101)*0.153,((16-L101)-(16-J101))*0.153)),0)+IF(F101="JnEČ",IF(L101&gt;15,0,IF(J101&gt;15,(16-L101)*0.0765,((16-L101)-(16-J101))*0.0765)),0)+IF(F101="JčPČ",IF(L101&gt;15,0,IF(J101&gt;15,(16-L101)*0.06375,((16-L101)-(16-J101))*0.06375)),0)+IF(F101="JčEČ",IF(L101&gt;15,0,IF(J101&gt;15,(16-L101)*0.051,((16-L101)-(16-J101))*0.051)),0)+IF(F101="NEAK",IF(L101&gt;23,0,IF(J101&gt;23,(24-L101)*0.03444,((24-L101)-(24-J101))*0.03444)),0))</f>
        <v>1.5299999999999998</v>
      </c>
      <c r="Q101" s="11">
        <f t="shared" ref="Q101:Q103" si="37">IF(ISERROR(P101*100/N101),0,(P101*100/N101))</f>
        <v>4.4999999999999991</v>
      </c>
      <c r="R101" s="10">
        <f t="shared" si="35"/>
        <v>14.212000000000002</v>
      </c>
      <c r="S101" s="8"/>
    </row>
    <row r="102" spans="1:19">
      <c r="A102" s="61">
        <v>3</v>
      </c>
      <c r="B102" s="61" t="s">
        <v>54</v>
      </c>
      <c r="C102" s="12" t="s">
        <v>113</v>
      </c>
      <c r="D102" s="61" t="s">
        <v>30</v>
      </c>
      <c r="E102" s="61">
        <v>1</v>
      </c>
      <c r="F102" s="61" t="s">
        <v>88</v>
      </c>
      <c r="G102" s="61">
        <v>1</v>
      </c>
      <c r="H102" s="61" t="s">
        <v>32</v>
      </c>
      <c r="I102" s="61"/>
      <c r="J102" s="61">
        <v>9</v>
      </c>
      <c r="K102" s="61">
        <v>45</v>
      </c>
      <c r="L102" s="61">
        <v>2</v>
      </c>
      <c r="M102" s="61" t="s">
        <v>32</v>
      </c>
      <c r="N102" s="3">
        <f t="shared" si="31"/>
        <v>14.647499999999999</v>
      </c>
      <c r="O102" s="9">
        <f t="shared" si="32"/>
        <v>14.647499999999999</v>
      </c>
      <c r="P102" s="4">
        <f t="shared" si="36"/>
        <v>0.71399999999999997</v>
      </c>
      <c r="Q102" s="11">
        <f t="shared" si="37"/>
        <v>4.8745519713261647</v>
      </c>
      <c r="R102" s="10">
        <f t="shared" si="35"/>
        <v>6.1446000000000005</v>
      </c>
      <c r="S102" s="8"/>
    </row>
    <row r="103" spans="1:19">
      <c r="A103" s="61">
        <v>4</v>
      </c>
      <c r="B103" s="61" t="s">
        <v>104</v>
      </c>
      <c r="C103" s="12" t="s">
        <v>114</v>
      </c>
      <c r="D103" s="61" t="s">
        <v>30</v>
      </c>
      <c r="E103" s="61">
        <v>1</v>
      </c>
      <c r="F103" s="61" t="s">
        <v>88</v>
      </c>
      <c r="G103" s="61">
        <v>1</v>
      </c>
      <c r="H103" s="61" t="s">
        <v>32</v>
      </c>
      <c r="I103" s="61"/>
      <c r="J103" s="61">
        <v>57</v>
      </c>
      <c r="K103" s="61">
        <v>45</v>
      </c>
      <c r="L103" s="61">
        <v>3</v>
      </c>
      <c r="M103" s="61" t="s">
        <v>35</v>
      </c>
      <c r="N103" s="3">
        <f t="shared" si="31"/>
        <v>20.6</v>
      </c>
      <c r="O103" s="9">
        <f t="shared" si="32"/>
        <v>20.6</v>
      </c>
      <c r="P103" s="4">
        <f t="shared" si="36"/>
        <v>1.3259999999999998</v>
      </c>
      <c r="Q103" s="11">
        <f t="shared" si="37"/>
        <v>6.4368932038834945</v>
      </c>
      <c r="R103" s="10">
        <f t="shared" si="35"/>
        <v>4.3852000000000002</v>
      </c>
      <c r="S103" s="8"/>
    </row>
    <row r="104" spans="1:19" ht="15" customHeight="1">
      <c r="A104" s="64" t="s">
        <v>64</v>
      </c>
      <c r="B104" s="65"/>
      <c r="C104" s="65"/>
      <c r="D104" s="65"/>
      <c r="E104" s="65"/>
      <c r="F104" s="65"/>
      <c r="G104" s="65"/>
      <c r="H104" s="65"/>
      <c r="I104" s="65"/>
      <c r="J104" s="65"/>
      <c r="K104" s="65"/>
      <c r="L104" s="65"/>
      <c r="M104" s="65"/>
      <c r="N104" s="65"/>
      <c r="O104" s="65"/>
      <c r="P104" s="65"/>
      <c r="Q104" s="66"/>
      <c r="R104" s="10">
        <f>SUM(R100:R103)</f>
        <v>31.844800000000003</v>
      </c>
      <c r="S104" s="8"/>
    </row>
    <row r="105" spans="1:19" ht="105">
      <c r="A105" s="24" t="s">
        <v>65</v>
      </c>
      <c r="B105" s="24"/>
      <c r="C105" s="56" t="s">
        <v>109</v>
      </c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6"/>
      <c r="S105" s="8"/>
    </row>
    <row r="106" spans="1:19">
      <c r="A106" s="49" t="s">
        <v>79</v>
      </c>
      <c r="B106" s="49"/>
      <c r="C106" s="49"/>
      <c r="D106" s="49"/>
      <c r="E106" s="49"/>
      <c r="F106" s="49"/>
      <c r="G106" s="49"/>
      <c r="H106" s="49"/>
      <c r="I106" s="49"/>
      <c r="J106" s="15"/>
      <c r="K106" s="15"/>
      <c r="L106" s="15"/>
      <c r="M106" s="15"/>
      <c r="N106" s="15"/>
      <c r="O106" s="15"/>
      <c r="P106" s="15"/>
      <c r="Q106" s="15"/>
      <c r="R106" s="16"/>
      <c r="S106" s="8"/>
    </row>
    <row r="107" spans="1:19" s="8" customFormat="1">
      <c r="A107" s="49"/>
      <c r="B107" s="49"/>
      <c r="C107" s="49"/>
      <c r="D107" s="49"/>
      <c r="E107" s="49"/>
      <c r="F107" s="49"/>
      <c r="G107" s="49"/>
      <c r="H107" s="49"/>
      <c r="I107" s="49"/>
      <c r="J107" s="15"/>
      <c r="K107" s="15"/>
      <c r="L107" s="15"/>
      <c r="M107" s="15"/>
      <c r="N107" s="15"/>
      <c r="O107" s="15"/>
      <c r="P107" s="15"/>
      <c r="Q107" s="15"/>
      <c r="R107" s="16"/>
    </row>
    <row r="108" spans="1:19">
      <c r="A108" s="67" t="s">
        <v>115</v>
      </c>
      <c r="B108" s="68"/>
      <c r="C108" s="68"/>
      <c r="D108" s="68"/>
      <c r="E108" s="68"/>
      <c r="F108" s="68"/>
      <c r="G108" s="68"/>
      <c r="H108" s="68"/>
      <c r="I108" s="68"/>
      <c r="J108" s="68"/>
      <c r="K108" s="68"/>
      <c r="L108" s="68"/>
      <c r="M108" s="68"/>
      <c r="N108" s="68"/>
      <c r="O108" s="68"/>
      <c r="P108" s="68"/>
      <c r="Q108" s="57"/>
      <c r="R108" s="8"/>
      <c r="S108" s="8"/>
    </row>
    <row r="109" spans="1:19" ht="18">
      <c r="A109" s="69" t="s">
        <v>27</v>
      </c>
      <c r="B109" s="70"/>
      <c r="C109" s="70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7"/>
      <c r="R109" s="8"/>
      <c r="S109" s="8"/>
    </row>
    <row r="110" spans="1:19">
      <c r="A110" s="67" t="s">
        <v>69</v>
      </c>
      <c r="B110" s="68"/>
      <c r="C110" s="68"/>
      <c r="D110" s="68"/>
      <c r="E110" s="68"/>
      <c r="F110" s="68"/>
      <c r="G110" s="68"/>
      <c r="H110" s="68"/>
      <c r="I110" s="68"/>
      <c r="J110" s="68"/>
      <c r="K110" s="68"/>
      <c r="L110" s="68"/>
      <c r="M110" s="68"/>
      <c r="N110" s="68"/>
      <c r="O110" s="68"/>
      <c r="P110" s="68"/>
      <c r="Q110" s="57"/>
      <c r="R110" s="8"/>
      <c r="S110" s="8"/>
    </row>
    <row r="111" spans="1:19">
      <c r="A111" s="61">
        <v>1</v>
      </c>
      <c r="B111" s="61" t="s">
        <v>116</v>
      </c>
      <c r="C111" s="12" t="s">
        <v>93</v>
      </c>
      <c r="D111" s="61" t="s">
        <v>30</v>
      </c>
      <c r="E111" s="61">
        <v>1</v>
      </c>
      <c r="F111" s="61" t="s">
        <v>70</v>
      </c>
      <c r="G111" s="61">
        <v>1</v>
      </c>
      <c r="H111" s="61" t="s">
        <v>32</v>
      </c>
      <c r="I111" s="61"/>
      <c r="J111" s="61">
        <v>23</v>
      </c>
      <c r="K111" s="61">
        <v>70</v>
      </c>
      <c r="L111" s="61">
        <v>2</v>
      </c>
      <c r="M111" s="61"/>
      <c r="N111" s="3">
        <f t="shared" ref="N111:N113" si="38">(IF(F111="OŽ",IF(L111=1,550.8,IF(L111=2,426.38,IF(L111=3,342.14,IF(L111=4,181.44,IF(L111=5,168.48,IF(L111=6,155.52,IF(L111=7,148.5,IF(L111=8,144,0))))))))+IF(L111&lt;=8,0,IF(L111&lt;=16,137.7,IF(L111&lt;=24,108,IF(L111&lt;=32,80.1,IF(L111&lt;=36,52.2,0)))))-IF(L111&lt;=8,0,IF(L111&lt;=16,(L111-9)*2.754,IF(L111&lt;=24,(L111-17)* 2.754,IF(L111&lt;=32,(L111-25)* 2.754,IF(L111&lt;=36,(L111-33)*2.754,0))))),0)+IF(F111="PČ",IF(L111=1,449,IF(L111=2,314.6,IF(L111=3,238,IF(L111=4,172,IF(L111=5,159,IF(L111=6,145,IF(L111=7,132,IF(L111=8,119,0))))))))+IF(L111&lt;=8,0,IF(L111&lt;=16,88,IF(L111&lt;=24,55,IF(L111&lt;=32,22,0))))-IF(L111&lt;=8,0,IF(L111&lt;=16,(L111-9)*2.245,IF(L111&lt;=24,(L111-17)*2.245,IF(L111&lt;=32,(L111-25)*2.245,0)))),0)+IF(F111="PČneol",IF(L111=1,85,IF(L111=2,64.61,IF(L111=3,50.76,IF(L111=4,16.25,IF(L111=5,15,IF(L111=6,13.75,IF(L111=7,12.5,IF(L111=8,11.25,0))))))))+IF(L111&lt;=8,0,IF(L111&lt;=16,9,0))-IF(L111&lt;=8,0,IF(L111&lt;=16,(L111-9)*0.425,0)),0)+IF(F111="PŽ",IF(L111=1,85,IF(L111=2,59.5,IF(L111=3,45,IF(L111=4,32.5,IF(L111=5,30,IF(L111=6,27.5,IF(L111=7,25,IF(L111=8,22.5,0))))))))+IF(L111&lt;=8,0,IF(L111&lt;=16,19,IF(L111&lt;=24,13,IF(L111&lt;=32,8,0))))-IF(L111&lt;=8,0,IF(L111&lt;=16,(L111-9)*0.425,IF(L111&lt;=24,(L111-17)*0.425,IF(L111&lt;=32,(L111-25)*0.425,0)))),0)+IF(F111="EČ",IF(L111=1,204,IF(L111=2,156.24,IF(L111=3,123.84,IF(L111=4,72,IF(L111=5,66,IF(L111=6,60,IF(L111=7,54,IF(L111=8,48,0))))))))+IF(L111&lt;=8,0,IF(L111&lt;=16,40,IF(L111&lt;=24,25,0)))-IF(L111&lt;=8,0,IF(L111&lt;=16,(L111-9)*1.02,IF(L111&lt;=24,(L111-17)*1.02,0))),0)+IF(F111="EČneol",IF(L111=1,68,IF(L111=2,51.69,IF(L111=3,40.61,IF(L111=4,13,IF(L111=5,12,IF(L111=6,11,IF(L111=7,10,IF(L111=8,9,0)))))))))+IF(F111="EŽ",IF(L111=1,68,IF(L111=2,47.6,IF(L111=3,36,IF(L111=4,18,IF(L111=5,16.5,IF(L111=6,15,IF(L111=7,13.5,IF(L111=8,12,0))))))))+IF(L111&lt;=8,0,IF(L111&lt;=16,10,IF(L111&lt;=24,6,0)))-IF(L111&lt;=8,0,IF(L111&lt;=16,(L111-9)*0.34,IF(L111&lt;=24,(L111-17)*0.34,0))),0)+IF(F111="PT",IF(L111=1,68,IF(L111=2,52.08,IF(L111=3,41.28,IF(L111=4,24,IF(L111=5,22,IF(L111=6,20,IF(L111=7,18,IF(L111=8,16,0))))))))+IF(L111&lt;=8,0,IF(L111&lt;=16,13,IF(L111&lt;=24,9,IF(L111&lt;=32,4,0))))-IF(L111&lt;=8,0,IF(L111&lt;=16,(L111-9)*0.34,IF(L111&lt;=24,(L111-17)*0.34,IF(L111&lt;=32,(L111-25)*0.34,0)))),0)+IF(F111="JOŽ",IF(L111=1,85,IF(L111=2,59.5,IF(L111=3,45,IF(L111=4,32.5,IF(L111=5,30,IF(L111=6,27.5,IF(L111=7,25,IF(L111=8,22.5,0))))))))+IF(L111&lt;=8,0,IF(L111&lt;=16,19,IF(L111&lt;=24,13,0)))-IF(L111&lt;=8,0,IF(L111&lt;=16,(L111-9)*0.425,IF(L111&lt;=24,(L111-17)*0.425,0))),0)+IF(F111="JPČ",IF(L111=1,68,IF(L111=2,47.6,IF(L111=3,36,IF(L111=4,26,IF(L111=5,24,IF(L111=6,22,IF(L111=7,20,IF(L111=8,18,0))))))))+IF(L111&lt;=8,0,IF(L111&lt;=16,13,IF(L111&lt;=24,9,0)))-IF(L111&lt;=8,0,IF(L111&lt;=16,(L111-9)*0.34,IF(L111&lt;=24,(L111-17)*0.34,0))),0)+IF(F111="JEČ",IF(L111=1,34,IF(L111=2,26.04,IF(L111=3,20.6,IF(L111=4,12,IF(L111=5,11,IF(L111=6,10,IF(L111=7,9,IF(L111=8,8,0))))))))+IF(L111&lt;=8,0,IF(L111&lt;=16,6,0))-IF(L111&lt;=8,0,IF(L111&lt;=16,(L111-9)*0.17,0)),0)+IF(F111="JEOF",IF(L111=1,34,IF(L111=2,26.04,IF(L111=3,20.6,IF(L111=4,12,IF(L111=5,11,IF(L111=6,10,IF(L111=7,9,IF(L111=8,8,0))))))))+IF(L111&lt;=8,0,IF(L111&lt;=16,6,0))-IF(L111&lt;=8,0,IF(L111&lt;=16,(L111-9)*0.17,0)),0)+IF(F111="JnPČ",IF(L111=1,51,IF(L111=2,35.7,IF(L111=3,27,IF(L111=4,19.5,IF(L111=5,18,IF(L111=6,16.5,IF(L111=7,15,IF(L111=8,13.5,0))))))))+IF(L111&lt;=8,0,IF(L111&lt;=16,10,0))-IF(L111&lt;=8,0,IF(L111&lt;=16,(L111-9)*0.255,0)),0)+IF(F111="JnEČ",IF(L111=1,25.5,IF(L111=2,19.53,IF(L111=3,15.48,IF(L111=4,9,IF(L111=5,8.25,IF(L111=6,7.5,IF(L111=7,6.75,IF(L111=8,6,0))))))))+IF(L111&lt;=8,0,IF(L111&lt;=16,5,0))-IF(L111&lt;=8,0,IF(L111&lt;=16,(L111-9)*0.1275,0)),0)+IF(F111="JčPČ",IF(L111=1,21.25,IF(L111=2,14.5,IF(L111=3,11.5,IF(L111=4,7,IF(L111=5,6.5,IF(L111=6,6,IF(L111=7,5.5,IF(L111=8,5,0))))))))+IF(L111&lt;=8,0,IF(L111&lt;=16,4,0))-IF(L111&lt;=8,0,IF(L111&lt;=16,(L111-9)*0.10625,0)),0)+IF(F111="JčEČ",IF(L111=1,17,IF(L111=2,13.02,IF(L111=3,10.32,IF(L111=4,6,IF(L111=5,5.5,IF(L111=6,5,IF(L111=7,4.5,IF(L111=8,4,0))))))))+IF(L111&lt;=8,0,IF(L111&lt;=16,3,0))-IF(L111&lt;=8,0,IF(L111&lt;=16,(L111-9)*0.085,0)),0)+IF(F111="NEAK",IF(L111=1,11.48,IF(L111=2,8.79,IF(L111=3,6.97,IF(L111=4,4.05,IF(L111=5,3.71,IF(L111=6,3.38,IF(L111=7,3.04,IF(L111=8,2.7,0))))))))+IF(L111&lt;=8,0,IF(L111&lt;=16,2,IF(L111&lt;=24,1.3,0)))-IF(L111&lt;=8,0,IF(L111&lt;=16,(L111-9)*0.0574,IF(L111&lt;=24,(L111-17)*0.0574,0))),0))*IF(L111&lt;0,1,IF(OR(F111="PČ",F111="PŽ",F111="PT"),IF(J111&lt;32,J111/32,1),1))* IF(L111&lt;0,1,IF(OR(F111="EČ",F111="EŽ",F111="JOŽ",F111="JPČ",F111="NEAK"),IF(J111&lt;24,J111/24,1),1))*IF(L111&lt;0,1,IF(OR(F111="PČneol",F111="JEČ",F111="JEOF",F111="JnPČ",F111="JnEČ",F111="JčPČ",F111="JčEČ"),IF(J111&lt;16,J111/16,1),1))*IF(L111&lt;0,1,IF(F111="EČneol",IF(J111&lt;8,J111/8,1),1))</f>
        <v>226.11875000000001</v>
      </c>
      <c r="O111" s="9">
        <f t="shared" ref="O111:O113" si="39">IF(F111="OŽ",N111,IF(H111="Ne",IF(J111*0.3&lt;J111-L111,N111,0),IF(J111*0.1&lt;J111-L111,N111,0)))</f>
        <v>226.11875000000001</v>
      </c>
      <c r="P111" s="4">
        <f t="shared" ref="P111" si="40">IF(O111=0,0,IF(F111="OŽ",IF(L111&gt;35,0,IF(J111&gt;35,(36-L111)*1.836,((36-L111)-(36-J111))*1.836)),0)+IF(F111="PČ",IF(L111&gt;31,0,IF(J111&gt;31,(32-L111)*1.347,((32-L111)-(32-J111))*1.347)),0)+ IF(F111="PČneol",IF(L111&gt;15,0,IF(J111&gt;15,(16-L111)*0.255,((16-L111)-(16-J111))*0.255)),0)+IF(F111="PŽ",IF(L111&gt;31,0,IF(J111&gt;31,(32-L111)*0.255,((32-L111)-(32-J111))*0.255)),0)+IF(F111="EČ",IF(L111&gt;23,0,IF(J111&gt;23,(24-L111)*0.612,((24-L111)-(24-J111))*0.612)),0)+IF(F111="EČneol",IF(L111&gt;7,0,IF(J111&gt;7,(8-L111)*0.204,((8-L111)-(8-J111))*0.204)),0)+IF(F111="EŽ",IF(L111&gt;23,0,IF(J111&gt;23,(24-L111)*0.204,((24-L111)-(24-J111))*0.204)),0)+IF(F111="PT",IF(L111&gt;31,0,IF(J111&gt;31,(32-L111)*0.204,((32-L111)-(32-J111))*0.204)),0)+IF(F111="JOŽ",IF(L111&gt;23,0,IF(J111&gt;23,(24-L111)*0.255,((24-L111)-(24-J111))*0.255)),0)+IF(F111="JPČ",IF(L111&gt;23,0,IF(J111&gt;23,(24-L111)*0.204,((24-L111)-(24-J111))*0.204)),0)+IF(F111="JEČ",IF(L111&gt;15,0,IF(J111&gt;15,(16-L111)*0.102,((16-L111)-(16-J111))*0.102)),0)+IF(F111="JEOF",IF(L111&gt;15,0,IF(J111&gt;15,(16-L111)*0.102,((16-L111)-(16-J111))*0.102)),0)+IF(F111="JnPČ",IF(L111&gt;15,0,IF(J111&gt;15,(16-L111)*0.153,((16-L111)-(16-J111))*0.153)),0)+IF(F111="JnEČ",IF(L111&gt;15,0,IF(J111&gt;15,(16-L111)*0.0765,((16-L111)-(16-J111))*0.0765)),0)+IF(F111="JčPČ",IF(L111&gt;15,0,IF(J111&gt;15,(16-L111)*0.06375,((16-L111)-(16-J111))*0.06375)),0)+IF(F111="JčEČ",IF(L111&gt;15,0,IF(J111&gt;15,(16-L111)*0.051,((16-L111)-(16-J111))*0.051)),0)+IF(F111="NEAK",IF(L111&gt;23,0,IF(J111&gt;23,(24-L111)*0.03444,((24-L111)-(24-J111))*0.03444)),0))</f>
        <v>28.286999999999999</v>
      </c>
      <c r="Q111" s="11">
        <f t="shared" ref="Q111" si="41">IF(ISERROR(P111*100/N111),0,(P111*100/N111))</f>
        <v>12.509798501893362</v>
      </c>
      <c r="R111" s="10">
        <f t="shared" ref="R111:R113" si="42">IF(Q111&lt;=30,O111+P111,O111+O111*0.3)*IF(G111=1,0.4,IF(G111=2,0.75,IF(G111="1 (kas 4 m. 1 k. nerengiamos)",0.52,1)))*IF(D111="olimpinė",1,IF(M111="Ne",0.5,1))*IF(OR(A$5="Lietuvos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federacija"),IF(OR(J111&lt;8,K111&lt;16),0,1),1)*E111*IF(I111&lt;=1,1,1/I111)*IF(OR(A$5="Lietuvos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101.76230000000001</v>
      </c>
      <c r="S111" s="8"/>
    </row>
    <row r="112" spans="1:19">
      <c r="A112" s="61">
        <v>2</v>
      </c>
      <c r="B112" s="61" t="s">
        <v>38</v>
      </c>
      <c r="C112" s="12" t="s">
        <v>117</v>
      </c>
      <c r="D112" s="61" t="s">
        <v>30</v>
      </c>
      <c r="E112" s="61">
        <v>1</v>
      </c>
      <c r="F112" s="61" t="s">
        <v>70</v>
      </c>
      <c r="G112" s="61">
        <v>1</v>
      </c>
      <c r="H112" s="61" t="s">
        <v>32</v>
      </c>
      <c r="I112" s="61"/>
      <c r="J112" s="61">
        <v>15</v>
      </c>
      <c r="K112" s="61">
        <v>70</v>
      </c>
      <c r="L112" s="61">
        <v>6</v>
      </c>
      <c r="M112" s="61"/>
      <c r="N112" s="3">
        <f t="shared" si="38"/>
        <v>67.96875</v>
      </c>
      <c r="O112" s="9">
        <f t="shared" si="39"/>
        <v>67.96875</v>
      </c>
      <c r="P112" s="4">
        <f t="shared" ref="P112:P113" si="43">IF(O112=0,0,IF(F112="OŽ",IF(L112&gt;35,0,IF(J112&gt;35,(36-L112)*1.836,((36-L112)-(36-J112))*1.836)),0)+IF(F112="PČ",IF(L112&gt;31,0,IF(J112&gt;31,(32-L112)*1.347,((32-L112)-(32-J112))*1.347)),0)+ IF(F112="PČneol",IF(L112&gt;15,0,IF(J112&gt;15,(16-L112)*0.255,((16-L112)-(16-J112))*0.255)),0)+IF(F112="PŽ",IF(L112&gt;31,0,IF(J112&gt;31,(32-L112)*0.255,((32-L112)-(32-J112))*0.255)),0)+IF(F112="EČ",IF(L112&gt;23,0,IF(J112&gt;23,(24-L112)*0.612,((24-L112)-(24-J112))*0.612)),0)+IF(F112="EČneol",IF(L112&gt;7,0,IF(J112&gt;7,(8-L112)*0.204,((8-L112)-(8-J112))*0.204)),0)+IF(F112="EŽ",IF(L112&gt;23,0,IF(J112&gt;23,(24-L112)*0.204,((24-L112)-(24-J112))*0.204)),0)+IF(F112="PT",IF(L112&gt;31,0,IF(J112&gt;31,(32-L112)*0.204,((32-L112)-(32-J112))*0.204)),0)+IF(F112="JOŽ",IF(L112&gt;23,0,IF(J112&gt;23,(24-L112)*0.255,((24-L112)-(24-J112))*0.255)),0)+IF(F112="JPČ",IF(L112&gt;23,0,IF(J112&gt;23,(24-L112)*0.204,((24-L112)-(24-J112))*0.204)),0)+IF(F112="JEČ",IF(L112&gt;15,0,IF(J112&gt;15,(16-L112)*0.102,((16-L112)-(16-J112))*0.102)),0)+IF(F112="JEOF",IF(L112&gt;15,0,IF(J112&gt;15,(16-L112)*0.102,((16-L112)-(16-J112))*0.102)),0)+IF(F112="JnPČ",IF(L112&gt;15,0,IF(J112&gt;15,(16-L112)*0.153,((16-L112)-(16-J112))*0.153)),0)+IF(F112="JnEČ",IF(L112&gt;15,0,IF(J112&gt;15,(16-L112)*0.0765,((16-L112)-(16-J112))*0.0765)),0)+IF(F112="JčPČ",IF(L112&gt;15,0,IF(J112&gt;15,(16-L112)*0.06375,((16-L112)-(16-J112))*0.06375)),0)+IF(F112="JčEČ",IF(L112&gt;15,0,IF(J112&gt;15,(16-L112)*0.051,((16-L112)-(16-J112))*0.051)),0)+IF(F112="NEAK",IF(L112&gt;23,0,IF(J112&gt;23,(24-L112)*0.03444,((24-L112)-(24-J112))*0.03444)),0))</f>
        <v>12.122999999999999</v>
      </c>
      <c r="Q112" s="11">
        <f t="shared" ref="Q112:Q113" si="44">IF(ISERROR(P112*100/N112),0,(P112*100/N112))</f>
        <v>17.836137931034482</v>
      </c>
      <c r="R112" s="10">
        <f t="shared" si="42"/>
        <v>32.036700000000003</v>
      </c>
      <c r="S112" s="8"/>
    </row>
    <row r="113" spans="1:19">
      <c r="A113" s="61">
        <v>3</v>
      </c>
      <c r="B113" s="61" t="s">
        <v>118</v>
      </c>
      <c r="C113" s="12" t="s">
        <v>117</v>
      </c>
      <c r="D113" s="61" t="s">
        <v>30</v>
      </c>
      <c r="E113" s="61">
        <v>1</v>
      </c>
      <c r="F113" s="61" t="s">
        <v>70</v>
      </c>
      <c r="G113" s="61">
        <v>1</v>
      </c>
      <c r="H113" s="61" t="s">
        <v>32</v>
      </c>
      <c r="I113" s="61"/>
      <c r="J113" s="61">
        <v>15</v>
      </c>
      <c r="K113" s="61">
        <v>70</v>
      </c>
      <c r="L113" s="61">
        <v>7</v>
      </c>
      <c r="M113" s="61"/>
      <c r="N113" s="3">
        <f t="shared" si="38"/>
        <v>61.875</v>
      </c>
      <c r="O113" s="9">
        <f t="shared" si="39"/>
        <v>61.875</v>
      </c>
      <c r="P113" s="4">
        <f t="shared" si="43"/>
        <v>10.776</v>
      </c>
      <c r="Q113" s="11">
        <f t="shared" si="44"/>
        <v>17.415757575757574</v>
      </c>
      <c r="R113" s="10">
        <f t="shared" si="42"/>
        <v>29.060400000000001</v>
      </c>
      <c r="S113" s="8"/>
    </row>
    <row r="114" spans="1:19">
      <c r="A114" s="64" t="s">
        <v>64</v>
      </c>
      <c r="B114" s="65"/>
      <c r="C114" s="65"/>
      <c r="D114" s="65"/>
      <c r="E114" s="65"/>
      <c r="F114" s="65"/>
      <c r="G114" s="65"/>
      <c r="H114" s="65"/>
      <c r="I114" s="65"/>
      <c r="J114" s="65"/>
      <c r="K114" s="65"/>
      <c r="L114" s="65"/>
      <c r="M114" s="65"/>
      <c r="N114" s="65"/>
      <c r="O114" s="65"/>
      <c r="P114" s="65"/>
      <c r="Q114" s="66"/>
      <c r="R114" s="10">
        <f>SUM(R111:R113)</f>
        <v>162.85939999999999</v>
      </c>
      <c r="S114" s="8"/>
    </row>
    <row r="115" spans="1:19" ht="120">
      <c r="A115" s="24" t="s">
        <v>65</v>
      </c>
      <c r="B115" s="24"/>
      <c r="C115" s="56" t="s">
        <v>119</v>
      </c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6"/>
      <c r="S115" s="8"/>
    </row>
    <row r="116" spans="1:19">
      <c r="A116" s="49" t="s">
        <v>79</v>
      </c>
      <c r="B116" s="49"/>
      <c r="C116" s="49"/>
      <c r="D116" s="49"/>
      <c r="E116" s="49"/>
      <c r="F116" s="49"/>
      <c r="G116" s="49"/>
      <c r="H116" s="49"/>
      <c r="I116" s="49"/>
      <c r="J116" s="15"/>
      <c r="K116" s="15"/>
      <c r="L116" s="15"/>
      <c r="M116" s="15"/>
      <c r="N116" s="15"/>
      <c r="O116" s="15"/>
      <c r="P116" s="15"/>
      <c r="Q116" s="15"/>
      <c r="R116" s="16"/>
      <c r="S116" s="8"/>
    </row>
    <row r="117" spans="1:19">
      <c r="A117" s="49"/>
      <c r="B117" s="49"/>
      <c r="C117" s="49"/>
      <c r="D117" s="49"/>
      <c r="E117" s="49"/>
      <c r="F117" s="49"/>
      <c r="G117" s="49"/>
      <c r="H117" s="49"/>
      <c r="I117" s="49"/>
      <c r="J117" s="15"/>
      <c r="K117" s="15"/>
      <c r="L117" s="15"/>
      <c r="M117" s="15"/>
      <c r="N117" s="15"/>
      <c r="O117" s="15"/>
      <c r="P117" s="15"/>
      <c r="Q117" s="15"/>
      <c r="R117" s="16"/>
      <c r="S117" s="8"/>
    </row>
    <row r="118" spans="1:19">
      <c r="A118" s="67" t="s">
        <v>120</v>
      </c>
      <c r="B118" s="68"/>
      <c r="C118" s="68"/>
      <c r="D118" s="68"/>
      <c r="E118" s="68"/>
      <c r="F118" s="68"/>
      <c r="G118" s="68"/>
      <c r="H118" s="68"/>
      <c r="I118" s="68"/>
      <c r="J118" s="68"/>
      <c r="K118" s="68"/>
      <c r="L118" s="68"/>
      <c r="M118" s="68"/>
      <c r="N118" s="68"/>
      <c r="O118" s="68"/>
      <c r="P118" s="68"/>
      <c r="Q118" s="57"/>
      <c r="R118" s="8"/>
      <c r="S118" s="8"/>
    </row>
    <row r="119" spans="1:19" ht="18">
      <c r="A119" s="69" t="s">
        <v>27</v>
      </c>
      <c r="B119" s="70"/>
      <c r="C119" s="70"/>
      <c r="D119" s="50"/>
      <c r="E119" s="50"/>
      <c r="F119" s="50"/>
      <c r="G119" s="50"/>
      <c r="H119" s="50"/>
      <c r="I119" s="50"/>
      <c r="J119" s="50"/>
      <c r="K119" s="50"/>
      <c r="L119" s="50"/>
      <c r="M119" s="50"/>
      <c r="N119" s="50"/>
      <c r="O119" s="50"/>
      <c r="P119" s="50"/>
      <c r="Q119" s="57"/>
      <c r="R119" s="8"/>
      <c r="S119" s="8"/>
    </row>
    <row r="120" spans="1:19">
      <c r="A120" s="67" t="s">
        <v>69</v>
      </c>
      <c r="B120" s="68"/>
      <c r="C120" s="68"/>
      <c r="D120" s="68"/>
      <c r="E120" s="68"/>
      <c r="F120" s="68"/>
      <c r="G120" s="68"/>
      <c r="H120" s="68"/>
      <c r="I120" s="68"/>
      <c r="J120" s="68"/>
      <c r="K120" s="68"/>
      <c r="L120" s="68"/>
      <c r="M120" s="68"/>
      <c r="N120" s="68"/>
      <c r="O120" s="68"/>
      <c r="P120" s="68"/>
      <c r="Q120" s="57"/>
      <c r="R120" s="8"/>
      <c r="S120" s="8"/>
    </row>
    <row r="121" spans="1:19">
      <c r="A121" s="61">
        <v>1</v>
      </c>
      <c r="B121" s="61" t="s">
        <v>104</v>
      </c>
      <c r="C121" s="12" t="s">
        <v>121</v>
      </c>
      <c r="D121" s="61" t="s">
        <v>30</v>
      </c>
      <c r="E121" s="61">
        <v>1</v>
      </c>
      <c r="F121" s="61" t="s">
        <v>122</v>
      </c>
      <c r="G121" s="61">
        <v>1</v>
      </c>
      <c r="H121" s="61" t="s">
        <v>32</v>
      </c>
      <c r="I121" s="61"/>
      <c r="J121" s="61">
        <v>11</v>
      </c>
      <c r="K121" s="61">
        <v>38</v>
      </c>
      <c r="L121" s="61">
        <v>3</v>
      </c>
      <c r="M121" s="61" t="s">
        <v>32</v>
      </c>
      <c r="N121" s="3">
        <f t="shared" ref="N121:N128" si="45">(IF(F121="OŽ",IF(L121=1,550.8,IF(L121=2,426.38,IF(L121=3,342.14,IF(L121=4,181.44,IF(L121=5,168.48,IF(L121=6,155.52,IF(L121=7,148.5,IF(L121=8,144,0))))))))+IF(L121&lt;=8,0,IF(L121&lt;=16,137.7,IF(L121&lt;=24,108,IF(L121&lt;=32,80.1,IF(L121&lt;=36,52.2,0)))))-IF(L121&lt;=8,0,IF(L121&lt;=16,(L121-9)*2.754,IF(L121&lt;=24,(L121-17)* 2.754,IF(L121&lt;=32,(L121-25)* 2.754,IF(L121&lt;=36,(L121-33)*2.754,0))))),0)+IF(F121="PČ",IF(L121=1,449,IF(L121=2,314.6,IF(L121=3,238,IF(L121=4,172,IF(L121=5,159,IF(L121=6,145,IF(L121=7,132,IF(L121=8,119,0))))))))+IF(L121&lt;=8,0,IF(L121&lt;=16,88,IF(L121&lt;=24,55,IF(L121&lt;=32,22,0))))-IF(L121&lt;=8,0,IF(L121&lt;=16,(L121-9)*2.245,IF(L121&lt;=24,(L121-17)*2.245,IF(L121&lt;=32,(L121-25)*2.245,0)))),0)+IF(F121="PČneol",IF(L121=1,85,IF(L121=2,64.61,IF(L121=3,50.76,IF(L121=4,16.25,IF(L121=5,15,IF(L121=6,13.75,IF(L121=7,12.5,IF(L121=8,11.25,0))))))))+IF(L121&lt;=8,0,IF(L121&lt;=16,9,0))-IF(L121&lt;=8,0,IF(L121&lt;=16,(L121-9)*0.425,0)),0)+IF(F121="PŽ",IF(L121=1,85,IF(L121=2,59.5,IF(L121=3,45,IF(L121=4,32.5,IF(L121=5,30,IF(L121=6,27.5,IF(L121=7,25,IF(L121=8,22.5,0))))))))+IF(L121&lt;=8,0,IF(L121&lt;=16,19,IF(L121&lt;=24,13,IF(L121&lt;=32,8,0))))-IF(L121&lt;=8,0,IF(L121&lt;=16,(L121-9)*0.425,IF(L121&lt;=24,(L121-17)*0.425,IF(L121&lt;=32,(L121-25)*0.425,0)))),0)+IF(F121="EČ",IF(L121=1,204,IF(L121=2,156.24,IF(L121=3,123.84,IF(L121=4,72,IF(L121=5,66,IF(L121=6,60,IF(L121=7,54,IF(L121=8,48,0))))))))+IF(L121&lt;=8,0,IF(L121&lt;=16,40,IF(L121&lt;=24,25,0)))-IF(L121&lt;=8,0,IF(L121&lt;=16,(L121-9)*1.02,IF(L121&lt;=24,(L121-17)*1.02,0))),0)+IF(F121="EČneol",IF(L121=1,68,IF(L121=2,51.69,IF(L121=3,40.61,IF(L121=4,13,IF(L121=5,12,IF(L121=6,11,IF(L121=7,10,IF(L121=8,9,0)))))))))+IF(F121="EŽ",IF(L121=1,68,IF(L121=2,47.6,IF(L121=3,36,IF(L121=4,18,IF(L121=5,16.5,IF(L121=6,15,IF(L121=7,13.5,IF(L121=8,12,0))))))))+IF(L121&lt;=8,0,IF(L121&lt;=16,10,IF(L121&lt;=24,6,0)))-IF(L121&lt;=8,0,IF(L121&lt;=16,(L121-9)*0.34,IF(L121&lt;=24,(L121-17)*0.34,0))),0)+IF(F121="PT",IF(L121=1,68,IF(L121=2,52.08,IF(L121=3,41.28,IF(L121=4,24,IF(L121=5,22,IF(L121=6,20,IF(L121=7,18,IF(L121=8,16,0))))))))+IF(L121&lt;=8,0,IF(L121&lt;=16,13,IF(L121&lt;=24,9,IF(L121&lt;=32,4,0))))-IF(L121&lt;=8,0,IF(L121&lt;=16,(L121-9)*0.34,IF(L121&lt;=24,(L121-17)*0.34,IF(L121&lt;=32,(L121-25)*0.34,0)))),0)+IF(F121="JOŽ",IF(L121=1,85,IF(L121=2,59.5,IF(L121=3,45,IF(L121=4,32.5,IF(L121=5,30,IF(L121=6,27.5,IF(L121=7,25,IF(L121=8,22.5,0))))))))+IF(L121&lt;=8,0,IF(L121&lt;=16,19,IF(L121&lt;=24,13,0)))-IF(L121&lt;=8,0,IF(L121&lt;=16,(L121-9)*0.425,IF(L121&lt;=24,(L121-17)*0.425,0))),0)+IF(F121="JPČ",IF(L121=1,68,IF(L121=2,47.6,IF(L121=3,36,IF(L121=4,26,IF(L121=5,24,IF(L121=6,22,IF(L121=7,20,IF(L121=8,18,0))))))))+IF(L121&lt;=8,0,IF(L121&lt;=16,13,IF(L121&lt;=24,9,0)))-IF(L121&lt;=8,0,IF(L121&lt;=16,(L121-9)*0.34,IF(L121&lt;=24,(L121-17)*0.34,0))),0)+IF(F121="JEČ",IF(L121=1,34,IF(L121=2,26.04,IF(L121=3,20.6,IF(L121=4,12,IF(L121=5,11,IF(L121=6,10,IF(L121=7,9,IF(L121=8,8,0))))))))+IF(L121&lt;=8,0,IF(L121&lt;=16,6,0))-IF(L121&lt;=8,0,IF(L121&lt;=16,(L121-9)*0.17,0)),0)+IF(F121="JEOF",IF(L121=1,34,IF(L121=2,26.04,IF(L121=3,20.6,IF(L121=4,12,IF(L121=5,11,IF(L121=6,10,IF(L121=7,9,IF(L121=8,8,0))))))))+IF(L121&lt;=8,0,IF(L121&lt;=16,6,0))-IF(L121&lt;=8,0,IF(L121&lt;=16,(L121-9)*0.17,0)),0)+IF(F121="JnPČ",IF(L121=1,51,IF(L121=2,35.7,IF(L121=3,27,IF(L121=4,19.5,IF(L121=5,18,IF(L121=6,16.5,IF(L121=7,15,IF(L121=8,13.5,0))))))))+IF(L121&lt;=8,0,IF(L121&lt;=16,10,0))-IF(L121&lt;=8,0,IF(L121&lt;=16,(L121-9)*0.255,0)),0)+IF(F121="JnEČ",IF(L121=1,25.5,IF(L121=2,19.53,IF(L121=3,15.48,IF(L121=4,9,IF(L121=5,8.25,IF(L121=6,7.5,IF(L121=7,6.75,IF(L121=8,6,0))))))))+IF(L121&lt;=8,0,IF(L121&lt;=16,5,0))-IF(L121&lt;=8,0,IF(L121&lt;=16,(L121-9)*0.1275,0)),0)+IF(F121="JčPČ",IF(L121=1,21.25,IF(L121=2,14.5,IF(L121=3,11.5,IF(L121=4,7,IF(L121=5,6.5,IF(L121=6,6,IF(L121=7,5.5,IF(L121=8,5,0))))))))+IF(L121&lt;=8,0,IF(L121&lt;=16,4,0))-IF(L121&lt;=8,0,IF(L121&lt;=16,(L121-9)*0.10625,0)),0)+IF(F121="JčEČ",IF(L121=1,17,IF(L121=2,13.02,IF(L121=3,10.32,IF(L121=4,6,IF(L121=5,5.5,IF(L121=6,5,IF(L121=7,4.5,IF(L121=8,4,0))))))))+IF(L121&lt;=8,0,IF(L121&lt;=16,3,0))-IF(L121&lt;=8,0,IF(L121&lt;=16,(L121-9)*0.085,0)),0)+IF(F121="NEAK",IF(L121=1,11.48,IF(L121=2,8.79,IF(L121=3,6.97,IF(L121=4,4.05,IF(L121=5,3.71,IF(L121=6,3.38,IF(L121=7,3.04,IF(L121=8,2.7,0))))))))+IF(L121&lt;=8,0,IF(L121&lt;=16,2,IF(L121&lt;=24,1.3,0)))-IF(L121&lt;=8,0,IF(L121&lt;=16,(L121-9)*0.0574,IF(L121&lt;=24,(L121-17)*0.0574,0))),0))*IF(L121&lt;0,1,IF(OR(F121="PČ",F121="PŽ",F121="PT"),IF(J121&lt;32,J121/32,1),1))* IF(L121&lt;0,1,IF(OR(F121="EČ",F121="EŽ",F121="JOŽ",F121="JPČ",F121="NEAK"),IF(J121&lt;24,J121/24,1),1))*IF(L121&lt;0,1,IF(OR(F121="PČneol",F121="JEČ",F121="JEOF",F121="JnPČ",F121="JnEČ",F121="JčPČ",F121="JčEČ"),IF(J121&lt;16,J121/16,1),1))*IF(L121&lt;0,1,IF(F121="EČneol",IF(J121&lt;8,J121/8,1),1))</f>
        <v>16.5</v>
      </c>
      <c r="O121" s="9">
        <f t="shared" ref="O121:O128" si="46">IF(F121="OŽ",N121,IF(H121="Ne",IF(J121*0.3&lt;J121-L121,N121,0),IF(J121*0.1&lt;J121-L121,N121,0)))</f>
        <v>16.5</v>
      </c>
      <c r="P121" s="4">
        <f t="shared" ref="P121" si="47">IF(O121=0,0,IF(F121="OŽ",IF(L121&gt;35,0,IF(J121&gt;35,(36-L121)*1.836,((36-L121)-(36-J121))*1.836)),0)+IF(F121="PČ",IF(L121&gt;31,0,IF(J121&gt;31,(32-L121)*1.347,((32-L121)-(32-J121))*1.347)),0)+ IF(F121="PČneol",IF(L121&gt;15,0,IF(J121&gt;15,(16-L121)*0.255,((16-L121)-(16-J121))*0.255)),0)+IF(F121="PŽ",IF(L121&gt;31,0,IF(J121&gt;31,(32-L121)*0.255,((32-L121)-(32-J121))*0.255)),0)+IF(F121="EČ",IF(L121&gt;23,0,IF(J121&gt;23,(24-L121)*0.612,((24-L121)-(24-J121))*0.612)),0)+IF(F121="EČneol",IF(L121&gt;7,0,IF(J121&gt;7,(8-L121)*0.204,((8-L121)-(8-J121))*0.204)),0)+IF(F121="EŽ",IF(L121&gt;23,0,IF(J121&gt;23,(24-L121)*0.204,((24-L121)-(24-J121))*0.204)),0)+IF(F121="PT",IF(L121&gt;31,0,IF(J121&gt;31,(32-L121)*0.204,((32-L121)-(32-J121))*0.204)),0)+IF(F121="JOŽ",IF(L121&gt;23,0,IF(J121&gt;23,(24-L121)*0.255,((24-L121)-(24-J121))*0.255)),0)+IF(F121="JPČ",IF(L121&gt;23,0,IF(J121&gt;23,(24-L121)*0.204,((24-L121)-(24-J121))*0.204)),0)+IF(F121="JEČ",IF(L121&gt;15,0,IF(J121&gt;15,(16-L121)*0.102,((16-L121)-(16-J121))*0.102)),0)+IF(F121="JEOF",IF(L121&gt;15,0,IF(J121&gt;15,(16-L121)*0.102,((16-L121)-(16-J121))*0.102)),0)+IF(F121="JnPČ",IF(L121&gt;15,0,IF(J121&gt;15,(16-L121)*0.153,((16-L121)-(16-J121))*0.153)),0)+IF(F121="JnEČ",IF(L121&gt;15,0,IF(J121&gt;15,(16-L121)*0.0765,((16-L121)-(16-J121))*0.0765)),0)+IF(F121="JčPČ",IF(L121&gt;15,0,IF(J121&gt;15,(16-L121)*0.06375,((16-L121)-(16-J121))*0.06375)),0)+IF(F121="JčEČ",IF(L121&gt;15,0,IF(J121&gt;15,(16-L121)*0.051,((16-L121)-(16-J121))*0.051)),0)+IF(F121="NEAK",IF(L121&gt;23,0,IF(J121&gt;23,(24-L121)*0.03444,((24-L121)-(24-J121))*0.03444)),0))</f>
        <v>1.6319999999999999</v>
      </c>
      <c r="Q121" s="11">
        <f t="shared" ref="Q121" si="48">IF(ISERROR(P121*100/N121),0,(P121*100/N121))</f>
        <v>9.8909090909090907</v>
      </c>
      <c r="R121" s="10">
        <f t="shared" ref="R121:R128" si="49">IF(Q121&lt;=30,O121+P121,O121+O121*0.3)*IF(G121=1,0.4,IF(G121=2,0.75,IF(G121="1 (kas 4 m. 1 k. nerengiamos)",0.52,1)))*IF(D121="olimpinė",1,IF(M121="Ne",0.5,1))*IF(OR(A$5="Lietuvos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federacija"),IF(OR(J121&lt;8,K121&lt;16),0,1),1)*E121*IF(I121&lt;=1,1,1/I121)*IF(OR(A$5="Lietuvos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7.2528000000000006</v>
      </c>
      <c r="S121" s="8"/>
    </row>
    <row r="122" spans="1:19">
      <c r="A122" s="61">
        <v>2</v>
      </c>
      <c r="B122" s="61" t="s">
        <v>123</v>
      </c>
      <c r="C122" s="12" t="s">
        <v>124</v>
      </c>
      <c r="D122" s="61" t="s">
        <v>30</v>
      </c>
      <c r="E122" s="61">
        <v>1</v>
      </c>
      <c r="F122" s="61" t="s">
        <v>122</v>
      </c>
      <c r="G122" s="61">
        <v>1</v>
      </c>
      <c r="H122" s="61" t="s">
        <v>32</v>
      </c>
      <c r="I122" s="61"/>
      <c r="J122" s="61">
        <v>18</v>
      </c>
      <c r="K122" s="61">
        <v>38</v>
      </c>
      <c r="L122" s="61">
        <v>2</v>
      </c>
      <c r="M122" s="61" t="s">
        <v>32</v>
      </c>
      <c r="N122" s="3">
        <f t="shared" si="45"/>
        <v>35.700000000000003</v>
      </c>
      <c r="O122" s="9">
        <f t="shared" si="46"/>
        <v>35.700000000000003</v>
      </c>
      <c r="P122" s="4">
        <f t="shared" ref="P122:P128" si="50">IF(O122=0,0,IF(F122="OŽ",IF(L122&gt;35,0,IF(J122&gt;35,(36-L122)*1.836,((36-L122)-(36-J122))*1.836)),0)+IF(F122="PČ",IF(L122&gt;31,0,IF(J122&gt;31,(32-L122)*1.347,((32-L122)-(32-J122))*1.347)),0)+ IF(F122="PČneol",IF(L122&gt;15,0,IF(J122&gt;15,(16-L122)*0.255,((16-L122)-(16-J122))*0.255)),0)+IF(F122="PŽ",IF(L122&gt;31,0,IF(J122&gt;31,(32-L122)*0.255,((32-L122)-(32-J122))*0.255)),0)+IF(F122="EČ",IF(L122&gt;23,0,IF(J122&gt;23,(24-L122)*0.612,((24-L122)-(24-J122))*0.612)),0)+IF(F122="EČneol",IF(L122&gt;7,0,IF(J122&gt;7,(8-L122)*0.204,((8-L122)-(8-J122))*0.204)),0)+IF(F122="EŽ",IF(L122&gt;23,0,IF(J122&gt;23,(24-L122)*0.204,((24-L122)-(24-J122))*0.204)),0)+IF(F122="PT",IF(L122&gt;31,0,IF(J122&gt;31,(32-L122)*0.204,((32-L122)-(32-J122))*0.204)),0)+IF(F122="JOŽ",IF(L122&gt;23,0,IF(J122&gt;23,(24-L122)*0.255,((24-L122)-(24-J122))*0.255)),0)+IF(F122="JPČ",IF(L122&gt;23,0,IF(J122&gt;23,(24-L122)*0.204,((24-L122)-(24-J122))*0.204)),0)+IF(F122="JEČ",IF(L122&gt;15,0,IF(J122&gt;15,(16-L122)*0.102,((16-L122)-(16-J122))*0.102)),0)+IF(F122="JEOF",IF(L122&gt;15,0,IF(J122&gt;15,(16-L122)*0.102,((16-L122)-(16-J122))*0.102)),0)+IF(F122="JnPČ",IF(L122&gt;15,0,IF(J122&gt;15,(16-L122)*0.153,((16-L122)-(16-J122))*0.153)),0)+IF(F122="JnEČ",IF(L122&gt;15,0,IF(J122&gt;15,(16-L122)*0.0765,((16-L122)-(16-J122))*0.0765)),0)+IF(F122="JčPČ",IF(L122&gt;15,0,IF(J122&gt;15,(16-L122)*0.06375,((16-L122)-(16-J122))*0.06375)),0)+IF(F122="JčEČ",IF(L122&gt;15,0,IF(J122&gt;15,(16-L122)*0.051,((16-L122)-(16-J122))*0.051)),0)+IF(F122="NEAK",IF(L122&gt;23,0,IF(J122&gt;23,(24-L122)*0.03444,((24-L122)-(24-J122))*0.03444)),0))</f>
        <v>3.2639999999999998</v>
      </c>
      <c r="Q122" s="11">
        <f t="shared" ref="Q122:Q128" si="51">IF(ISERROR(P122*100/N122),0,(P122*100/N122))</f>
        <v>9.1428571428571423</v>
      </c>
      <c r="R122" s="10">
        <f t="shared" si="49"/>
        <v>15.585600000000003</v>
      </c>
      <c r="S122" s="8"/>
    </row>
    <row r="123" spans="1:19">
      <c r="A123" s="61">
        <v>3</v>
      </c>
      <c r="B123" s="61" t="s">
        <v>125</v>
      </c>
      <c r="C123" s="12" t="s">
        <v>126</v>
      </c>
      <c r="D123" s="61" t="s">
        <v>30</v>
      </c>
      <c r="E123" s="61">
        <v>1</v>
      </c>
      <c r="F123" s="61" t="s">
        <v>122</v>
      </c>
      <c r="G123" s="61">
        <v>1</v>
      </c>
      <c r="H123" s="61" t="s">
        <v>32</v>
      </c>
      <c r="I123" s="61"/>
      <c r="J123" s="61">
        <v>13</v>
      </c>
      <c r="K123" s="61">
        <v>38</v>
      </c>
      <c r="L123" s="61">
        <v>8</v>
      </c>
      <c r="M123" s="61" t="s">
        <v>32</v>
      </c>
      <c r="N123" s="3">
        <f t="shared" si="45"/>
        <v>9.75</v>
      </c>
      <c r="O123" s="9">
        <f t="shared" si="46"/>
        <v>9.75</v>
      </c>
      <c r="P123" s="4">
        <f t="shared" si="50"/>
        <v>1.02</v>
      </c>
      <c r="Q123" s="11">
        <f t="shared" si="51"/>
        <v>10.461538461538462</v>
      </c>
      <c r="R123" s="10">
        <f t="shared" si="49"/>
        <v>4.3079999999999998</v>
      </c>
      <c r="S123" s="8"/>
    </row>
    <row r="124" spans="1:19" s="8" customFormat="1">
      <c r="A124" s="61">
        <v>4</v>
      </c>
      <c r="B124" s="61" t="s">
        <v>54</v>
      </c>
      <c r="C124" s="12" t="s">
        <v>113</v>
      </c>
      <c r="D124" s="61" t="s">
        <v>30</v>
      </c>
      <c r="E124" s="61">
        <v>1</v>
      </c>
      <c r="F124" s="61" t="s">
        <v>122</v>
      </c>
      <c r="G124" s="61">
        <v>1</v>
      </c>
      <c r="H124" s="61" t="s">
        <v>32</v>
      </c>
      <c r="I124" s="61"/>
      <c r="J124" s="61">
        <v>11</v>
      </c>
      <c r="K124" s="61">
        <v>38</v>
      </c>
      <c r="L124" s="61">
        <v>2</v>
      </c>
      <c r="M124" s="61" t="s">
        <v>32</v>
      </c>
      <c r="N124" s="3">
        <f t="shared" si="45"/>
        <v>21.816666666666666</v>
      </c>
      <c r="O124" s="9">
        <f t="shared" si="46"/>
        <v>21.816666666666666</v>
      </c>
      <c r="P124" s="4">
        <f t="shared" si="50"/>
        <v>1.8359999999999999</v>
      </c>
      <c r="Q124" s="11">
        <f t="shared" si="51"/>
        <v>8.4155844155844157</v>
      </c>
      <c r="R124" s="10">
        <f t="shared" si="49"/>
        <v>9.4610666666666656</v>
      </c>
    </row>
    <row r="125" spans="1:19">
      <c r="A125" s="61">
        <v>5</v>
      </c>
      <c r="B125" s="61" t="s">
        <v>127</v>
      </c>
      <c r="C125" s="12" t="s">
        <v>128</v>
      </c>
      <c r="D125" s="61" t="s">
        <v>30</v>
      </c>
      <c r="E125" s="61">
        <v>1</v>
      </c>
      <c r="F125" s="61" t="s">
        <v>122</v>
      </c>
      <c r="G125" s="61">
        <v>1</v>
      </c>
      <c r="H125" s="61" t="s">
        <v>32</v>
      </c>
      <c r="I125" s="61"/>
      <c r="J125" s="61">
        <v>21</v>
      </c>
      <c r="K125" s="61">
        <v>38</v>
      </c>
      <c r="L125" s="61">
        <v>11</v>
      </c>
      <c r="M125" s="61" t="s">
        <v>32</v>
      </c>
      <c r="N125" s="3">
        <f t="shared" si="45"/>
        <v>10.780000000000001</v>
      </c>
      <c r="O125" s="9">
        <f t="shared" si="46"/>
        <v>10.780000000000001</v>
      </c>
      <c r="P125" s="4">
        <f t="shared" si="50"/>
        <v>2.04</v>
      </c>
      <c r="Q125" s="11">
        <f t="shared" si="51"/>
        <v>18.923933209647494</v>
      </c>
      <c r="R125" s="10">
        <f t="shared" si="49"/>
        <v>5.1280000000000001</v>
      </c>
      <c r="S125" s="8"/>
    </row>
    <row r="126" spans="1:19">
      <c r="A126" s="61">
        <v>6</v>
      </c>
      <c r="B126" s="61" t="s">
        <v>129</v>
      </c>
      <c r="C126" s="12" t="s">
        <v>130</v>
      </c>
      <c r="D126" s="61" t="s">
        <v>30</v>
      </c>
      <c r="E126" s="61">
        <v>1</v>
      </c>
      <c r="F126" s="61" t="s">
        <v>122</v>
      </c>
      <c r="G126" s="61">
        <v>1</v>
      </c>
      <c r="H126" s="61" t="s">
        <v>32</v>
      </c>
      <c r="I126" s="61"/>
      <c r="J126" s="61">
        <v>20</v>
      </c>
      <c r="K126" s="61">
        <v>38</v>
      </c>
      <c r="L126" s="61">
        <v>7</v>
      </c>
      <c r="M126" s="61" t="s">
        <v>32</v>
      </c>
      <c r="N126" s="3">
        <f t="shared" si="45"/>
        <v>16.666666666666668</v>
      </c>
      <c r="O126" s="9">
        <f t="shared" si="46"/>
        <v>16.666666666666668</v>
      </c>
      <c r="P126" s="4">
        <f t="shared" si="50"/>
        <v>2.6519999999999997</v>
      </c>
      <c r="Q126" s="11">
        <f t="shared" si="51"/>
        <v>15.911999999999999</v>
      </c>
      <c r="R126" s="10">
        <f t="shared" si="49"/>
        <v>7.7274666666666683</v>
      </c>
      <c r="S126" s="8"/>
    </row>
    <row r="127" spans="1:19">
      <c r="A127" s="61">
        <v>7</v>
      </c>
      <c r="B127" s="61" t="s">
        <v>131</v>
      </c>
      <c r="C127" s="12" t="s">
        <v>132</v>
      </c>
      <c r="D127" s="61" t="s">
        <v>30</v>
      </c>
      <c r="E127" s="61">
        <v>1</v>
      </c>
      <c r="F127" s="61" t="s">
        <v>122</v>
      </c>
      <c r="G127" s="61">
        <v>1</v>
      </c>
      <c r="H127" s="61" t="s">
        <v>32</v>
      </c>
      <c r="I127" s="61"/>
      <c r="J127" s="61">
        <v>13</v>
      </c>
      <c r="K127" s="61">
        <v>38</v>
      </c>
      <c r="L127" s="61">
        <v>9</v>
      </c>
      <c r="M127" s="61" t="s">
        <v>32</v>
      </c>
      <c r="N127" s="3">
        <f t="shared" si="45"/>
        <v>7.0416666666666661</v>
      </c>
      <c r="O127" s="9">
        <f t="shared" si="46"/>
        <v>7.0416666666666661</v>
      </c>
      <c r="P127" s="4">
        <f t="shared" si="50"/>
        <v>0.81599999999999995</v>
      </c>
      <c r="Q127" s="11">
        <f t="shared" si="51"/>
        <v>11.588165680473374</v>
      </c>
      <c r="R127" s="10">
        <f t="shared" si="49"/>
        <v>3.1430666666666665</v>
      </c>
      <c r="S127" s="8"/>
    </row>
    <row r="128" spans="1:19">
      <c r="A128" s="61">
        <v>8</v>
      </c>
      <c r="B128" s="61" t="s">
        <v>133</v>
      </c>
      <c r="C128" s="12" t="s">
        <v>132</v>
      </c>
      <c r="D128" s="61" t="s">
        <v>30</v>
      </c>
      <c r="E128" s="61">
        <v>1</v>
      </c>
      <c r="F128" s="61" t="s">
        <v>122</v>
      </c>
      <c r="G128" s="61">
        <v>1</v>
      </c>
      <c r="H128" s="61" t="s">
        <v>32</v>
      </c>
      <c r="I128" s="61"/>
      <c r="J128" s="61">
        <v>13</v>
      </c>
      <c r="K128" s="61">
        <v>38</v>
      </c>
      <c r="L128" s="61">
        <v>11</v>
      </c>
      <c r="M128" s="61" t="s">
        <v>32</v>
      </c>
      <c r="N128" s="3">
        <f t="shared" si="45"/>
        <v>6.6733333333333329</v>
      </c>
      <c r="O128" s="9">
        <f t="shared" si="46"/>
        <v>6.6733333333333329</v>
      </c>
      <c r="P128" s="4">
        <f t="shared" si="50"/>
        <v>0.40799999999999997</v>
      </c>
      <c r="Q128" s="11">
        <f t="shared" si="51"/>
        <v>6.1138861138861138</v>
      </c>
      <c r="R128" s="10">
        <f t="shared" si="49"/>
        <v>2.8325333333333336</v>
      </c>
      <c r="S128" s="8"/>
    </row>
    <row r="129" spans="1:19">
      <c r="A129" s="64" t="s">
        <v>64</v>
      </c>
      <c r="B129" s="65"/>
      <c r="C129" s="65"/>
      <c r="D129" s="65"/>
      <c r="E129" s="65"/>
      <c r="F129" s="65"/>
      <c r="G129" s="65"/>
      <c r="H129" s="65"/>
      <c r="I129" s="65"/>
      <c r="J129" s="65"/>
      <c r="K129" s="65"/>
      <c r="L129" s="65"/>
      <c r="M129" s="65"/>
      <c r="N129" s="65"/>
      <c r="O129" s="65"/>
      <c r="P129" s="65"/>
      <c r="Q129" s="66"/>
      <c r="R129" s="10">
        <f>SUM(R121:R128)</f>
        <v>55.438533333333339</v>
      </c>
      <c r="S129" s="8"/>
    </row>
    <row r="130" spans="1:19" ht="105">
      <c r="A130" s="24" t="s">
        <v>65</v>
      </c>
      <c r="B130" s="24"/>
      <c r="C130" s="56" t="s">
        <v>134</v>
      </c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6"/>
      <c r="S130" s="8"/>
    </row>
    <row r="131" spans="1:19">
      <c r="A131" s="49" t="s">
        <v>79</v>
      </c>
      <c r="B131" s="49"/>
      <c r="C131" s="49"/>
      <c r="D131" s="49"/>
      <c r="E131" s="49"/>
      <c r="F131" s="49"/>
      <c r="G131" s="49"/>
      <c r="H131" s="49"/>
      <c r="I131" s="49"/>
      <c r="J131" s="15"/>
      <c r="K131" s="15"/>
      <c r="L131" s="15"/>
      <c r="M131" s="15"/>
      <c r="N131" s="15"/>
      <c r="O131" s="15"/>
      <c r="P131" s="15"/>
      <c r="Q131" s="15"/>
      <c r="R131" s="16"/>
      <c r="S131" s="8"/>
    </row>
    <row r="132" spans="1:19">
      <c r="A132" s="49"/>
      <c r="B132" s="49"/>
      <c r="C132" s="49"/>
      <c r="D132" s="49"/>
      <c r="E132" s="49"/>
      <c r="F132" s="49"/>
      <c r="G132" s="49"/>
      <c r="H132" s="49"/>
      <c r="I132" s="49"/>
      <c r="J132" s="15"/>
      <c r="K132" s="15"/>
      <c r="L132" s="15"/>
      <c r="M132" s="15"/>
      <c r="N132" s="15"/>
      <c r="O132" s="15"/>
      <c r="P132" s="15"/>
      <c r="Q132" s="15"/>
      <c r="R132" s="16"/>
      <c r="S132" s="8"/>
    </row>
    <row r="133" spans="1:19">
      <c r="A133" s="67" t="s">
        <v>135</v>
      </c>
      <c r="B133" s="68"/>
      <c r="C133" s="68"/>
      <c r="D133" s="68"/>
      <c r="E133" s="68"/>
      <c r="F133" s="68"/>
      <c r="G133" s="68"/>
      <c r="H133" s="68"/>
      <c r="I133" s="68"/>
      <c r="J133" s="68"/>
      <c r="K133" s="68"/>
      <c r="L133" s="68"/>
      <c r="M133" s="68"/>
      <c r="N133" s="68"/>
      <c r="O133" s="68"/>
      <c r="P133" s="68"/>
      <c r="Q133" s="57"/>
      <c r="R133" s="8"/>
      <c r="S133" s="8"/>
    </row>
    <row r="134" spans="1:19" ht="18">
      <c r="A134" s="69" t="s">
        <v>27</v>
      </c>
      <c r="B134" s="70"/>
      <c r="C134" s="70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7"/>
      <c r="R134" s="8"/>
      <c r="S134" s="8"/>
    </row>
    <row r="135" spans="1:19">
      <c r="A135" s="67" t="s">
        <v>69</v>
      </c>
      <c r="B135" s="68"/>
      <c r="C135" s="68"/>
      <c r="D135" s="68"/>
      <c r="E135" s="68"/>
      <c r="F135" s="68"/>
      <c r="G135" s="68"/>
      <c r="H135" s="68"/>
      <c r="I135" s="68"/>
      <c r="J135" s="68"/>
      <c r="K135" s="68"/>
      <c r="L135" s="68"/>
      <c r="M135" s="68"/>
      <c r="N135" s="68"/>
      <c r="O135" s="68"/>
      <c r="P135" s="68"/>
      <c r="Q135" s="57"/>
      <c r="R135" s="8"/>
      <c r="S135" s="8"/>
    </row>
    <row r="136" spans="1:19">
      <c r="A136" s="61">
        <v>1</v>
      </c>
      <c r="B136" s="61" t="s">
        <v>136</v>
      </c>
      <c r="C136" s="12" t="s">
        <v>101</v>
      </c>
      <c r="D136" s="61" t="s">
        <v>30</v>
      </c>
      <c r="E136" s="61">
        <v>1</v>
      </c>
      <c r="F136" s="61" t="s">
        <v>70</v>
      </c>
      <c r="G136" s="61">
        <v>1</v>
      </c>
      <c r="H136" s="61" t="s">
        <v>32</v>
      </c>
      <c r="I136" s="61"/>
      <c r="J136" s="61">
        <v>12</v>
      </c>
      <c r="K136" s="61">
        <v>43</v>
      </c>
      <c r="L136" s="61">
        <v>7</v>
      </c>
      <c r="M136" s="61" t="s">
        <v>32</v>
      </c>
      <c r="N136" s="3">
        <f t="shared" ref="N136:N140" si="52">(IF(F136="OŽ",IF(L136=1,550.8,IF(L136=2,426.38,IF(L136=3,342.14,IF(L136=4,181.44,IF(L136=5,168.48,IF(L136=6,155.52,IF(L136=7,148.5,IF(L136=8,144,0))))))))+IF(L136&lt;=8,0,IF(L136&lt;=16,137.7,IF(L136&lt;=24,108,IF(L136&lt;=32,80.1,IF(L136&lt;=36,52.2,0)))))-IF(L136&lt;=8,0,IF(L136&lt;=16,(L136-9)*2.754,IF(L136&lt;=24,(L136-17)* 2.754,IF(L136&lt;=32,(L136-25)* 2.754,IF(L136&lt;=36,(L136-33)*2.754,0))))),0)+IF(F136="PČ",IF(L136=1,449,IF(L136=2,314.6,IF(L136=3,238,IF(L136=4,172,IF(L136=5,159,IF(L136=6,145,IF(L136=7,132,IF(L136=8,119,0))))))))+IF(L136&lt;=8,0,IF(L136&lt;=16,88,IF(L136&lt;=24,55,IF(L136&lt;=32,22,0))))-IF(L136&lt;=8,0,IF(L136&lt;=16,(L136-9)*2.245,IF(L136&lt;=24,(L136-17)*2.245,IF(L136&lt;=32,(L136-25)*2.245,0)))),0)+IF(F136="PČneol",IF(L136=1,85,IF(L136=2,64.61,IF(L136=3,50.76,IF(L136=4,16.25,IF(L136=5,15,IF(L136=6,13.75,IF(L136=7,12.5,IF(L136=8,11.25,0))))))))+IF(L136&lt;=8,0,IF(L136&lt;=16,9,0))-IF(L136&lt;=8,0,IF(L136&lt;=16,(L136-9)*0.425,0)),0)+IF(F136="PŽ",IF(L136=1,85,IF(L136=2,59.5,IF(L136=3,45,IF(L136=4,32.5,IF(L136=5,30,IF(L136=6,27.5,IF(L136=7,25,IF(L136=8,22.5,0))))))))+IF(L136&lt;=8,0,IF(L136&lt;=16,19,IF(L136&lt;=24,13,IF(L136&lt;=32,8,0))))-IF(L136&lt;=8,0,IF(L136&lt;=16,(L136-9)*0.425,IF(L136&lt;=24,(L136-17)*0.425,IF(L136&lt;=32,(L136-25)*0.425,0)))),0)+IF(F136="EČ",IF(L136=1,204,IF(L136=2,156.24,IF(L136=3,123.84,IF(L136=4,72,IF(L136=5,66,IF(L136=6,60,IF(L136=7,54,IF(L136=8,48,0))))))))+IF(L136&lt;=8,0,IF(L136&lt;=16,40,IF(L136&lt;=24,25,0)))-IF(L136&lt;=8,0,IF(L136&lt;=16,(L136-9)*1.02,IF(L136&lt;=24,(L136-17)*1.02,0))),0)+IF(F136="EČneol",IF(L136=1,68,IF(L136=2,51.69,IF(L136=3,40.61,IF(L136=4,13,IF(L136=5,12,IF(L136=6,11,IF(L136=7,10,IF(L136=8,9,0)))))))))+IF(F136="EŽ",IF(L136=1,68,IF(L136=2,47.6,IF(L136=3,36,IF(L136=4,18,IF(L136=5,16.5,IF(L136=6,15,IF(L136=7,13.5,IF(L136=8,12,0))))))))+IF(L136&lt;=8,0,IF(L136&lt;=16,10,IF(L136&lt;=24,6,0)))-IF(L136&lt;=8,0,IF(L136&lt;=16,(L136-9)*0.34,IF(L136&lt;=24,(L136-17)*0.34,0))),0)+IF(F136="PT",IF(L136=1,68,IF(L136=2,52.08,IF(L136=3,41.28,IF(L136=4,24,IF(L136=5,22,IF(L136=6,20,IF(L136=7,18,IF(L136=8,16,0))))))))+IF(L136&lt;=8,0,IF(L136&lt;=16,13,IF(L136&lt;=24,9,IF(L136&lt;=32,4,0))))-IF(L136&lt;=8,0,IF(L136&lt;=16,(L136-9)*0.34,IF(L136&lt;=24,(L136-17)*0.34,IF(L136&lt;=32,(L136-25)*0.34,0)))),0)+IF(F136="JOŽ",IF(L136=1,85,IF(L136=2,59.5,IF(L136=3,45,IF(L136=4,32.5,IF(L136=5,30,IF(L136=6,27.5,IF(L136=7,25,IF(L136=8,22.5,0))))))))+IF(L136&lt;=8,0,IF(L136&lt;=16,19,IF(L136&lt;=24,13,0)))-IF(L136&lt;=8,0,IF(L136&lt;=16,(L136-9)*0.425,IF(L136&lt;=24,(L136-17)*0.425,0))),0)+IF(F136="JPČ",IF(L136=1,68,IF(L136=2,47.6,IF(L136=3,36,IF(L136=4,26,IF(L136=5,24,IF(L136=6,22,IF(L136=7,20,IF(L136=8,18,0))))))))+IF(L136&lt;=8,0,IF(L136&lt;=16,13,IF(L136&lt;=24,9,0)))-IF(L136&lt;=8,0,IF(L136&lt;=16,(L136-9)*0.34,IF(L136&lt;=24,(L136-17)*0.34,0))),0)+IF(F136="JEČ",IF(L136=1,34,IF(L136=2,26.04,IF(L136=3,20.6,IF(L136=4,12,IF(L136=5,11,IF(L136=6,10,IF(L136=7,9,IF(L136=8,8,0))))))))+IF(L136&lt;=8,0,IF(L136&lt;=16,6,0))-IF(L136&lt;=8,0,IF(L136&lt;=16,(L136-9)*0.17,0)),0)+IF(F136="JEOF",IF(L136=1,34,IF(L136=2,26.04,IF(L136=3,20.6,IF(L136=4,12,IF(L136=5,11,IF(L136=6,10,IF(L136=7,9,IF(L136=8,8,0))))))))+IF(L136&lt;=8,0,IF(L136&lt;=16,6,0))-IF(L136&lt;=8,0,IF(L136&lt;=16,(L136-9)*0.17,0)),0)+IF(F136="JnPČ",IF(L136=1,51,IF(L136=2,35.7,IF(L136=3,27,IF(L136=4,19.5,IF(L136=5,18,IF(L136=6,16.5,IF(L136=7,15,IF(L136=8,13.5,0))))))))+IF(L136&lt;=8,0,IF(L136&lt;=16,10,0))-IF(L136&lt;=8,0,IF(L136&lt;=16,(L136-9)*0.255,0)),0)+IF(F136="JnEČ",IF(L136=1,25.5,IF(L136=2,19.53,IF(L136=3,15.48,IF(L136=4,9,IF(L136=5,8.25,IF(L136=6,7.5,IF(L136=7,6.75,IF(L136=8,6,0))))))))+IF(L136&lt;=8,0,IF(L136&lt;=16,5,0))-IF(L136&lt;=8,0,IF(L136&lt;=16,(L136-9)*0.1275,0)),0)+IF(F136="JčPČ",IF(L136=1,21.25,IF(L136=2,14.5,IF(L136=3,11.5,IF(L136=4,7,IF(L136=5,6.5,IF(L136=6,6,IF(L136=7,5.5,IF(L136=8,5,0))))))))+IF(L136&lt;=8,0,IF(L136&lt;=16,4,0))-IF(L136&lt;=8,0,IF(L136&lt;=16,(L136-9)*0.10625,0)),0)+IF(F136="JčEČ",IF(L136=1,17,IF(L136=2,13.02,IF(L136=3,10.32,IF(L136=4,6,IF(L136=5,5.5,IF(L136=6,5,IF(L136=7,4.5,IF(L136=8,4,0))))))))+IF(L136&lt;=8,0,IF(L136&lt;=16,3,0))-IF(L136&lt;=8,0,IF(L136&lt;=16,(L136-9)*0.085,0)),0)+IF(F136="NEAK",IF(L136=1,11.48,IF(L136=2,8.79,IF(L136=3,6.97,IF(L136=4,4.05,IF(L136=5,3.71,IF(L136=6,3.38,IF(L136=7,3.04,IF(L136=8,2.7,0))))))))+IF(L136&lt;=8,0,IF(L136&lt;=16,2,IF(L136&lt;=24,1.3,0)))-IF(L136&lt;=8,0,IF(L136&lt;=16,(L136-9)*0.0574,IF(L136&lt;=24,(L136-17)*0.0574,0))),0))*IF(L136&lt;0,1,IF(OR(F136="PČ",F136="PŽ",F136="PT"),IF(J136&lt;32,J136/32,1),1))* IF(L136&lt;0,1,IF(OR(F136="EČ",F136="EŽ",F136="JOŽ",F136="JPČ",F136="NEAK"),IF(J136&lt;24,J136/24,1),1))*IF(L136&lt;0,1,IF(OR(F136="PČneol",F136="JEČ",F136="JEOF",F136="JnPČ",F136="JnEČ",F136="JčPČ",F136="JčEČ"),IF(J136&lt;16,J136/16,1),1))*IF(L136&lt;0,1,IF(F136="EČneol",IF(J136&lt;8,J136/8,1),1))</f>
        <v>49.5</v>
      </c>
      <c r="O136" s="9">
        <f t="shared" ref="O136:O140" si="53">IF(F136="OŽ",N136,IF(H136="Ne",IF(J136*0.3&lt;J136-L136,N136,0),IF(J136*0.1&lt;J136-L136,N136,0)))</f>
        <v>49.5</v>
      </c>
      <c r="P136" s="4">
        <f t="shared" ref="P136" si="54">IF(O136=0,0,IF(F136="OŽ",IF(L136&gt;35,0,IF(J136&gt;35,(36-L136)*1.836,((36-L136)-(36-J136))*1.836)),0)+IF(F136="PČ",IF(L136&gt;31,0,IF(J136&gt;31,(32-L136)*1.347,((32-L136)-(32-J136))*1.347)),0)+ IF(F136="PČneol",IF(L136&gt;15,0,IF(J136&gt;15,(16-L136)*0.255,((16-L136)-(16-J136))*0.255)),0)+IF(F136="PŽ",IF(L136&gt;31,0,IF(J136&gt;31,(32-L136)*0.255,((32-L136)-(32-J136))*0.255)),0)+IF(F136="EČ",IF(L136&gt;23,0,IF(J136&gt;23,(24-L136)*0.612,((24-L136)-(24-J136))*0.612)),0)+IF(F136="EČneol",IF(L136&gt;7,0,IF(J136&gt;7,(8-L136)*0.204,((8-L136)-(8-J136))*0.204)),0)+IF(F136="EŽ",IF(L136&gt;23,0,IF(J136&gt;23,(24-L136)*0.204,((24-L136)-(24-J136))*0.204)),0)+IF(F136="PT",IF(L136&gt;31,0,IF(J136&gt;31,(32-L136)*0.204,((32-L136)-(32-J136))*0.204)),0)+IF(F136="JOŽ",IF(L136&gt;23,0,IF(J136&gt;23,(24-L136)*0.255,((24-L136)-(24-J136))*0.255)),0)+IF(F136="JPČ",IF(L136&gt;23,0,IF(J136&gt;23,(24-L136)*0.204,((24-L136)-(24-J136))*0.204)),0)+IF(F136="JEČ",IF(L136&gt;15,0,IF(J136&gt;15,(16-L136)*0.102,((16-L136)-(16-J136))*0.102)),0)+IF(F136="JEOF",IF(L136&gt;15,0,IF(J136&gt;15,(16-L136)*0.102,((16-L136)-(16-J136))*0.102)),0)+IF(F136="JnPČ",IF(L136&gt;15,0,IF(J136&gt;15,(16-L136)*0.153,((16-L136)-(16-J136))*0.153)),0)+IF(F136="JnEČ",IF(L136&gt;15,0,IF(J136&gt;15,(16-L136)*0.0765,((16-L136)-(16-J136))*0.0765)),0)+IF(F136="JčPČ",IF(L136&gt;15,0,IF(J136&gt;15,(16-L136)*0.06375,((16-L136)-(16-J136))*0.06375)),0)+IF(F136="JčEČ",IF(L136&gt;15,0,IF(J136&gt;15,(16-L136)*0.051,((16-L136)-(16-J136))*0.051)),0)+IF(F136="NEAK",IF(L136&gt;23,0,IF(J136&gt;23,(24-L136)*0.03444,((24-L136)-(24-J136))*0.03444)),0))</f>
        <v>6.7349999999999994</v>
      </c>
      <c r="Q136" s="11">
        <f t="shared" ref="Q136" si="55">IF(ISERROR(P136*100/N136),0,(P136*100/N136))</f>
        <v>13.606060606060606</v>
      </c>
      <c r="R136" s="10">
        <f t="shared" ref="R136:R140" si="56">IF(Q136&lt;=30,O136+P136,O136+O136*0.3)*IF(G136=1,0.4,IF(G136=2,0.75,IF(G136="1 (kas 4 m. 1 k. nerengiamos)",0.52,1)))*IF(D136="olimpinė",1,IF(M136="Ne",0.5,1))*IF(OR(A$5="Lietuvos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federacija"),IF(OR(J136&lt;8,K136&lt;16),0,1),1)*E136*IF(I136&lt;=1,1,1/I136)*IF(OR(A$5="Lietuvos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22.494</v>
      </c>
      <c r="S136" s="8"/>
    </row>
    <row r="137" spans="1:19">
      <c r="A137" s="61">
        <v>2</v>
      </c>
      <c r="B137" s="61" t="s">
        <v>54</v>
      </c>
      <c r="C137" s="12" t="s">
        <v>55</v>
      </c>
      <c r="D137" s="61" t="s">
        <v>30</v>
      </c>
      <c r="E137" s="61">
        <v>1</v>
      </c>
      <c r="F137" s="61" t="s">
        <v>70</v>
      </c>
      <c r="G137" s="61">
        <v>1</v>
      </c>
      <c r="H137" s="61" t="s">
        <v>32</v>
      </c>
      <c r="I137" s="61"/>
      <c r="J137" s="61">
        <v>22</v>
      </c>
      <c r="K137" s="61">
        <v>43</v>
      </c>
      <c r="L137" s="61">
        <v>3</v>
      </c>
      <c r="M137" s="61" t="s">
        <v>32</v>
      </c>
      <c r="N137" s="3">
        <f t="shared" si="52"/>
        <v>163.625</v>
      </c>
      <c r="O137" s="9">
        <f t="shared" si="53"/>
        <v>163.625</v>
      </c>
      <c r="P137" s="4">
        <f t="shared" ref="P137:P140" si="57">IF(O137=0,0,IF(F137="OŽ",IF(L137&gt;35,0,IF(J137&gt;35,(36-L137)*1.836,((36-L137)-(36-J137))*1.836)),0)+IF(F137="PČ",IF(L137&gt;31,0,IF(J137&gt;31,(32-L137)*1.347,((32-L137)-(32-J137))*1.347)),0)+ IF(F137="PČneol",IF(L137&gt;15,0,IF(J137&gt;15,(16-L137)*0.255,((16-L137)-(16-J137))*0.255)),0)+IF(F137="PŽ",IF(L137&gt;31,0,IF(J137&gt;31,(32-L137)*0.255,((32-L137)-(32-J137))*0.255)),0)+IF(F137="EČ",IF(L137&gt;23,0,IF(J137&gt;23,(24-L137)*0.612,((24-L137)-(24-J137))*0.612)),0)+IF(F137="EČneol",IF(L137&gt;7,0,IF(J137&gt;7,(8-L137)*0.204,((8-L137)-(8-J137))*0.204)),0)+IF(F137="EŽ",IF(L137&gt;23,0,IF(J137&gt;23,(24-L137)*0.204,((24-L137)-(24-J137))*0.204)),0)+IF(F137="PT",IF(L137&gt;31,0,IF(J137&gt;31,(32-L137)*0.204,((32-L137)-(32-J137))*0.204)),0)+IF(F137="JOŽ",IF(L137&gt;23,0,IF(J137&gt;23,(24-L137)*0.255,((24-L137)-(24-J137))*0.255)),0)+IF(F137="JPČ",IF(L137&gt;23,0,IF(J137&gt;23,(24-L137)*0.204,((24-L137)-(24-J137))*0.204)),0)+IF(F137="JEČ",IF(L137&gt;15,0,IF(J137&gt;15,(16-L137)*0.102,((16-L137)-(16-J137))*0.102)),0)+IF(F137="JEOF",IF(L137&gt;15,0,IF(J137&gt;15,(16-L137)*0.102,((16-L137)-(16-J137))*0.102)),0)+IF(F137="JnPČ",IF(L137&gt;15,0,IF(J137&gt;15,(16-L137)*0.153,((16-L137)-(16-J137))*0.153)),0)+IF(F137="JnEČ",IF(L137&gt;15,0,IF(J137&gt;15,(16-L137)*0.0765,((16-L137)-(16-J137))*0.0765)),0)+IF(F137="JčPČ",IF(L137&gt;15,0,IF(J137&gt;15,(16-L137)*0.06375,((16-L137)-(16-J137))*0.06375)),0)+IF(F137="JčEČ",IF(L137&gt;15,0,IF(J137&gt;15,(16-L137)*0.051,((16-L137)-(16-J137))*0.051)),0)+IF(F137="NEAK",IF(L137&gt;23,0,IF(J137&gt;23,(24-L137)*0.03444,((24-L137)-(24-J137))*0.03444)),0))</f>
        <v>25.593</v>
      </c>
      <c r="Q137" s="11">
        <f t="shared" ref="Q137:Q140" si="58">IF(ISERROR(P137*100/N137),0,(P137*100/N137))</f>
        <v>15.641252864782277</v>
      </c>
      <c r="R137" s="10">
        <f t="shared" si="56"/>
        <v>75.687200000000004</v>
      </c>
      <c r="S137" s="8"/>
    </row>
    <row r="138" spans="1:19">
      <c r="A138" s="61">
        <v>3</v>
      </c>
      <c r="B138" s="61" t="s">
        <v>104</v>
      </c>
      <c r="C138" s="12" t="s">
        <v>57</v>
      </c>
      <c r="D138" s="61" t="s">
        <v>30</v>
      </c>
      <c r="E138" s="61">
        <v>1</v>
      </c>
      <c r="F138" s="61" t="s">
        <v>70</v>
      </c>
      <c r="G138" s="61">
        <v>1</v>
      </c>
      <c r="H138" s="61" t="s">
        <v>32</v>
      </c>
      <c r="I138" s="61"/>
      <c r="J138" s="61">
        <v>19</v>
      </c>
      <c r="K138" s="61">
        <v>43</v>
      </c>
      <c r="L138" s="61">
        <v>4</v>
      </c>
      <c r="M138" s="61" t="s">
        <v>32</v>
      </c>
      <c r="N138" s="3">
        <f t="shared" si="52"/>
        <v>102.125</v>
      </c>
      <c r="O138" s="9">
        <f t="shared" si="53"/>
        <v>102.125</v>
      </c>
      <c r="P138" s="4">
        <f t="shared" si="57"/>
        <v>20.204999999999998</v>
      </c>
      <c r="Q138" s="11">
        <f t="shared" si="58"/>
        <v>19.784577723378209</v>
      </c>
      <c r="R138" s="10">
        <f t="shared" si="56"/>
        <v>48.932000000000002</v>
      </c>
      <c r="S138" s="8"/>
    </row>
    <row r="139" spans="1:19" s="8" customFormat="1">
      <c r="A139" s="61">
        <v>4</v>
      </c>
      <c r="B139" s="61" t="s">
        <v>76</v>
      </c>
      <c r="C139" s="12" t="s">
        <v>77</v>
      </c>
      <c r="D139" s="61" t="s">
        <v>30</v>
      </c>
      <c r="E139" s="61">
        <v>1</v>
      </c>
      <c r="F139" s="61" t="s">
        <v>70</v>
      </c>
      <c r="G139" s="61">
        <v>1</v>
      </c>
      <c r="H139" s="61" t="s">
        <v>32</v>
      </c>
      <c r="I139" s="61"/>
      <c r="J139" s="61">
        <v>18</v>
      </c>
      <c r="K139" s="61">
        <v>43</v>
      </c>
      <c r="L139" s="61">
        <v>6</v>
      </c>
      <c r="M139" s="61" t="s">
        <v>32</v>
      </c>
      <c r="N139" s="3">
        <f t="shared" si="52"/>
        <v>81.5625</v>
      </c>
      <c r="O139" s="9">
        <f t="shared" si="53"/>
        <v>81.5625</v>
      </c>
      <c r="P139" s="4">
        <f t="shared" si="57"/>
        <v>16.164000000000001</v>
      </c>
      <c r="Q139" s="11">
        <f t="shared" si="58"/>
        <v>19.817931034482761</v>
      </c>
      <c r="R139" s="10">
        <f t="shared" si="56"/>
        <v>39.090600000000002</v>
      </c>
    </row>
    <row r="140" spans="1:19">
      <c r="A140" s="61">
        <v>5</v>
      </c>
      <c r="B140" s="61" t="s">
        <v>105</v>
      </c>
      <c r="C140" s="12" t="s">
        <v>106</v>
      </c>
      <c r="D140" s="61" t="s">
        <v>30</v>
      </c>
      <c r="E140" s="61">
        <v>1</v>
      </c>
      <c r="F140" s="61" t="s">
        <v>70</v>
      </c>
      <c r="G140" s="61">
        <v>1</v>
      </c>
      <c r="H140" s="61" t="s">
        <v>32</v>
      </c>
      <c r="I140" s="61"/>
      <c r="J140" s="61">
        <v>18</v>
      </c>
      <c r="K140" s="61">
        <v>43</v>
      </c>
      <c r="L140" s="61">
        <v>2</v>
      </c>
      <c r="M140" s="61" t="s">
        <v>32</v>
      </c>
      <c r="N140" s="3">
        <f t="shared" si="52"/>
        <v>176.96250000000001</v>
      </c>
      <c r="O140" s="9">
        <f t="shared" si="53"/>
        <v>176.96250000000001</v>
      </c>
      <c r="P140" s="4">
        <f t="shared" si="57"/>
        <v>21.552</v>
      </c>
      <c r="Q140" s="11">
        <f t="shared" si="58"/>
        <v>12.178851451578723</v>
      </c>
      <c r="R140" s="10">
        <f t="shared" si="56"/>
        <v>79.405799999999999</v>
      </c>
      <c r="S140" s="8"/>
    </row>
    <row r="141" spans="1:19">
      <c r="A141" s="64" t="s">
        <v>64</v>
      </c>
      <c r="B141" s="65"/>
      <c r="C141" s="65"/>
      <c r="D141" s="65"/>
      <c r="E141" s="65"/>
      <c r="F141" s="65"/>
      <c r="G141" s="65"/>
      <c r="H141" s="65"/>
      <c r="I141" s="65"/>
      <c r="J141" s="65"/>
      <c r="K141" s="65"/>
      <c r="L141" s="65"/>
      <c r="M141" s="65"/>
      <c r="N141" s="65"/>
      <c r="O141" s="65"/>
      <c r="P141" s="65"/>
      <c r="Q141" s="66"/>
      <c r="R141" s="10">
        <f>SUM(R136:R140)</f>
        <v>265.6096</v>
      </c>
      <c r="S141" s="8"/>
    </row>
    <row r="142" spans="1:19" ht="120">
      <c r="A142" s="24" t="s">
        <v>65</v>
      </c>
      <c r="B142" s="24"/>
      <c r="C142" s="56" t="s">
        <v>137</v>
      </c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6"/>
      <c r="S142" s="8"/>
    </row>
    <row r="143" spans="1:19">
      <c r="A143" s="49" t="s">
        <v>79</v>
      </c>
      <c r="B143" s="49"/>
      <c r="C143" s="49"/>
      <c r="D143" s="49"/>
      <c r="E143" s="49"/>
      <c r="F143" s="49"/>
      <c r="G143" s="49"/>
      <c r="H143" s="49"/>
      <c r="I143" s="49"/>
      <c r="J143" s="15"/>
      <c r="K143" s="15"/>
      <c r="L143" s="15"/>
      <c r="M143" s="15"/>
      <c r="N143" s="15"/>
      <c r="O143" s="15"/>
      <c r="P143" s="15"/>
      <c r="Q143" s="15"/>
      <c r="R143" s="16"/>
      <c r="S143" s="8"/>
    </row>
    <row r="144" spans="1:19">
      <c r="A144" s="49"/>
      <c r="B144" s="49"/>
      <c r="C144" s="49"/>
      <c r="D144" s="49"/>
      <c r="E144" s="49"/>
      <c r="F144" s="49"/>
      <c r="G144" s="49"/>
      <c r="H144" s="49"/>
      <c r="I144" s="49"/>
      <c r="J144" s="15"/>
      <c r="K144" s="15"/>
      <c r="L144" s="15"/>
      <c r="M144" s="15"/>
      <c r="N144" s="15"/>
      <c r="O144" s="15"/>
      <c r="P144" s="15"/>
      <c r="Q144" s="15"/>
      <c r="R144" s="16"/>
      <c r="S144" s="8"/>
    </row>
    <row r="145" spans="1:19">
      <c r="A145" s="67" t="s">
        <v>138</v>
      </c>
      <c r="B145" s="68"/>
      <c r="C145" s="68"/>
      <c r="D145" s="68"/>
      <c r="E145" s="68"/>
      <c r="F145" s="68"/>
      <c r="G145" s="68"/>
      <c r="H145" s="68"/>
      <c r="I145" s="68"/>
      <c r="J145" s="68"/>
      <c r="K145" s="68"/>
      <c r="L145" s="68"/>
      <c r="M145" s="68"/>
      <c r="N145" s="68"/>
      <c r="O145" s="68"/>
      <c r="P145" s="68"/>
      <c r="Q145" s="57"/>
      <c r="R145" s="8"/>
      <c r="S145" s="8"/>
    </row>
    <row r="146" spans="1:19" ht="18">
      <c r="A146" s="69" t="s">
        <v>27</v>
      </c>
      <c r="B146" s="70"/>
      <c r="C146" s="70"/>
      <c r="D146" s="50"/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57"/>
      <c r="R146" s="8"/>
      <c r="S146" s="8"/>
    </row>
    <row r="147" spans="1:19">
      <c r="A147" s="67" t="s">
        <v>69</v>
      </c>
      <c r="B147" s="68"/>
      <c r="C147" s="68"/>
      <c r="D147" s="68"/>
      <c r="E147" s="68"/>
      <c r="F147" s="68"/>
      <c r="G147" s="68"/>
      <c r="H147" s="68"/>
      <c r="I147" s="68"/>
      <c r="J147" s="68"/>
      <c r="K147" s="68"/>
      <c r="L147" s="68"/>
      <c r="M147" s="68"/>
      <c r="N147" s="68"/>
      <c r="O147" s="68"/>
      <c r="P147" s="68"/>
      <c r="Q147" s="57"/>
      <c r="R147" s="8"/>
      <c r="S147" s="8"/>
    </row>
    <row r="148" spans="1:19">
      <c r="A148" s="61">
        <v>1</v>
      </c>
      <c r="B148" s="61" t="s">
        <v>139</v>
      </c>
      <c r="C148" s="12" t="s">
        <v>140</v>
      </c>
      <c r="D148" s="61" t="s">
        <v>30</v>
      </c>
      <c r="E148" s="61">
        <v>1</v>
      </c>
      <c r="F148" s="61" t="s">
        <v>31</v>
      </c>
      <c r="G148" s="61">
        <v>1</v>
      </c>
      <c r="H148" s="61" t="s">
        <v>32</v>
      </c>
      <c r="I148" s="61"/>
      <c r="J148" s="61">
        <v>13</v>
      </c>
      <c r="K148" s="61">
        <v>44</v>
      </c>
      <c r="L148" s="61">
        <v>8</v>
      </c>
      <c r="M148" s="61" t="s">
        <v>32</v>
      </c>
      <c r="N148" s="3">
        <f t="shared" ref="N148:N165" si="59">(IF(F148="OŽ",IF(L148=1,550.8,IF(L148=2,426.38,IF(L148=3,342.14,IF(L148=4,181.44,IF(L148=5,168.48,IF(L148=6,155.52,IF(L148=7,148.5,IF(L148=8,144,0))))))))+IF(L148&lt;=8,0,IF(L148&lt;=16,137.7,IF(L148&lt;=24,108,IF(L148&lt;=32,80.1,IF(L148&lt;=36,52.2,0)))))-IF(L148&lt;=8,0,IF(L148&lt;=16,(L148-9)*2.754,IF(L148&lt;=24,(L148-17)* 2.754,IF(L148&lt;=32,(L148-25)* 2.754,IF(L148&lt;=36,(L148-33)*2.754,0))))),0)+IF(F148="PČ",IF(L148=1,449,IF(L148=2,314.6,IF(L148=3,238,IF(L148=4,172,IF(L148=5,159,IF(L148=6,145,IF(L148=7,132,IF(L148=8,119,0))))))))+IF(L148&lt;=8,0,IF(L148&lt;=16,88,IF(L148&lt;=24,55,IF(L148&lt;=32,22,0))))-IF(L148&lt;=8,0,IF(L148&lt;=16,(L148-9)*2.245,IF(L148&lt;=24,(L148-17)*2.245,IF(L148&lt;=32,(L148-25)*2.245,0)))),0)+IF(F148="PČneol",IF(L148=1,85,IF(L148=2,64.61,IF(L148=3,50.76,IF(L148=4,16.25,IF(L148=5,15,IF(L148=6,13.75,IF(L148=7,12.5,IF(L148=8,11.25,0))))))))+IF(L148&lt;=8,0,IF(L148&lt;=16,9,0))-IF(L148&lt;=8,0,IF(L148&lt;=16,(L148-9)*0.425,0)),0)+IF(F148="PŽ",IF(L148=1,85,IF(L148=2,59.5,IF(L148=3,45,IF(L148=4,32.5,IF(L148=5,30,IF(L148=6,27.5,IF(L148=7,25,IF(L148=8,22.5,0))))))))+IF(L148&lt;=8,0,IF(L148&lt;=16,19,IF(L148&lt;=24,13,IF(L148&lt;=32,8,0))))-IF(L148&lt;=8,0,IF(L148&lt;=16,(L148-9)*0.425,IF(L148&lt;=24,(L148-17)*0.425,IF(L148&lt;=32,(L148-25)*0.425,0)))),0)+IF(F148="EČ",IF(L148=1,204,IF(L148=2,156.24,IF(L148=3,123.84,IF(L148=4,72,IF(L148=5,66,IF(L148=6,60,IF(L148=7,54,IF(L148=8,48,0))))))))+IF(L148&lt;=8,0,IF(L148&lt;=16,40,IF(L148&lt;=24,25,0)))-IF(L148&lt;=8,0,IF(L148&lt;=16,(L148-9)*1.02,IF(L148&lt;=24,(L148-17)*1.02,0))),0)+IF(F148="EČneol",IF(L148=1,68,IF(L148=2,51.69,IF(L148=3,40.61,IF(L148=4,13,IF(L148=5,12,IF(L148=6,11,IF(L148=7,10,IF(L148=8,9,0)))))))))+IF(F148="EŽ",IF(L148=1,68,IF(L148=2,47.6,IF(L148=3,36,IF(L148=4,18,IF(L148=5,16.5,IF(L148=6,15,IF(L148=7,13.5,IF(L148=8,12,0))))))))+IF(L148&lt;=8,0,IF(L148&lt;=16,10,IF(L148&lt;=24,6,0)))-IF(L148&lt;=8,0,IF(L148&lt;=16,(L148-9)*0.34,IF(L148&lt;=24,(L148-17)*0.34,0))),0)+IF(F148="PT",IF(L148=1,68,IF(L148=2,52.08,IF(L148=3,41.28,IF(L148=4,24,IF(L148=5,22,IF(L148=6,20,IF(L148=7,18,IF(L148=8,16,0))))))))+IF(L148&lt;=8,0,IF(L148&lt;=16,13,IF(L148&lt;=24,9,IF(L148&lt;=32,4,0))))-IF(L148&lt;=8,0,IF(L148&lt;=16,(L148-9)*0.34,IF(L148&lt;=24,(L148-17)*0.34,IF(L148&lt;=32,(L148-25)*0.34,0)))),0)+IF(F148="JOŽ",IF(L148=1,85,IF(L148=2,59.5,IF(L148=3,45,IF(L148=4,32.5,IF(L148=5,30,IF(L148=6,27.5,IF(L148=7,25,IF(L148=8,22.5,0))))))))+IF(L148&lt;=8,0,IF(L148&lt;=16,19,IF(L148&lt;=24,13,0)))-IF(L148&lt;=8,0,IF(L148&lt;=16,(L148-9)*0.425,IF(L148&lt;=24,(L148-17)*0.425,0))),0)+IF(F148="JPČ",IF(L148=1,68,IF(L148=2,47.6,IF(L148=3,36,IF(L148=4,26,IF(L148=5,24,IF(L148=6,22,IF(L148=7,20,IF(L148=8,18,0))))))))+IF(L148&lt;=8,0,IF(L148&lt;=16,13,IF(L148&lt;=24,9,0)))-IF(L148&lt;=8,0,IF(L148&lt;=16,(L148-9)*0.34,IF(L148&lt;=24,(L148-17)*0.34,0))),0)+IF(F148="JEČ",IF(L148=1,34,IF(L148=2,26.04,IF(L148=3,20.6,IF(L148=4,12,IF(L148=5,11,IF(L148=6,10,IF(L148=7,9,IF(L148=8,8,0))))))))+IF(L148&lt;=8,0,IF(L148&lt;=16,6,0))-IF(L148&lt;=8,0,IF(L148&lt;=16,(L148-9)*0.17,0)),0)+IF(F148="JEOF",IF(L148=1,34,IF(L148=2,26.04,IF(L148=3,20.6,IF(L148=4,12,IF(L148=5,11,IF(L148=6,10,IF(L148=7,9,IF(L148=8,8,0))))))))+IF(L148&lt;=8,0,IF(L148&lt;=16,6,0))-IF(L148&lt;=8,0,IF(L148&lt;=16,(L148-9)*0.17,0)),0)+IF(F148="JnPČ",IF(L148=1,51,IF(L148=2,35.7,IF(L148=3,27,IF(L148=4,19.5,IF(L148=5,18,IF(L148=6,16.5,IF(L148=7,15,IF(L148=8,13.5,0))))))))+IF(L148&lt;=8,0,IF(L148&lt;=16,10,0))-IF(L148&lt;=8,0,IF(L148&lt;=16,(L148-9)*0.255,0)),0)+IF(F148="JnEČ",IF(L148=1,25.5,IF(L148=2,19.53,IF(L148=3,15.48,IF(L148=4,9,IF(L148=5,8.25,IF(L148=6,7.5,IF(L148=7,6.75,IF(L148=8,6,0))))))))+IF(L148&lt;=8,0,IF(L148&lt;=16,5,0))-IF(L148&lt;=8,0,IF(L148&lt;=16,(L148-9)*0.1275,0)),0)+IF(F148="JčPČ",IF(L148=1,21.25,IF(L148=2,14.5,IF(L148=3,11.5,IF(L148=4,7,IF(L148=5,6.5,IF(L148=6,6,IF(L148=7,5.5,IF(L148=8,5,0))))))))+IF(L148&lt;=8,0,IF(L148&lt;=16,4,0))-IF(L148&lt;=8,0,IF(L148&lt;=16,(L148-9)*0.10625,0)),0)+IF(F148="JčEČ",IF(L148=1,17,IF(L148=2,13.02,IF(L148=3,10.32,IF(L148=4,6,IF(L148=5,5.5,IF(L148=6,5,IF(L148=7,4.5,IF(L148=8,4,0))))))))+IF(L148&lt;=8,0,IF(L148&lt;=16,3,0))-IF(L148&lt;=8,0,IF(L148&lt;=16,(L148-9)*0.085,0)),0)+IF(F148="NEAK",IF(L148=1,11.48,IF(L148=2,8.79,IF(L148=3,6.97,IF(L148=4,4.05,IF(L148=5,3.71,IF(L148=6,3.38,IF(L148=7,3.04,IF(L148=8,2.7,0))))))))+IF(L148&lt;=8,0,IF(L148&lt;=16,2,IF(L148&lt;=24,1.3,0)))-IF(L148&lt;=8,0,IF(L148&lt;=16,(L148-9)*0.0574,IF(L148&lt;=24,(L148-17)*0.0574,0))),0))*IF(L148&lt;0,1,IF(OR(F148="PČ",F148="PŽ",F148="PT"),IF(J148&lt;32,J148/32,1),1))* IF(L148&lt;0,1,IF(OR(F148="EČ",F148="EŽ",F148="JOŽ",F148="JPČ",F148="NEAK"),IF(J148&lt;24,J148/24,1),1))*IF(L148&lt;0,1,IF(OR(F148="PČneol",F148="JEČ",F148="JEOF",F148="JnPČ",F148="JnEČ",F148="JčPČ",F148="JčEČ"),IF(J148&lt;16,J148/16,1),1))*IF(L148&lt;0,1,IF(F148="EČneol",IF(J148&lt;8,J148/8,1),1))</f>
        <v>26</v>
      </c>
      <c r="O148" s="9">
        <f t="shared" ref="O148:O165" si="60">IF(F148="OŽ",N148,IF(H148="Ne",IF(J148*0.3&lt;J148-L148,N148,0),IF(J148*0.1&lt;J148-L148,N148,0)))</f>
        <v>26</v>
      </c>
      <c r="P148" s="4">
        <f t="shared" ref="P148" si="61">IF(O148=0,0,IF(F148="OŽ",IF(L148&gt;35,0,IF(J148&gt;35,(36-L148)*1.836,((36-L148)-(36-J148))*1.836)),0)+IF(F148="PČ",IF(L148&gt;31,0,IF(J148&gt;31,(32-L148)*1.347,((32-L148)-(32-J148))*1.347)),0)+ IF(F148="PČneol",IF(L148&gt;15,0,IF(J148&gt;15,(16-L148)*0.255,((16-L148)-(16-J148))*0.255)),0)+IF(F148="PŽ",IF(L148&gt;31,0,IF(J148&gt;31,(32-L148)*0.255,((32-L148)-(32-J148))*0.255)),0)+IF(F148="EČ",IF(L148&gt;23,0,IF(J148&gt;23,(24-L148)*0.612,((24-L148)-(24-J148))*0.612)),0)+IF(F148="EČneol",IF(L148&gt;7,0,IF(J148&gt;7,(8-L148)*0.204,((8-L148)-(8-J148))*0.204)),0)+IF(F148="EŽ",IF(L148&gt;23,0,IF(J148&gt;23,(24-L148)*0.204,((24-L148)-(24-J148))*0.204)),0)+IF(F148="PT",IF(L148&gt;31,0,IF(J148&gt;31,(32-L148)*0.204,((32-L148)-(32-J148))*0.204)),0)+IF(F148="JOŽ",IF(L148&gt;23,0,IF(J148&gt;23,(24-L148)*0.255,((24-L148)-(24-J148))*0.255)),0)+IF(F148="JPČ",IF(L148&gt;23,0,IF(J148&gt;23,(24-L148)*0.204,((24-L148)-(24-J148))*0.204)),0)+IF(F148="JEČ",IF(L148&gt;15,0,IF(J148&gt;15,(16-L148)*0.102,((16-L148)-(16-J148))*0.102)),0)+IF(F148="JEOF",IF(L148&gt;15,0,IF(J148&gt;15,(16-L148)*0.102,((16-L148)-(16-J148))*0.102)),0)+IF(F148="JnPČ",IF(L148&gt;15,0,IF(J148&gt;15,(16-L148)*0.153,((16-L148)-(16-J148))*0.153)),0)+IF(F148="JnEČ",IF(L148&gt;15,0,IF(J148&gt;15,(16-L148)*0.0765,((16-L148)-(16-J148))*0.0765)),0)+IF(F148="JčPČ",IF(L148&gt;15,0,IF(J148&gt;15,(16-L148)*0.06375,((16-L148)-(16-J148))*0.06375)),0)+IF(F148="JčEČ",IF(L148&gt;15,0,IF(J148&gt;15,(16-L148)*0.051,((16-L148)-(16-J148))*0.051)),0)+IF(F148="NEAK",IF(L148&gt;23,0,IF(J148&gt;23,(24-L148)*0.03444,((24-L148)-(24-J148))*0.03444)),0))</f>
        <v>3.06</v>
      </c>
      <c r="Q148" s="11">
        <f t="shared" ref="Q148" si="62">IF(ISERROR(P148*100/N148),0,(P148*100/N148))</f>
        <v>11.76923076923077</v>
      </c>
      <c r="R148" s="10">
        <f t="shared" ref="R148:R165" si="63">IF(Q148&lt;=30,O148+P148,O148+O148*0.3)*IF(G148=1,0.4,IF(G148=2,0.75,IF(G148="1 (kas 4 m. 1 k. nerengiamos)",0.52,1)))*IF(D148="olimpinė",1,IF(M148="Ne",0.5,1))*IF(OR(A$5="Lietuvos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federacija"),IF(OR(J148&lt;8,K148&lt;16),0,1),1)*E148*IF(I148&lt;=1,1,1/I148)*IF(OR(A$5="Lietuvos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11.624000000000001</v>
      </c>
      <c r="S148" s="8"/>
    </row>
    <row r="149" spans="1:19">
      <c r="A149" s="61">
        <v>2</v>
      </c>
      <c r="B149" s="61" t="s">
        <v>141</v>
      </c>
      <c r="C149" s="12" t="s">
        <v>142</v>
      </c>
      <c r="D149" s="61" t="s">
        <v>30</v>
      </c>
      <c r="E149" s="61">
        <v>1</v>
      </c>
      <c r="F149" s="61" t="s">
        <v>31</v>
      </c>
      <c r="G149" s="61">
        <v>1</v>
      </c>
      <c r="H149" s="61" t="s">
        <v>32</v>
      </c>
      <c r="I149" s="61"/>
      <c r="J149" s="61">
        <v>9</v>
      </c>
      <c r="K149" s="61">
        <v>44</v>
      </c>
      <c r="L149" s="61">
        <v>2</v>
      </c>
      <c r="M149" s="61" t="s">
        <v>32</v>
      </c>
      <c r="N149" s="3">
        <f t="shared" si="59"/>
        <v>58.59</v>
      </c>
      <c r="O149" s="9">
        <f t="shared" si="60"/>
        <v>58.59</v>
      </c>
      <c r="P149" s="4">
        <f t="shared" ref="P149:P165" si="64">IF(O149=0,0,IF(F149="OŽ",IF(L149&gt;35,0,IF(J149&gt;35,(36-L149)*1.836,((36-L149)-(36-J149))*1.836)),0)+IF(F149="PČ",IF(L149&gt;31,0,IF(J149&gt;31,(32-L149)*1.347,((32-L149)-(32-J149))*1.347)),0)+ IF(F149="PČneol",IF(L149&gt;15,0,IF(J149&gt;15,(16-L149)*0.255,((16-L149)-(16-J149))*0.255)),0)+IF(F149="PŽ",IF(L149&gt;31,0,IF(J149&gt;31,(32-L149)*0.255,((32-L149)-(32-J149))*0.255)),0)+IF(F149="EČ",IF(L149&gt;23,0,IF(J149&gt;23,(24-L149)*0.612,((24-L149)-(24-J149))*0.612)),0)+IF(F149="EČneol",IF(L149&gt;7,0,IF(J149&gt;7,(8-L149)*0.204,((8-L149)-(8-J149))*0.204)),0)+IF(F149="EŽ",IF(L149&gt;23,0,IF(J149&gt;23,(24-L149)*0.204,((24-L149)-(24-J149))*0.204)),0)+IF(F149="PT",IF(L149&gt;31,0,IF(J149&gt;31,(32-L149)*0.204,((32-L149)-(32-J149))*0.204)),0)+IF(F149="JOŽ",IF(L149&gt;23,0,IF(J149&gt;23,(24-L149)*0.255,((24-L149)-(24-J149))*0.255)),0)+IF(F149="JPČ",IF(L149&gt;23,0,IF(J149&gt;23,(24-L149)*0.204,((24-L149)-(24-J149))*0.204)),0)+IF(F149="JEČ",IF(L149&gt;15,0,IF(J149&gt;15,(16-L149)*0.102,((16-L149)-(16-J149))*0.102)),0)+IF(F149="JEOF",IF(L149&gt;15,0,IF(J149&gt;15,(16-L149)*0.102,((16-L149)-(16-J149))*0.102)),0)+IF(F149="JnPČ",IF(L149&gt;15,0,IF(J149&gt;15,(16-L149)*0.153,((16-L149)-(16-J149))*0.153)),0)+IF(F149="JnEČ",IF(L149&gt;15,0,IF(J149&gt;15,(16-L149)*0.0765,((16-L149)-(16-J149))*0.0765)),0)+IF(F149="JčPČ",IF(L149&gt;15,0,IF(J149&gt;15,(16-L149)*0.06375,((16-L149)-(16-J149))*0.06375)),0)+IF(F149="JčEČ",IF(L149&gt;15,0,IF(J149&gt;15,(16-L149)*0.051,((16-L149)-(16-J149))*0.051)),0)+IF(F149="NEAK",IF(L149&gt;23,0,IF(J149&gt;23,(24-L149)*0.03444,((24-L149)-(24-J149))*0.03444)),0))</f>
        <v>4.2839999999999998</v>
      </c>
      <c r="Q149" s="11">
        <f t="shared" ref="Q149:Q165" si="65">IF(ISERROR(P149*100/N149),0,(P149*100/N149))</f>
        <v>7.3118279569892461</v>
      </c>
      <c r="R149" s="10">
        <f t="shared" si="63"/>
        <v>25.149600000000003</v>
      </c>
      <c r="S149" s="8"/>
    </row>
    <row r="150" spans="1:19">
      <c r="A150" s="61">
        <v>3</v>
      </c>
      <c r="B150" s="61" t="s">
        <v>143</v>
      </c>
      <c r="C150" s="12" t="s">
        <v>144</v>
      </c>
      <c r="D150" s="61" t="s">
        <v>30</v>
      </c>
      <c r="E150" s="61">
        <v>1</v>
      </c>
      <c r="F150" s="61" t="s">
        <v>31</v>
      </c>
      <c r="G150" s="61">
        <v>1</v>
      </c>
      <c r="H150" s="61" t="s">
        <v>32</v>
      </c>
      <c r="I150" s="61"/>
      <c r="J150" s="61">
        <v>22</v>
      </c>
      <c r="K150" s="61">
        <v>44</v>
      </c>
      <c r="L150" s="61">
        <v>1</v>
      </c>
      <c r="M150" s="61" t="s">
        <v>35</v>
      </c>
      <c r="N150" s="3">
        <f t="shared" si="59"/>
        <v>187</v>
      </c>
      <c r="O150" s="9">
        <f t="shared" si="60"/>
        <v>187</v>
      </c>
      <c r="P150" s="4">
        <f t="shared" si="64"/>
        <v>12.852</v>
      </c>
      <c r="Q150" s="11">
        <f t="shared" si="65"/>
        <v>6.872727272727273</v>
      </c>
      <c r="R150" s="10">
        <f t="shared" si="63"/>
        <v>39.970400000000005</v>
      </c>
      <c r="S150" s="8"/>
    </row>
    <row r="151" spans="1:19" s="8" customFormat="1">
      <c r="A151" s="61">
        <v>4</v>
      </c>
      <c r="B151" s="61" t="s">
        <v>143</v>
      </c>
      <c r="C151" s="12" t="s">
        <v>145</v>
      </c>
      <c r="D151" s="61" t="s">
        <v>30</v>
      </c>
      <c r="E151" s="61">
        <v>1</v>
      </c>
      <c r="F151" s="61" t="s">
        <v>31</v>
      </c>
      <c r="G151" s="61">
        <v>1</v>
      </c>
      <c r="H151" s="61" t="s">
        <v>32</v>
      </c>
      <c r="I151" s="61"/>
      <c r="J151" s="61">
        <v>101</v>
      </c>
      <c r="K151" s="61">
        <v>44</v>
      </c>
      <c r="L151" s="61">
        <v>1</v>
      </c>
      <c r="M151" s="61" t="s">
        <v>32</v>
      </c>
      <c r="N151" s="3">
        <f t="shared" si="59"/>
        <v>204</v>
      </c>
      <c r="O151" s="9">
        <f t="shared" si="60"/>
        <v>204</v>
      </c>
      <c r="P151" s="4">
        <f t="shared" si="64"/>
        <v>14.076000000000001</v>
      </c>
      <c r="Q151" s="11">
        <f t="shared" si="65"/>
        <v>6.9</v>
      </c>
      <c r="R151" s="10">
        <f t="shared" si="63"/>
        <v>87.230400000000003</v>
      </c>
    </row>
    <row r="152" spans="1:19" s="8" customFormat="1">
      <c r="A152" s="61">
        <v>5</v>
      </c>
      <c r="B152" s="61" t="s">
        <v>98</v>
      </c>
      <c r="C152" s="12" t="s">
        <v>93</v>
      </c>
      <c r="D152" s="61" t="s">
        <v>30</v>
      </c>
      <c r="E152" s="61">
        <v>1</v>
      </c>
      <c r="F152" s="61" t="s">
        <v>31</v>
      </c>
      <c r="G152" s="61">
        <v>1</v>
      </c>
      <c r="H152" s="61" t="s">
        <v>32</v>
      </c>
      <c r="I152" s="61"/>
      <c r="J152" s="61">
        <v>13</v>
      </c>
      <c r="K152" s="61">
        <v>44</v>
      </c>
      <c r="L152" s="61">
        <v>4</v>
      </c>
      <c r="M152" s="61" t="s">
        <v>32</v>
      </c>
      <c r="N152" s="3">
        <f t="shared" si="59"/>
        <v>39</v>
      </c>
      <c r="O152" s="9">
        <f t="shared" si="60"/>
        <v>39</v>
      </c>
      <c r="P152" s="4">
        <f t="shared" si="64"/>
        <v>5.508</v>
      </c>
      <c r="Q152" s="11">
        <f t="shared" si="65"/>
        <v>14.123076923076923</v>
      </c>
      <c r="R152" s="10">
        <f t="shared" si="63"/>
        <v>17.8032</v>
      </c>
    </row>
    <row r="153" spans="1:19" s="8" customFormat="1">
      <c r="A153" s="61">
        <v>6</v>
      </c>
      <c r="B153" s="61" t="s">
        <v>146</v>
      </c>
      <c r="C153" s="12" t="s">
        <v>147</v>
      </c>
      <c r="D153" s="61" t="s">
        <v>30</v>
      </c>
      <c r="E153" s="61">
        <v>1</v>
      </c>
      <c r="F153" s="61" t="s">
        <v>31</v>
      </c>
      <c r="G153" s="61">
        <v>1</v>
      </c>
      <c r="H153" s="61" t="s">
        <v>32</v>
      </c>
      <c r="I153" s="61"/>
      <c r="J153" s="61">
        <v>17</v>
      </c>
      <c r="K153" s="61">
        <v>44</v>
      </c>
      <c r="L153" s="61">
        <v>6</v>
      </c>
      <c r="M153" s="61" t="s">
        <v>32</v>
      </c>
      <c r="N153" s="3">
        <f t="shared" si="59"/>
        <v>42.5</v>
      </c>
      <c r="O153" s="9">
        <f t="shared" si="60"/>
        <v>42.5</v>
      </c>
      <c r="P153" s="4">
        <f t="shared" si="64"/>
        <v>6.7320000000000002</v>
      </c>
      <c r="Q153" s="11">
        <f t="shared" si="65"/>
        <v>15.840000000000002</v>
      </c>
      <c r="R153" s="10">
        <f t="shared" si="63"/>
        <v>19.692800000000002</v>
      </c>
    </row>
    <row r="154" spans="1:19" s="8" customFormat="1">
      <c r="A154" s="61">
        <v>7</v>
      </c>
      <c r="B154" s="61" t="s">
        <v>148</v>
      </c>
      <c r="C154" s="12" t="s">
        <v>149</v>
      </c>
      <c r="D154" s="61" t="s">
        <v>30</v>
      </c>
      <c r="E154" s="61">
        <v>1</v>
      </c>
      <c r="F154" s="61" t="s">
        <v>31</v>
      </c>
      <c r="G154" s="61">
        <v>1</v>
      </c>
      <c r="H154" s="61" t="s">
        <v>32</v>
      </c>
      <c r="I154" s="61"/>
      <c r="J154" s="61">
        <v>14</v>
      </c>
      <c r="K154" s="61">
        <v>44</v>
      </c>
      <c r="L154" s="61">
        <v>3</v>
      </c>
      <c r="M154" s="61" t="s">
        <v>32</v>
      </c>
      <c r="N154" s="3">
        <f t="shared" si="59"/>
        <v>72.240000000000009</v>
      </c>
      <c r="O154" s="9">
        <f t="shared" si="60"/>
        <v>72.240000000000009</v>
      </c>
      <c r="P154" s="4">
        <f t="shared" si="64"/>
        <v>6.7320000000000002</v>
      </c>
      <c r="Q154" s="11">
        <f t="shared" si="65"/>
        <v>9.3189368770764123</v>
      </c>
      <c r="R154" s="10">
        <f t="shared" si="63"/>
        <v>31.588800000000006</v>
      </c>
    </row>
    <row r="155" spans="1:19" s="8" customFormat="1">
      <c r="A155" s="61">
        <v>8</v>
      </c>
      <c r="B155" s="61" t="s">
        <v>36</v>
      </c>
      <c r="C155" s="12" t="s">
        <v>97</v>
      </c>
      <c r="D155" s="61" t="s">
        <v>30</v>
      </c>
      <c r="E155" s="61">
        <v>1</v>
      </c>
      <c r="F155" s="61" t="s">
        <v>31</v>
      </c>
      <c r="G155" s="61">
        <v>1</v>
      </c>
      <c r="H155" s="61" t="s">
        <v>32</v>
      </c>
      <c r="I155" s="61"/>
      <c r="J155" s="61">
        <v>11</v>
      </c>
      <c r="K155" s="61">
        <v>44</v>
      </c>
      <c r="L155" s="61">
        <v>8</v>
      </c>
      <c r="M155" s="61" t="s">
        <v>32</v>
      </c>
      <c r="N155" s="3">
        <f t="shared" si="59"/>
        <v>22</v>
      </c>
      <c r="O155" s="9">
        <f t="shared" si="60"/>
        <v>22</v>
      </c>
      <c r="P155" s="4">
        <f t="shared" si="64"/>
        <v>1.8359999999999999</v>
      </c>
      <c r="Q155" s="11">
        <f t="shared" si="65"/>
        <v>8.3454545454545457</v>
      </c>
      <c r="R155" s="10">
        <f t="shared" si="63"/>
        <v>9.5343999999999998</v>
      </c>
    </row>
    <row r="156" spans="1:19" s="8" customFormat="1">
      <c r="A156" s="61">
        <v>9</v>
      </c>
      <c r="B156" s="61" t="s">
        <v>74</v>
      </c>
      <c r="C156" s="12" t="s">
        <v>75</v>
      </c>
      <c r="D156" s="61" t="s">
        <v>30</v>
      </c>
      <c r="E156" s="61">
        <v>1</v>
      </c>
      <c r="F156" s="61" t="s">
        <v>31</v>
      </c>
      <c r="G156" s="61">
        <v>1</v>
      </c>
      <c r="H156" s="61" t="s">
        <v>32</v>
      </c>
      <c r="I156" s="61"/>
      <c r="J156" s="61">
        <v>25</v>
      </c>
      <c r="K156" s="61">
        <v>44</v>
      </c>
      <c r="L156" s="61">
        <v>1</v>
      </c>
      <c r="M156" s="61" t="s">
        <v>32</v>
      </c>
      <c r="N156" s="3">
        <f t="shared" si="59"/>
        <v>204</v>
      </c>
      <c r="O156" s="9">
        <f t="shared" si="60"/>
        <v>204</v>
      </c>
      <c r="P156" s="4">
        <f t="shared" si="64"/>
        <v>14.076000000000001</v>
      </c>
      <c r="Q156" s="11">
        <f t="shared" si="65"/>
        <v>6.9</v>
      </c>
      <c r="R156" s="10">
        <f t="shared" si="63"/>
        <v>87.230400000000003</v>
      </c>
    </row>
    <row r="157" spans="1:19" s="8" customFormat="1">
      <c r="A157" s="61">
        <v>10</v>
      </c>
      <c r="B157" s="61" t="s">
        <v>150</v>
      </c>
      <c r="C157" s="12" t="s">
        <v>57</v>
      </c>
      <c r="D157" s="61" t="s">
        <v>30</v>
      </c>
      <c r="E157" s="61">
        <v>1</v>
      </c>
      <c r="F157" s="61" t="s">
        <v>31</v>
      </c>
      <c r="G157" s="61">
        <v>1</v>
      </c>
      <c r="H157" s="61" t="s">
        <v>32</v>
      </c>
      <c r="I157" s="61"/>
      <c r="J157" s="61">
        <v>17</v>
      </c>
      <c r="K157" s="61">
        <v>44</v>
      </c>
      <c r="L157" s="61">
        <v>14</v>
      </c>
      <c r="M157" s="61" t="s">
        <v>32</v>
      </c>
      <c r="N157" s="3">
        <f t="shared" si="59"/>
        <v>24.720833333333335</v>
      </c>
      <c r="O157" s="9">
        <f t="shared" si="60"/>
        <v>24.720833333333335</v>
      </c>
      <c r="P157" s="4">
        <f t="shared" si="64"/>
        <v>1.8359999999999999</v>
      </c>
      <c r="Q157" s="11">
        <f t="shared" si="65"/>
        <v>7.4269340974212028</v>
      </c>
      <c r="R157" s="10">
        <f t="shared" si="63"/>
        <v>10.622733333333334</v>
      </c>
    </row>
    <row r="158" spans="1:19" s="8" customFormat="1">
      <c r="A158" s="61">
        <v>11</v>
      </c>
      <c r="B158" s="61" t="s">
        <v>151</v>
      </c>
      <c r="C158" s="12" t="s">
        <v>59</v>
      </c>
      <c r="D158" s="61" t="s">
        <v>30</v>
      </c>
      <c r="E158" s="61">
        <v>1</v>
      </c>
      <c r="F158" s="61" t="s">
        <v>31</v>
      </c>
      <c r="G158" s="61">
        <v>1</v>
      </c>
      <c r="H158" s="61" t="s">
        <v>32</v>
      </c>
      <c r="I158" s="61"/>
      <c r="J158" s="61">
        <v>16</v>
      </c>
      <c r="K158" s="61">
        <v>44</v>
      </c>
      <c r="L158" s="61">
        <v>3</v>
      </c>
      <c r="M158" s="61" t="s">
        <v>32</v>
      </c>
      <c r="N158" s="3">
        <f t="shared" si="59"/>
        <v>82.56</v>
      </c>
      <c r="O158" s="9">
        <f t="shared" si="60"/>
        <v>82.56</v>
      </c>
      <c r="P158" s="4">
        <f t="shared" si="64"/>
        <v>7.9559999999999995</v>
      </c>
      <c r="Q158" s="11">
        <f t="shared" si="65"/>
        <v>9.6366279069767433</v>
      </c>
      <c r="R158" s="10">
        <f t="shared" si="63"/>
        <v>36.206400000000002</v>
      </c>
    </row>
    <row r="159" spans="1:19" s="8" customFormat="1">
      <c r="A159" s="61">
        <v>12</v>
      </c>
      <c r="B159" s="61" t="s">
        <v>74</v>
      </c>
      <c r="C159" s="12" t="s">
        <v>108</v>
      </c>
      <c r="D159" s="61" t="s">
        <v>30</v>
      </c>
      <c r="E159" s="61">
        <v>1</v>
      </c>
      <c r="F159" s="61" t="s">
        <v>31</v>
      </c>
      <c r="G159" s="61">
        <v>1</v>
      </c>
      <c r="H159" s="61" t="s">
        <v>32</v>
      </c>
      <c r="I159" s="61"/>
      <c r="J159" s="61">
        <v>157</v>
      </c>
      <c r="K159" s="61">
        <v>44</v>
      </c>
      <c r="L159" s="61">
        <v>7</v>
      </c>
      <c r="M159" s="61" t="s">
        <v>35</v>
      </c>
      <c r="N159" s="3">
        <f t="shared" si="59"/>
        <v>54</v>
      </c>
      <c r="O159" s="9">
        <f t="shared" si="60"/>
        <v>54</v>
      </c>
      <c r="P159" s="4">
        <f t="shared" si="64"/>
        <v>10.404</v>
      </c>
      <c r="Q159" s="11">
        <f t="shared" si="65"/>
        <v>19.266666666666669</v>
      </c>
      <c r="R159" s="10">
        <f t="shared" si="63"/>
        <v>12.880800000000001</v>
      </c>
    </row>
    <row r="160" spans="1:19">
      <c r="A160" s="61">
        <v>13</v>
      </c>
      <c r="B160" s="61" t="s">
        <v>152</v>
      </c>
      <c r="C160" s="12" t="s">
        <v>153</v>
      </c>
      <c r="D160" s="61" t="s">
        <v>30</v>
      </c>
      <c r="E160" s="61">
        <v>1</v>
      </c>
      <c r="F160" s="61" t="s">
        <v>31</v>
      </c>
      <c r="G160" s="61">
        <v>1</v>
      </c>
      <c r="H160" s="61" t="s">
        <v>32</v>
      </c>
      <c r="I160" s="61"/>
      <c r="J160" s="61">
        <v>16</v>
      </c>
      <c r="K160" s="61">
        <v>44</v>
      </c>
      <c r="L160" s="61">
        <v>1</v>
      </c>
      <c r="M160" s="61" t="s">
        <v>35</v>
      </c>
      <c r="N160" s="3">
        <f t="shared" si="59"/>
        <v>136</v>
      </c>
      <c r="O160" s="9">
        <f t="shared" si="60"/>
        <v>136</v>
      </c>
      <c r="P160" s="4">
        <f t="shared" si="64"/>
        <v>9.18</v>
      </c>
      <c r="Q160" s="11">
        <f t="shared" si="65"/>
        <v>6.75</v>
      </c>
      <c r="R160" s="10">
        <f t="shared" si="63"/>
        <v>29.036000000000001</v>
      </c>
      <c r="S160" s="8"/>
    </row>
    <row r="161" spans="1:19">
      <c r="A161" s="61">
        <v>14</v>
      </c>
      <c r="B161" s="61" t="s">
        <v>154</v>
      </c>
      <c r="C161" s="12" t="s">
        <v>155</v>
      </c>
      <c r="D161" s="61" t="s">
        <v>30</v>
      </c>
      <c r="E161" s="61">
        <v>1</v>
      </c>
      <c r="F161" s="61" t="s">
        <v>31</v>
      </c>
      <c r="G161" s="61">
        <v>1</v>
      </c>
      <c r="H161" s="61" t="s">
        <v>32</v>
      </c>
      <c r="I161" s="61"/>
      <c r="J161" s="61">
        <v>15</v>
      </c>
      <c r="K161" s="61">
        <v>44</v>
      </c>
      <c r="L161" s="61">
        <v>9</v>
      </c>
      <c r="M161" s="61" t="s">
        <v>32</v>
      </c>
      <c r="N161" s="3">
        <f t="shared" si="59"/>
        <v>25</v>
      </c>
      <c r="O161" s="9">
        <f t="shared" si="60"/>
        <v>25</v>
      </c>
      <c r="P161" s="4">
        <f t="shared" si="64"/>
        <v>3.6719999999999997</v>
      </c>
      <c r="Q161" s="11">
        <f t="shared" si="65"/>
        <v>14.687999999999999</v>
      </c>
      <c r="R161" s="10">
        <f t="shared" si="63"/>
        <v>11.468800000000002</v>
      </c>
      <c r="S161" s="8"/>
    </row>
    <row r="162" spans="1:19">
      <c r="A162" s="61">
        <v>15</v>
      </c>
      <c r="B162" s="61" t="s">
        <v>152</v>
      </c>
      <c r="C162" s="12" t="s">
        <v>156</v>
      </c>
      <c r="D162" s="61" t="s">
        <v>30</v>
      </c>
      <c r="E162" s="61">
        <v>1</v>
      </c>
      <c r="F162" s="61" t="s">
        <v>31</v>
      </c>
      <c r="G162" s="61">
        <v>1</v>
      </c>
      <c r="H162" s="61" t="s">
        <v>32</v>
      </c>
      <c r="I162" s="61"/>
      <c r="J162" s="61">
        <v>51</v>
      </c>
      <c r="K162" s="61">
        <v>44</v>
      </c>
      <c r="L162" s="61">
        <v>1</v>
      </c>
      <c r="M162" s="61" t="s">
        <v>32</v>
      </c>
      <c r="N162" s="3">
        <f t="shared" si="59"/>
        <v>204</v>
      </c>
      <c r="O162" s="9">
        <f t="shared" si="60"/>
        <v>204</v>
      </c>
      <c r="P162" s="4">
        <f t="shared" si="64"/>
        <v>14.076000000000001</v>
      </c>
      <c r="Q162" s="11">
        <f t="shared" si="65"/>
        <v>6.9</v>
      </c>
      <c r="R162" s="10">
        <f t="shared" si="63"/>
        <v>87.230400000000003</v>
      </c>
      <c r="S162" s="8"/>
    </row>
    <row r="163" spans="1:19">
      <c r="A163" s="61">
        <v>16</v>
      </c>
      <c r="B163" s="61" t="s">
        <v>157</v>
      </c>
      <c r="C163" s="12" t="s">
        <v>158</v>
      </c>
      <c r="D163" s="61" t="s">
        <v>30</v>
      </c>
      <c r="E163" s="61">
        <v>1</v>
      </c>
      <c r="F163" s="61" t="s">
        <v>31</v>
      </c>
      <c r="G163" s="61">
        <v>1</v>
      </c>
      <c r="H163" s="61" t="s">
        <v>32</v>
      </c>
      <c r="I163" s="61"/>
      <c r="J163" s="61">
        <v>11</v>
      </c>
      <c r="K163" s="61">
        <v>44</v>
      </c>
      <c r="L163" s="61">
        <v>5</v>
      </c>
      <c r="M163" s="61" t="s">
        <v>32</v>
      </c>
      <c r="N163" s="3">
        <f t="shared" si="59"/>
        <v>30.25</v>
      </c>
      <c r="O163" s="9">
        <f t="shared" si="60"/>
        <v>30.25</v>
      </c>
      <c r="P163" s="4">
        <f t="shared" si="64"/>
        <v>3.6719999999999997</v>
      </c>
      <c r="Q163" s="11">
        <f t="shared" si="65"/>
        <v>12.138842975206611</v>
      </c>
      <c r="R163" s="10">
        <f t="shared" si="63"/>
        <v>13.5688</v>
      </c>
      <c r="S163" s="8"/>
    </row>
    <row r="164" spans="1:19">
      <c r="A164" s="61">
        <v>17</v>
      </c>
      <c r="B164" s="61" t="s">
        <v>159</v>
      </c>
      <c r="C164" s="12" t="s">
        <v>29</v>
      </c>
      <c r="D164" s="61" t="s">
        <v>30</v>
      </c>
      <c r="E164" s="61">
        <v>1</v>
      </c>
      <c r="F164" s="61" t="s">
        <v>31</v>
      </c>
      <c r="G164" s="61">
        <v>1</v>
      </c>
      <c r="H164" s="61" t="s">
        <v>32</v>
      </c>
      <c r="I164" s="61"/>
      <c r="J164" s="61">
        <v>10</v>
      </c>
      <c r="K164" s="61">
        <v>44</v>
      </c>
      <c r="L164" s="61">
        <v>3</v>
      </c>
      <c r="M164" s="61" t="s">
        <v>32</v>
      </c>
      <c r="N164" s="3">
        <f t="shared" si="59"/>
        <v>51.6</v>
      </c>
      <c r="O164" s="9">
        <f t="shared" si="60"/>
        <v>51.6</v>
      </c>
      <c r="P164" s="4">
        <f t="shared" si="64"/>
        <v>4.2839999999999998</v>
      </c>
      <c r="Q164" s="11">
        <f t="shared" si="65"/>
        <v>8.3023255813953476</v>
      </c>
      <c r="R164" s="10">
        <f t="shared" si="63"/>
        <v>22.3536</v>
      </c>
      <c r="S164" s="8"/>
    </row>
    <row r="165" spans="1:19">
      <c r="A165" s="61">
        <v>18</v>
      </c>
      <c r="B165" s="61"/>
      <c r="C165" s="12"/>
      <c r="D165" s="61"/>
      <c r="E165" s="61"/>
      <c r="F165" s="61"/>
      <c r="G165" s="61"/>
      <c r="H165" s="61"/>
      <c r="I165" s="61"/>
      <c r="J165" s="61"/>
      <c r="K165" s="61"/>
      <c r="L165" s="61"/>
      <c r="M165" s="61"/>
      <c r="N165" s="3">
        <f t="shared" si="59"/>
        <v>0</v>
      </c>
      <c r="O165" s="9">
        <f t="shared" si="60"/>
        <v>0</v>
      </c>
      <c r="P165" s="4">
        <f t="shared" si="64"/>
        <v>0</v>
      </c>
      <c r="Q165" s="11">
        <f t="shared" si="65"/>
        <v>0</v>
      </c>
      <c r="R165" s="10">
        <f t="shared" si="63"/>
        <v>0</v>
      </c>
      <c r="S165" s="8"/>
    </row>
    <row r="166" spans="1:19">
      <c r="A166" s="64" t="s">
        <v>64</v>
      </c>
      <c r="B166" s="65"/>
      <c r="C166" s="65"/>
      <c r="D166" s="65"/>
      <c r="E166" s="65"/>
      <c r="F166" s="65"/>
      <c r="G166" s="65"/>
      <c r="H166" s="65"/>
      <c r="I166" s="65"/>
      <c r="J166" s="65"/>
      <c r="K166" s="65"/>
      <c r="L166" s="65"/>
      <c r="M166" s="65"/>
      <c r="N166" s="65"/>
      <c r="O166" s="65"/>
      <c r="P166" s="65"/>
      <c r="Q166" s="66"/>
      <c r="R166" s="10">
        <f>SUM(R148:R165)</f>
        <v>553.19153333333338</v>
      </c>
      <c r="S166" s="8"/>
    </row>
    <row r="167" spans="1:19" ht="120">
      <c r="A167" s="24" t="s">
        <v>65</v>
      </c>
      <c r="B167" s="24"/>
      <c r="C167" s="56" t="s">
        <v>160</v>
      </c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6"/>
      <c r="S167" s="8"/>
    </row>
    <row r="168" spans="1:19">
      <c r="A168" s="49" t="s">
        <v>79</v>
      </c>
      <c r="B168" s="49"/>
      <c r="C168" s="49"/>
      <c r="D168" s="49"/>
      <c r="E168" s="49"/>
      <c r="F168" s="49"/>
      <c r="G168" s="49"/>
      <c r="H168" s="49"/>
      <c r="I168" s="49"/>
      <c r="J168" s="15"/>
      <c r="K168" s="15"/>
      <c r="L168" s="15"/>
      <c r="M168" s="15"/>
      <c r="N168" s="15"/>
      <c r="O168" s="15"/>
      <c r="P168" s="15"/>
      <c r="Q168" s="15"/>
      <c r="R168" s="16"/>
      <c r="S168" s="8"/>
    </row>
    <row r="169" spans="1:19">
      <c r="A169" s="49"/>
      <c r="B169" s="49"/>
      <c r="C169" s="49"/>
      <c r="D169" s="49"/>
      <c r="E169" s="49"/>
      <c r="F169" s="49"/>
      <c r="G169" s="49"/>
      <c r="H169" s="49"/>
      <c r="I169" s="49"/>
      <c r="J169" s="15"/>
      <c r="K169" s="15"/>
      <c r="L169" s="15"/>
      <c r="M169" s="15"/>
      <c r="N169" s="15"/>
      <c r="O169" s="15"/>
      <c r="P169" s="15"/>
      <c r="Q169" s="15"/>
      <c r="R169" s="16"/>
      <c r="S169" s="8"/>
    </row>
    <row r="170" spans="1:19">
      <c r="A170" s="67" t="s">
        <v>161</v>
      </c>
      <c r="B170" s="68"/>
      <c r="C170" s="68"/>
      <c r="D170" s="68"/>
      <c r="E170" s="68"/>
      <c r="F170" s="68"/>
      <c r="G170" s="68"/>
      <c r="H170" s="68"/>
      <c r="I170" s="68"/>
      <c r="J170" s="68"/>
      <c r="K170" s="68"/>
      <c r="L170" s="68"/>
      <c r="M170" s="68"/>
      <c r="N170" s="68"/>
      <c r="O170" s="68"/>
      <c r="P170" s="68"/>
      <c r="Q170" s="57"/>
      <c r="R170" s="8"/>
      <c r="S170" s="8"/>
    </row>
    <row r="171" spans="1:19" ht="18">
      <c r="A171" s="69" t="s">
        <v>27</v>
      </c>
      <c r="B171" s="70"/>
      <c r="C171" s="70"/>
      <c r="D171" s="50"/>
      <c r="E171" s="50"/>
      <c r="F171" s="50"/>
      <c r="G171" s="50"/>
      <c r="H171" s="50"/>
      <c r="I171" s="50"/>
      <c r="J171" s="50"/>
      <c r="K171" s="50"/>
      <c r="L171" s="50"/>
      <c r="M171" s="50"/>
      <c r="N171" s="50"/>
      <c r="O171" s="50"/>
      <c r="P171" s="50"/>
      <c r="Q171" s="57"/>
      <c r="R171" s="8"/>
      <c r="S171" s="8"/>
    </row>
    <row r="172" spans="1:19">
      <c r="A172" s="67" t="s">
        <v>69</v>
      </c>
      <c r="B172" s="68"/>
      <c r="C172" s="68"/>
      <c r="D172" s="68"/>
      <c r="E172" s="68"/>
      <c r="F172" s="68"/>
      <c r="G172" s="68"/>
      <c r="H172" s="68"/>
      <c r="I172" s="68"/>
      <c r="J172" s="68"/>
      <c r="K172" s="68"/>
      <c r="L172" s="68"/>
      <c r="M172" s="68"/>
      <c r="N172" s="68"/>
      <c r="O172" s="68"/>
      <c r="P172" s="68"/>
      <c r="Q172" s="57"/>
      <c r="R172" s="8"/>
      <c r="S172" s="8"/>
    </row>
    <row r="173" spans="1:19">
      <c r="A173" s="61">
        <v>1</v>
      </c>
      <c r="B173" s="61" t="s">
        <v>60</v>
      </c>
      <c r="C173" s="12" t="s">
        <v>162</v>
      </c>
      <c r="D173" s="61" t="s">
        <v>30</v>
      </c>
      <c r="E173" s="61">
        <v>1</v>
      </c>
      <c r="F173" s="61" t="s">
        <v>88</v>
      </c>
      <c r="G173" s="61">
        <v>1</v>
      </c>
      <c r="H173" s="61" t="s">
        <v>32</v>
      </c>
      <c r="I173" s="61"/>
      <c r="J173" s="61">
        <v>15</v>
      </c>
      <c r="K173" s="61">
        <v>44</v>
      </c>
      <c r="L173" s="61">
        <v>1</v>
      </c>
      <c r="M173" s="61" t="s">
        <v>35</v>
      </c>
      <c r="N173" s="3">
        <f t="shared" ref="N173:N178" si="66">(IF(F173="OŽ",IF(L173=1,550.8,IF(L173=2,426.38,IF(L173=3,342.14,IF(L173=4,181.44,IF(L173=5,168.48,IF(L173=6,155.52,IF(L173=7,148.5,IF(L173=8,144,0))))))))+IF(L173&lt;=8,0,IF(L173&lt;=16,137.7,IF(L173&lt;=24,108,IF(L173&lt;=32,80.1,IF(L173&lt;=36,52.2,0)))))-IF(L173&lt;=8,0,IF(L173&lt;=16,(L173-9)*2.754,IF(L173&lt;=24,(L173-17)* 2.754,IF(L173&lt;=32,(L173-25)* 2.754,IF(L173&lt;=36,(L173-33)*2.754,0))))),0)+IF(F173="PČ",IF(L173=1,449,IF(L173=2,314.6,IF(L173=3,238,IF(L173=4,172,IF(L173=5,159,IF(L173=6,145,IF(L173=7,132,IF(L173=8,119,0))))))))+IF(L173&lt;=8,0,IF(L173&lt;=16,88,IF(L173&lt;=24,55,IF(L173&lt;=32,22,0))))-IF(L173&lt;=8,0,IF(L173&lt;=16,(L173-9)*2.245,IF(L173&lt;=24,(L173-17)*2.245,IF(L173&lt;=32,(L173-25)*2.245,0)))),0)+IF(F173="PČneol",IF(L173=1,85,IF(L173=2,64.61,IF(L173=3,50.76,IF(L173=4,16.25,IF(L173=5,15,IF(L173=6,13.75,IF(L173=7,12.5,IF(L173=8,11.25,0))))))))+IF(L173&lt;=8,0,IF(L173&lt;=16,9,0))-IF(L173&lt;=8,0,IF(L173&lt;=16,(L173-9)*0.425,0)),0)+IF(F173="PŽ",IF(L173=1,85,IF(L173=2,59.5,IF(L173=3,45,IF(L173=4,32.5,IF(L173=5,30,IF(L173=6,27.5,IF(L173=7,25,IF(L173=8,22.5,0))))))))+IF(L173&lt;=8,0,IF(L173&lt;=16,19,IF(L173&lt;=24,13,IF(L173&lt;=32,8,0))))-IF(L173&lt;=8,0,IF(L173&lt;=16,(L173-9)*0.425,IF(L173&lt;=24,(L173-17)*0.425,IF(L173&lt;=32,(L173-25)*0.425,0)))),0)+IF(F173="EČ",IF(L173=1,204,IF(L173=2,156.24,IF(L173=3,123.84,IF(L173=4,72,IF(L173=5,66,IF(L173=6,60,IF(L173=7,54,IF(L173=8,48,0))))))))+IF(L173&lt;=8,0,IF(L173&lt;=16,40,IF(L173&lt;=24,25,0)))-IF(L173&lt;=8,0,IF(L173&lt;=16,(L173-9)*1.02,IF(L173&lt;=24,(L173-17)*1.02,0))),0)+IF(F173="EČneol",IF(L173=1,68,IF(L173=2,51.69,IF(L173=3,40.61,IF(L173=4,13,IF(L173=5,12,IF(L173=6,11,IF(L173=7,10,IF(L173=8,9,0)))))))))+IF(F173="EŽ",IF(L173=1,68,IF(L173=2,47.6,IF(L173=3,36,IF(L173=4,18,IF(L173=5,16.5,IF(L173=6,15,IF(L173=7,13.5,IF(L173=8,12,0))))))))+IF(L173&lt;=8,0,IF(L173&lt;=16,10,IF(L173&lt;=24,6,0)))-IF(L173&lt;=8,0,IF(L173&lt;=16,(L173-9)*0.34,IF(L173&lt;=24,(L173-17)*0.34,0))),0)+IF(F173="PT",IF(L173=1,68,IF(L173=2,52.08,IF(L173=3,41.28,IF(L173=4,24,IF(L173=5,22,IF(L173=6,20,IF(L173=7,18,IF(L173=8,16,0))))))))+IF(L173&lt;=8,0,IF(L173&lt;=16,13,IF(L173&lt;=24,9,IF(L173&lt;=32,4,0))))-IF(L173&lt;=8,0,IF(L173&lt;=16,(L173-9)*0.34,IF(L173&lt;=24,(L173-17)*0.34,IF(L173&lt;=32,(L173-25)*0.34,0)))),0)+IF(F173="JOŽ",IF(L173=1,85,IF(L173=2,59.5,IF(L173=3,45,IF(L173=4,32.5,IF(L173=5,30,IF(L173=6,27.5,IF(L173=7,25,IF(L173=8,22.5,0))))))))+IF(L173&lt;=8,0,IF(L173&lt;=16,19,IF(L173&lt;=24,13,0)))-IF(L173&lt;=8,0,IF(L173&lt;=16,(L173-9)*0.425,IF(L173&lt;=24,(L173-17)*0.425,0))),0)+IF(F173="JPČ",IF(L173=1,68,IF(L173=2,47.6,IF(L173=3,36,IF(L173=4,26,IF(L173=5,24,IF(L173=6,22,IF(L173=7,20,IF(L173=8,18,0))))))))+IF(L173&lt;=8,0,IF(L173&lt;=16,13,IF(L173&lt;=24,9,0)))-IF(L173&lt;=8,0,IF(L173&lt;=16,(L173-9)*0.34,IF(L173&lt;=24,(L173-17)*0.34,0))),0)+IF(F173="JEČ",IF(L173=1,34,IF(L173=2,26.04,IF(L173=3,20.6,IF(L173=4,12,IF(L173=5,11,IF(L173=6,10,IF(L173=7,9,IF(L173=8,8,0))))))))+IF(L173&lt;=8,0,IF(L173&lt;=16,6,0))-IF(L173&lt;=8,0,IF(L173&lt;=16,(L173-9)*0.17,0)),0)+IF(F173="JEOF",IF(L173=1,34,IF(L173=2,26.04,IF(L173=3,20.6,IF(L173=4,12,IF(L173=5,11,IF(L173=6,10,IF(L173=7,9,IF(L173=8,8,0))))))))+IF(L173&lt;=8,0,IF(L173&lt;=16,6,0))-IF(L173&lt;=8,0,IF(L173&lt;=16,(L173-9)*0.17,0)),0)+IF(F173="JnPČ",IF(L173=1,51,IF(L173=2,35.7,IF(L173=3,27,IF(L173=4,19.5,IF(L173=5,18,IF(L173=6,16.5,IF(L173=7,15,IF(L173=8,13.5,0))))))))+IF(L173&lt;=8,0,IF(L173&lt;=16,10,0))-IF(L173&lt;=8,0,IF(L173&lt;=16,(L173-9)*0.255,0)),0)+IF(F173="JnEČ",IF(L173=1,25.5,IF(L173=2,19.53,IF(L173=3,15.48,IF(L173=4,9,IF(L173=5,8.25,IF(L173=6,7.5,IF(L173=7,6.75,IF(L173=8,6,0))))))))+IF(L173&lt;=8,0,IF(L173&lt;=16,5,0))-IF(L173&lt;=8,0,IF(L173&lt;=16,(L173-9)*0.1275,0)),0)+IF(F173="JčPČ",IF(L173=1,21.25,IF(L173=2,14.5,IF(L173=3,11.5,IF(L173=4,7,IF(L173=5,6.5,IF(L173=6,6,IF(L173=7,5.5,IF(L173=8,5,0))))))))+IF(L173&lt;=8,0,IF(L173&lt;=16,4,0))-IF(L173&lt;=8,0,IF(L173&lt;=16,(L173-9)*0.10625,0)),0)+IF(F173="JčEČ",IF(L173=1,17,IF(L173=2,13.02,IF(L173=3,10.32,IF(L173=4,6,IF(L173=5,5.5,IF(L173=6,5,IF(L173=7,4.5,IF(L173=8,4,0))))))))+IF(L173&lt;=8,0,IF(L173&lt;=16,3,0))-IF(L173&lt;=8,0,IF(L173&lt;=16,(L173-9)*0.085,0)),0)+IF(F173="NEAK",IF(L173=1,11.48,IF(L173=2,8.79,IF(L173=3,6.97,IF(L173=4,4.05,IF(L173=5,3.71,IF(L173=6,3.38,IF(L173=7,3.04,IF(L173=8,2.7,0))))))))+IF(L173&lt;=8,0,IF(L173&lt;=16,2,IF(L173&lt;=24,1.3,0)))-IF(L173&lt;=8,0,IF(L173&lt;=16,(L173-9)*0.0574,IF(L173&lt;=24,(L173-17)*0.0574,0))),0))*IF(L173&lt;0,1,IF(OR(F173="PČ",F173="PŽ",F173="PT"),IF(J173&lt;32,J173/32,1),1))* IF(L173&lt;0,1,IF(OR(F173="EČ",F173="EŽ",F173="JOŽ",F173="JPČ",F173="NEAK"),IF(J173&lt;24,J173/24,1),1))*IF(L173&lt;0,1,IF(OR(F173="PČneol",F173="JEČ",F173="JEOF",F173="JnPČ",F173="JnEČ",F173="JčPČ",F173="JčEČ"),IF(J173&lt;16,J173/16,1),1))*IF(L173&lt;0,1,IF(F173="EČneol",IF(J173&lt;8,J173/8,1),1))</f>
        <v>31.875</v>
      </c>
      <c r="O173" s="9">
        <f t="shared" ref="O173:O178" si="67">IF(F173="OŽ",N173,IF(H173="Ne",IF(J173*0.3&lt;J173-L173,N173,0),IF(J173*0.1&lt;J173-L173,N173,0)))</f>
        <v>31.875</v>
      </c>
      <c r="P173" s="4">
        <f t="shared" ref="P173" si="68">IF(O173=0,0,IF(F173="OŽ",IF(L173&gt;35,0,IF(J173&gt;35,(36-L173)*1.836,((36-L173)-(36-J173))*1.836)),0)+IF(F173="PČ",IF(L173&gt;31,0,IF(J173&gt;31,(32-L173)*1.347,((32-L173)-(32-J173))*1.347)),0)+ IF(F173="PČneol",IF(L173&gt;15,0,IF(J173&gt;15,(16-L173)*0.255,((16-L173)-(16-J173))*0.255)),0)+IF(F173="PŽ",IF(L173&gt;31,0,IF(J173&gt;31,(32-L173)*0.255,((32-L173)-(32-J173))*0.255)),0)+IF(F173="EČ",IF(L173&gt;23,0,IF(J173&gt;23,(24-L173)*0.612,((24-L173)-(24-J173))*0.612)),0)+IF(F173="EČneol",IF(L173&gt;7,0,IF(J173&gt;7,(8-L173)*0.204,((8-L173)-(8-J173))*0.204)),0)+IF(F173="EŽ",IF(L173&gt;23,0,IF(J173&gt;23,(24-L173)*0.204,((24-L173)-(24-J173))*0.204)),0)+IF(F173="PT",IF(L173&gt;31,0,IF(J173&gt;31,(32-L173)*0.204,((32-L173)-(32-J173))*0.204)),0)+IF(F173="JOŽ",IF(L173&gt;23,0,IF(J173&gt;23,(24-L173)*0.255,((24-L173)-(24-J173))*0.255)),0)+IF(F173="JPČ",IF(L173&gt;23,0,IF(J173&gt;23,(24-L173)*0.204,((24-L173)-(24-J173))*0.204)),0)+IF(F173="JEČ",IF(L173&gt;15,0,IF(J173&gt;15,(16-L173)*0.102,((16-L173)-(16-J173))*0.102)),0)+IF(F173="JEOF",IF(L173&gt;15,0,IF(J173&gt;15,(16-L173)*0.102,((16-L173)-(16-J173))*0.102)),0)+IF(F173="JnPČ",IF(L173&gt;15,0,IF(J173&gt;15,(16-L173)*0.153,((16-L173)-(16-J173))*0.153)),0)+IF(F173="JnEČ",IF(L173&gt;15,0,IF(J173&gt;15,(16-L173)*0.0765,((16-L173)-(16-J173))*0.0765)),0)+IF(F173="JčPČ",IF(L173&gt;15,0,IF(J173&gt;15,(16-L173)*0.06375,((16-L173)-(16-J173))*0.06375)),0)+IF(F173="JčEČ",IF(L173&gt;15,0,IF(J173&gt;15,(16-L173)*0.051,((16-L173)-(16-J173))*0.051)),0)+IF(F173="NEAK",IF(L173&gt;23,0,IF(J173&gt;23,(24-L173)*0.03444,((24-L173)-(24-J173))*0.03444)),0))</f>
        <v>1.4279999999999999</v>
      </c>
      <c r="Q173" s="11">
        <f t="shared" ref="Q173" si="69">IF(ISERROR(P173*100/N173),0,(P173*100/N173))</f>
        <v>4.4799999999999995</v>
      </c>
      <c r="R173" s="10">
        <f t="shared" ref="R173:R178" si="70">IF(Q173&lt;=30,O173+P173,O173+O173*0.3)*IF(G173=1,0.4,IF(G173=2,0.75,IF(G173="1 (kas 4 m. 1 k. nerengiamos)",0.52,1)))*IF(D173="olimpinė",1,IF(M173="Ne",0.5,1))*IF(OR(A$5="Lietuvos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federacija"),IF(OR(J173&lt;8,K173&lt;16),0,1),1)*E173*IF(I173&lt;=1,1,1/I173)*IF(OR(A$5="Lietuvos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6.6605999999999996</v>
      </c>
      <c r="S173" s="8"/>
    </row>
    <row r="174" spans="1:19">
      <c r="A174" s="61">
        <v>2</v>
      </c>
      <c r="B174" s="61" t="s">
        <v>54</v>
      </c>
      <c r="C174" s="12" t="s">
        <v>163</v>
      </c>
      <c r="D174" s="61" t="s">
        <v>30</v>
      </c>
      <c r="E174" s="61">
        <v>1</v>
      </c>
      <c r="F174" s="61" t="s">
        <v>88</v>
      </c>
      <c r="G174" s="61">
        <v>1</v>
      </c>
      <c r="H174" s="61" t="s">
        <v>32</v>
      </c>
      <c r="I174" s="61"/>
      <c r="J174" s="61">
        <v>21</v>
      </c>
      <c r="K174" s="61">
        <v>44</v>
      </c>
      <c r="L174" s="61">
        <v>9</v>
      </c>
      <c r="M174" s="61" t="s">
        <v>32</v>
      </c>
      <c r="N174" s="3">
        <f t="shared" si="66"/>
        <v>6</v>
      </c>
      <c r="O174" s="9">
        <f t="shared" si="67"/>
        <v>6</v>
      </c>
      <c r="P174" s="4">
        <f t="shared" ref="P174:P178" si="71">IF(O174=0,0,IF(F174="OŽ",IF(L174&gt;35,0,IF(J174&gt;35,(36-L174)*1.836,((36-L174)-(36-J174))*1.836)),0)+IF(F174="PČ",IF(L174&gt;31,0,IF(J174&gt;31,(32-L174)*1.347,((32-L174)-(32-J174))*1.347)),0)+ IF(F174="PČneol",IF(L174&gt;15,0,IF(J174&gt;15,(16-L174)*0.255,((16-L174)-(16-J174))*0.255)),0)+IF(F174="PŽ",IF(L174&gt;31,0,IF(J174&gt;31,(32-L174)*0.255,((32-L174)-(32-J174))*0.255)),0)+IF(F174="EČ",IF(L174&gt;23,0,IF(J174&gt;23,(24-L174)*0.612,((24-L174)-(24-J174))*0.612)),0)+IF(F174="EČneol",IF(L174&gt;7,0,IF(J174&gt;7,(8-L174)*0.204,((8-L174)-(8-J174))*0.204)),0)+IF(F174="EŽ",IF(L174&gt;23,0,IF(J174&gt;23,(24-L174)*0.204,((24-L174)-(24-J174))*0.204)),0)+IF(F174="PT",IF(L174&gt;31,0,IF(J174&gt;31,(32-L174)*0.204,((32-L174)-(32-J174))*0.204)),0)+IF(F174="JOŽ",IF(L174&gt;23,0,IF(J174&gt;23,(24-L174)*0.255,((24-L174)-(24-J174))*0.255)),0)+IF(F174="JPČ",IF(L174&gt;23,0,IF(J174&gt;23,(24-L174)*0.204,((24-L174)-(24-J174))*0.204)),0)+IF(F174="JEČ",IF(L174&gt;15,0,IF(J174&gt;15,(16-L174)*0.102,((16-L174)-(16-J174))*0.102)),0)+IF(F174="JEOF",IF(L174&gt;15,0,IF(J174&gt;15,(16-L174)*0.102,((16-L174)-(16-J174))*0.102)),0)+IF(F174="JnPČ",IF(L174&gt;15,0,IF(J174&gt;15,(16-L174)*0.153,((16-L174)-(16-J174))*0.153)),0)+IF(F174="JnEČ",IF(L174&gt;15,0,IF(J174&gt;15,(16-L174)*0.0765,((16-L174)-(16-J174))*0.0765)),0)+IF(F174="JčPČ",IF(L174&gt;15,0,IF(J174&gt;15,(16-L174)*0.06375,((16-L174)-(16-J174))*0.06375)),0)+IF(F174="JčEČ",IF(L174&gt;15,0,IF(J174&gt;15,(16-L174)*0.051,((16-L174)-(16-J174))*0.051)),0)+IF(F174="NEAK",IF(L174&gt;23,0,IF(J174&gt;23,(24-L174)*0.03444,((24-L174)-(24-J174))*0.03444)),0))</f>
        <v>0.71399999999999997</v>
      </c>
      <c r="Q174" s="11">
        <f t="shared" ref="Q174:Q178" si="72">IF(ISERROR(P174*100/N174),0,(P174*100/N174))</f>
        <v>11.899999999999999</v>
      </c>
      <c r="R174" s="10">
        <f t="shared" si="70"/>
        <v>2.6856000000000004</v>
      </c>
      <c r="S174" s="8"/>
    </row>
    <row r="175" spans="1:19">
      <c r="A175" s="61">
        <v>3</v>
      </c>
      <c r="B175" s="61" t="s">
        <v>60</v>
      </c>
      <c r="C175" s="12" t="s">
        <v>164</v>
      </c>
      <c r="D175" s="61" t="s">
        <v>30</v>
      </c>
      <c r="E175" s="61">
        <v>1</v>
      </c>
      <c r="F175" s="61" t="s">
        <v>88</v>
      </c>
      <c r="G175" s="61">
        <v>1</v>
      </c>
      <c r="H175" s="61" t="s">
        <v>32</v>
      </c>
      <c r="I175" s="61"/>
      <c r="J175" s="61">
        <v>47</v>
      </c>
      <c r="K175" s="61">
        <v>44</v>
      </c>
      <c r="L175" s="61">
        <v>1</v>
      </c>
      <c r="M175" s="61" t="s">
        <v>32</v>
      </c>
      <c r="N175" s="3">
        <f t="shared" si="66"/>
        <v>34</v>
      </c>
      <c r="O175" s="9">
        <f t="shared" si="67"/>
        <v>34</v>
      </c>
      <c r="P175" s="4">
        <f t="shared" si="71"/>
        <v>1.5299999999999998</v>
      </c>
      <c r="Q175" s="11">
        <f t="shared" si="72"/>
        <v>4.4999999999999991</v>
      </c>
      <c r="R175" s="10">
        <f t="shared" si="70"/>
        <v>14.212000000000002</v>
      </c>
      <c r="S175" s="8"/>
    </row>
    <row r="176" spans="1:19" s="8" customFormat="1">
      <c r="A176" s="61">
        <v>4</v>
      </c>
      <c r="B176" s="61" t="s">
        <v>165</v>
      </c>
      <c r="C176" s="12" t="s">
        <v>166</v>
      </c>
      <c r="D176" s="61" t="s">
        <v>30</v>
      </c>
      <c r="E176" s="61">
        <v>1</v>
      </c>
      <c r="F176" s="61" t="s">
        <v>88</v>
      </c>
      <c r="G176" s="61">
        <v>1</v>
      </c>
      <c r="H176" s="61" t="s">
        <v>32</v>
      </c>
      <c r="I176" s="61"/>
      <c r="J176" s="61">
        <v>13</v>
      </c>
      <c r="K176" s="61">
        <v>44</v>
      </c>
      <c r="L176" s="61">
        <v>7</v>
      </c>
      <c r="M176" s="61" t="s">
        <v>32</v>
      </c>
      <c r="N176" s="3">
        <f t="shared" si="66"/>
        <v>7.3125</v>
      </c>
      <c r="O176" s="9">
        <f t="shared" si="67"/>
        <v>7.3125</v>
      </c>
      <c r="P176" s="4">
        <f t="shared" si="71"/>
        <v>0.61199999999999999</v>
      </c>
      <c r="Q176" s="11">
        <f t="shared" si="72"/>
        <v>8.3692307692307679</v>
      </c>
      <c r="R176" s="10">
        <f t="shared" si="70"/>
        <v>3.1698000000000004</v>
      </c>
    </row>
    <row r="177" spans="1:19">
      <c r="A177" s="61">
        <v>5</v>
      </c>
      <c r="B177" s="61" t="s">
        <v>167</v>
      </c>
      <c r="C177" s="12" t="s">
        <v>168</v>
      </c>
      <c r="D177" s="61" t="s">
        <v>30</v>
      </c>
      <c r="E177" s="61">
        <v>1</v>
      </c>
      <c r="F177" s="61" t="s">
        <v>88</v>
      </c>
      <c r="G177" s="61">
        <v>1</v>
      </c>
      <c r="H177" s="61" t="s">
        <v>32</v>
      </c>
      <c r="I177" s="61"/>
      <c r="J177" s="61">
        <v>10</v>
      </c>
      <c r="K177" s="61">
        <v>44</v>
      </c>
      <c r="L177" s="61">
        <v>1</v>
      </c>
      <c r="M177" s="61" t="s">
        <v>32</v>
      </c>
      <c r="N177" s="3">
        <f t="shared" si="66"/>
        <v>21.25</v>
      </c>
      <c r="O177" s="9">
        <f t="shared" si="67"/>
        <v>21.25</v>
      </c>
      <c r="P177" s="4">
        <f t="shared" si="71"/>
        <v>0.91799999999999993</v>
      </c>
      <c r="Q177" s="11">
        <f t="shared" si="72"/>
        <v>4.32</v>
      </c>
      <c r="R177" s="10">
        <f t="shared" si="70"/>
        <v>8.8672000000000004</v>
      </c>
      <c r="S177" s="8"/>
    </row>
    <row r="178" spans="1:19">
      <c r="A178" s="61">
        <v>6</v>
      </c>
      <c r="B178" s="61" t="s">
        <v>167</v>
      </c>
      <c r="C178" s="12" t="s">
        <v>169</v>
      </c>
      <c r="D178" s="61" t="s">
        <v>30</v>
      </c>
      <c r="E178" s="61">
        <v>1</v>
      </c>
      <c r="F178" s="61" t="s">
        <v>88</v>
      </c>
      <c r="G178" s="61">
        <v>1</v>
      </c>
      <c r="H178" s="61" t="s">
        <v>32</v>
      </c>
      <c r="I178" s="61"/>
      <c r="J178" s="61">
        <v>19</v>
      </c>
      <c r="K178" s="61">
        <v>44</v>
      </c>
      <c r="L178" s="61">
        <v>2</v>
      </c>
      <c r="M178" s="61" t="s">
        <v>35</v>
      </c>
      <c r="N178" s="3">
        <f t="shared" si="66"/>
        <v>26.04</v>
      </c>
      <c r="O178" s="9">
        <f t="shared" si="67"/>
        <v>26.04</v>
      </c>
      <c r="P178" s="4">
        <f t="shared" si="71"/>
        <v>1.4279999999999999</v>
      </c>
      <c r="Q178" s="11">
        <f t="shared" si="72"/>
        <v>5.4838709677419351</v>
      </c>
      <c r="R178" s="10">
        <f t="shared" si="70"/>
        <v>5.4936000000000007</v>
      </c>
      <c r="S178" s="8"/>
    </row>
    <row r="179" spans="1:19">
      <c r="A179" s="64" t="s">
        <v>64</v>
      </c>
      <c r="B179" s="65"/>
      <c r="C179" s="65"/>
      <c r="D179" s="65"/>
      <c r="E179" s="65"/>
      <c r="F179" s="65"/>
      <c r="G179" s="65"/>
      <c r="H179" s="65"/>
      <c r="I179" s="65"/>
      <c r="J179" s="65"/>
      <c r="K179" s="65"/>
      <c r="L179" s="65"/>
      <c r="M179" s="65"/>
      <c r="N179" s="65"/>
      <c r="O179" s="65"/>
      <c r="P179" s="65"/>
      <c r="Q179" s="66"/>
      <c r="R179" s="10">
        <f>SUM(R173:R178)</f>
        <v>41.088800000000006</v>
      </c>
      <c r="S179" s="8"/>
    </row>
    <row r="180" spans="1:19" ht="120">
      <c r="A180" s="24" t="s">
        <v>65</v>
      </c>
      <c r="B180" s="24"/>
      <c r="C180" s="56" t="s">
        <v>160</v>
      </c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6"/>
      <c r="S180" s="8"/>
    </row>
    <row r="181" spans="1:19">
      <c r="A181" s="49" t="s">
        <v>79</v>
      </c>
      <c r="B181" s="49"/>
      <c r="C181" s="49"/>
      <c r="D181" s="49"/>
      <c r="E181" s="49"/>
      <c r="F181" s="49"/>
      <c r="G181" s="49"/>
      <c r="H181" s="49"/>
      <c r="I181" s="49"/>
      <c r="J181" s="15"/>
      <c r="K181" s="15"/>
      <c r="L181" s="15"/>
      <c r="M181" s="15"/>
      <c r="N181" s="15"/>
      <c r="O181" s="15"/>
      <c r="P181" s="15"/>
      <c r="Q181" s="15"/>
      <c r="R181" s="16"/>
      <c r="S181" s="8"/>
    </row>
    <row r="182" spans="1:19">
      <c r="A182" s="49"/>
      <c r="B182" s="49"/>
      <c r="C182" s="49"/>
      <c r="D182" s="49"/>
      <c r="E182" s="49"/>
      <c r="F182" s="49"/>
      <c r="G182" s="49"/>
      <c r="H182" s="49"/>
      <c r="I182" s="49"/>
      <c r="J182" s="15"/>
      <c r="K182" s="15"/>
      <c r="L182" s="15"/>
      <c r="M182" s="15"/>
      <c r="N182" s="15"/>
      <c r="O182" s="15"/>
      <c r="P182" s="15"/>
      <c r="Q182" s="15"/>
      <c r="R182" s="16"/>
      <c r="S182" s="8"/>
    </row>
    <row r="183" spans="1:19">
      <c r="A183" s="67" t="s">
        <v>170</v>
      </c>
      <c r="B183" s="68"/>
      <c r="C183" s="68"/>
      <c r="D183" s="68"/>
      <c r="E183" s="68"/>
      <c r="F183" s="68"/>
      <c r="G183" s="68"/>
      <c r="H183" s="68"/>
      <c r="I183" s="68"/>
      <c r="J183" s="68"/>
      <c r="K183" s="68"/>
      <c r="L183" s="68"/>
      <c r="M183" s="68"/>
      <c r="N183" s="68"/>
      <c r="O183" s="68"/>
      <c r="P183" s="68"/>
      <c r="Q183" s="57"/>
      <c r="R183" s="8"/>
      <c r="S183" s="8"/>
    </row>
    <row r="184" spans="1:19" ht="18">
      <c r="A184" s="69" t="s">
        <v>27</v>
      </c>
      <c r="B184" s="70"/>
      <c r="C184" s="70"/>
      <c r="D184" s="50"/>
      <c r="E184" s="50"/>
      <c r="F184" s="50"/>
      <c r="G184" s="50"/>
      <c r="H184" s="50"/>
      <c r="I184" s="50"/>
      <c r="J184" s="50"/>
      <c r="K184" s="50"/>
      <c r="L184" s="50"/>
      <c r="M184" s="50"/>
      <c r="N184" s="50"/>
      <c r="O184" s="50"/>
      <c r="P184" s="50"/>
      <c r="Q184" s="57"/>
      <c r="R184" s="8"/>
      <c r="S184" s="8"/>
    </row>
    <row r="185" spans="1:19">
      <c r="A185" s="67" t="s">
        <v>69</v>
      </c>
      <c r="B185" s="68"/>
      <c r="C185" s="68"/>
      <c r="D185" s="68"/>
      <c r="E185" s="68"/>
      <c r="F185" s="68"/>
      <c r="G185" s="68"/>
      <c r="H185" s="68"/>
      <c r="I185" s="68"/>
      <c r="J185" s="68"/>
      <c r="K185" s="68"/>
      <c r="L185" s="68"/>
      <c r="M185" s="68"/>
      <c r="N185" s="68"/>
      <c r="O185" s="68"/>
      <c r="P185" s="68"/>
      <c r="Q185" s="57"/>
      <c r="R185" s="8"/>
      <c r="S185" s="8"/>
    </row>
    <row r="186" spans="1:19">
      <c r="A186" s="61">
        <v>1</v>
      </c>
      <c r="B186" s="61" t="s">
        <v>74</v>
      </c>
      <c r="C186" s="12" t="s">
        <v>55</v>
      </c>
      <c r="D186" s="61" t="s">
        <v>30</v>
      </c>
      <c r="E186" s="61">
        <v>1</v>
      </c>
      <c r="F186" s="61" t="s">
        <v>70</v>
      </c>
      <c r="G186" s="61">
        <v>1</v>
      </c>
      <c r="H186" s="61" t="s">
        <v>32</v>
      </c>
      <c r="I186" s="61"/>
      <c r="J186" s="61">
        <v>16</v>
      </c>
      <c r="K186" s="61">
        <v>43</v>
      </c>
      <c r="L186" s="61">
        <v>8</v>
      </c>
      <c r="M186" s="61" t="s">
        <v>32</v>
      </c>
      <c r="N186" s="3">
        <f t="shared" ref="N186:N203" si="73">(IF(F186="OŽ",IF(L186=1,550.8,IF(L186=2,426.38,IF(L186=3,342.14,IF(L186=4,181.44,IF(L186=5,168.48,IF(L186=6,155.52,IF(L186=7,148.5,IF(L186=8,144,0))))))))+IF(L186&lt;=8,0,IF(L186&lt;=16,137.7,IF(L186&lt;=24,108,IF(L186&lt;=32,80.1,IF(L186&lt;=36,52.2,0)))))-IF(L186&lt;=8,0,IF(L186&lt;=16,(L186-9)*2.754,IF(L186&lt;=24,(L186-17)* 2.754,IF(L186&lt;=32,(L186-25)* 2.754,IF(L186&lt;=36,(L186-33)*2.754,0))))),0)+IF(F186="PČ",IF(L186=1,449,IF(L186=2,314.6,IF(L186=3,238,IF(L186=4,172,IF(L186=5,159,IF(L186=6,145,IF(L186=7,132,IF(L186=8,119,0))))))))+IF(L186&lt;=8,0,IF(L186&lt;=16,88,IF(L186&lt;=24,55,IF(L186&lt;=32,22,0))))-IF(L186&lt;=8,0,IF(L186&lt;=16,(L186-9)*2.245,IF(L186&lt;=24,(L186-17)*2.245,IF(L186&lt;=32,(L186-25)*2.245,0)))),0)+IF(F186="PČneol",IF(L186=1,85,IF(L186=2,64.61,IF(L186=3,50.76,IF(L186=4,16.25,IF(L186=5,15,IF(L186=6,13.75,IF(L186=7,12.5,IF(L186=8,11.25,0))))))))+IF(L186&lt;=8,0,IF(L186&lt;=16,9,0))-IF(L186&lt;=8,0,IF(L186&lt;=16,(L186-9)*0.425,0)),0)+IF(F186="PŽ",IF(L186=1,85,IF(L186=2,59.5,IF(L186=3,45,IF(L186=4,32.5,IF(L186=5,30,IF(L186=6,27.5,IF(L186=7,25,IF(L186=8,22.5,0))))))))+IF(L186&lt;=8,0,IF(L186&lt;=16,19,IF(L186&lt;=24,13,IF(L186&lt;=32,8,0))))-IF(L186&lt;=8,0,IF(L186&lt;=16,(L186-9)*0.425,IF(L186&lt;=24,(L186-17)*0.425,IF(L186&lt;=32,(L186-25)*0.425,0)))),0)+IF(F186="EČ",IF(L186=1,204,IF(L186=2,156.24,IF(L186=3,123.84,IF(L186=4,72,IF(L186=5,66,IF(L186=6,60,IF(L186=7,54,IF(L186=8,48,0))))))))+IF(L186&lt;=8,0,IF(L186&lt;=16,40,IF(L186&lt;=24,25,0)))-IF(L186&lt;=8,0,IF(L186&lt;=16,(L186-9)*1.02,IF(L186&lt;=24,(L186-17)*1.02,0))),0)+IF(F186="EČneol",IF(L186=1,68,IF(L186=2,51.69,IF(L186=3,40.61,IF(L186=4,13,IF(L186=5,12,IF(L186=6,11,IF(L186=7,10,IF(L186=8,9,0)))))))))+IF(F186="EŽ",IF(L186=1,68,IF(L186=2,47.6,IF(L186=3,36,IF(L186=4,18,IF(L186=5,16.5,IF(L186=6,15,IF(L186=7,13.5,IF(L186=8,12,0))))))))+IF(L186&lt;=8,0,IF(L186&lt;=16,10,IF(L186&lt;=24,6,0)))-IF(L186&lt;=8,0,IF(L186&lt;=16,(L186-9)*0.34,IF(L186&lt;=24,(L186-17)*0.34,0))),0)+IF(F186="PT",IF(L186=1,68,IF(L186=2,52.08,IF(L186=3,41.28,IF(L186=4,24,IF(L186=5,22,IF(L186=6,20,IF(L186=7,18,IF(L186=8,16,0))))))))+IF(L186&lt;=8,0,IF(L186&lt;=16,13,IF(L186&lt;=24,9,IF(L186&lt;=32,4,0))))-IF(L186&lt;=8,0,IF(L186&lt;=16,(L186-9)*0.34,IF(L186&lt;=24,(L186-17)*0.34,IF(L186&lt;=32,(L186-25)*0.34,0)))),0)+IF(F186="JOŽ",IF(L186=1,85,IF(L186=2,59.5,IF(L186=3,45,IF(L186=4,32.5,IF(L186=5,30,IF(L186=6,27.5,IF(L186=7,25,IF(L186=8,22.5,0))))))))+IF(L186&lt;=8,0,IF(L186&lt;=16,19,IF(L186&lt;=24,13,0)))-IF(L186&lt;=8,0,IF(L186&lt;=16,(L186-9)*0.425,IF(L186&lt;=24,(L186-17)*0.425,0))),0)+IF(F186="JPČ",IF(L186=1,68,IF(L186=2,47.6,IF(L186=3,36,IF(L186=4,26,IF(L186=5,24,IF(L186=6,22,IF(L186=7,20,IF(L186=8,18,0))))))))+IF(L186&lt;=8,0,IF(L186&lt;=16,13,IF(L186&lt;=24,9,0)))-IF(L186&lt;=8,0,IF(L186&lt;=16,(L186-9)*0.34,IF(L186&lt;=24,(L186-17)*0.34,0))),0)+IF(F186="JEČ",IF(L186=1,34,IF(L186=2,26.04,IF(L186=3,20.6,IF(L186=4,12,IF(L186=5,11,IF(L186=6,10,IF(L186=7,9,IF(L186=8,8,0))))))))+IF(L186&lt;=8,0,IF(L186&lt;=16,6,0))-IF(L186&lt;=8,0,IF(L186&lt;=16,(L186-9)*0.17,0)),0)+IF(F186="JEOF",IF(L186=1,34,IF(L186=2,26.04,IF(L186=3,20.6,IF(L186=4,12,IF(L186=5,11,IF(L186=6,10,IF(L186=7,9,IF(L186=8,8,0))))))))+IF(L186&lt;=8,0,IF(L186&lt;=16,6,0))-IF(L186&lt;=8,0,IF(L186&lt;=16,(L186-9)*0.17,0)),0)+IF(F186="JnPČ",IF(L186=1,51,IF(L186=2,35.7,IF(L186=3,27,IF(L186=4,19.5,IF(L186=5,18,IF(L186=6,16.5,IF(L186=7,15,IF(L186=8,13.5,0))))))))+IF(L186&lt;=8,0,IF(L186&lt;=16,10,0))-IF(L186&lt;=8,0,IF(L186&lt;=16,(L186-9)*0.255,0)),0)+IF(F186="JnEČ",IF(L186=1,25.5,IF(L186=2,19.53,IF(L186=3,15.48,IF(L186=4,9,IF(L186=5,8.25,IF(L186=6,7.5,IF(L186=7,6.75,IF(L186=8,6,0))))))))+IF(L186&lt;=8,0,IF(L186&lt;=16,5,0))-IF(L186&lt;=8,0,IF(L186&lt;=16,(L186-9)*0.1275,0)),0)+IF(F186="JčPČ",IF(L186=1,21.25,IF(L186=2,14.5,IF(L186=3,11.5,IF(L186=4,7,IF(L186=5,6.5,IF(L186=6,6,IF(L186=7,5.5,IF(L186=8,5,0))))))))+IF(L186&lt;=8,0,IF(L186&lt;=16,4,0))-IF(L186&lt;=8,0,IF(L186&lt;=16,(L186-9)*0.10625,0)),0)+IF(F186="JčEČ",IF(L186=1,17,IF(L186=2,13.02,IF(L186=3,10.32,IF(L186=4,6,IF(L186=5,5.5,IF(L186=6,5,IF(L186=7,4.5,IF(L186=8,4,0))))))))+IF(L186&lt;=8,0,IF(L186&lt;=16,3,0))-IF(L186&lt;=8,0,IF(L186&lt;=16,(L186-9)*0.085,0)),0)+IF(F186="NEAK",IF(L186=1,11.48,IF(L186=2,8.79,IF(L186=3,6.97,IF(L186=4,4.05,IF(L186=5,3.71,IF(L186=6,3.38,IF(L186=7,3.04,IF(L186=8,2.7,0))))))))+IF(L186&lt;=8,0,IF(L186&lt;=16,2,IF(L186&lt;=24,1.3,0)))-IF(L186&lt;=8,0,IF(L186&lt;=16,(L186-9)*0.0574,IF(L186&lt;=24,(L186-17)*0.0574,0))),0))*IF(L186&lt;0,1,IF(OR(F186="PČ",F186="PŽ",F186="PT"),IF(J186&lt;32,J186/32,1),1))* IF(L186&lt;0,1,IF(OR(F186="EČ",F186="EŽ",F186="JOŽ",F186="JPČ",F186="NEAK"),IF(J186&lt;24,J186/24,1),1))*IF(L186&lt;0,1,IF(OR(F186="PČneol",F186="JEČ",F186="JEOF",F186="JnPČ",F186="JnEČ",F186="JčPČ",F186="JčEČ"),IF(J186&lt;16,J186/16,1),1))*IF(L186&lt;0,1,IF(F186="EČneol",IF(J186&lt;8,J186/8,1),1))</f>
        <v>59.5</v>
      </c>
      <c r="O186" s="9">
        <f t="shared" ref="O186:O203" si="74">IF(F186="OŽ",N186,IF(H186="Ne",IF(J186*0.3&lt;J186-L186,N186,0),IF(J186*0.1&lt;J186-L186,N186,0)))</f>
        <v>59.5</v>
      </c>
      <c r="P186" s="4">
        <f t="shared" ref="P186" si="75">IF(O186=0,0,IF(F186="OŽ",IF(L186&gt;35,0,IF(J186&gt;35,(36-L186)*1.836,((36-L186)-(36-J186))*1.836)),0)+IF(F186="PČ",IF(L186&gt;31,0,IF(J186&gt;31,(32-L186)*1.347,((32-L186)-(32-J186))*1.347)),0)+ IF(F186="PČneol",IF(L186&gt;15,0,IF(J186&gt;15,(16-L186)*0.255,((16-L186)-(16-J186))*0.255)),0)+IF(F186="PŽ",IF(L186&gt;31,0,IF(J186&gt;31,(32-L186)*0.255,((32-L186)-(32-J186))*0.255)),0)+IF(F186="EČ",IF(L186&gt;23,0,IF(J186&gt;23,(24-L186)*0.612,((24-L186)-(24-J186))*0.612)),0)+IF(F186="EČneol",IF(L186&gt;7,0,IF(J186&gt;7,(8-L186)*0.204,((8-L186)-(8-J186))*0.204)),0)+IF(F186="EŽ",IF(L186&gt;23,0,IF(J186&gt;23,(24-L186)*0.204,((24-L186)-(24-J186))*0.204)),0)+IF(F186="PT",IF(L186&gt;31,0,IF(J186&gt;31,(32-L186)*0.204,((32-L186)-(32-J186))*0.204)),0)+IF(F186="JOŽ",IF(L186&gt;23,0,IF(J186&gt;23,(24-L186)*0.255,((24-L186)-(24-J186))*0.255)),0)+IF(F186="JPČ",IF(L186&gt;23,0,IF(J186&gt;23,(24-L186)*0.204,((24-L186)-(24-J186))*0.204)),0)+IF(F186="JEČ",IF(L186&gt;15,0,IF(J186&gt;15,(16-L186)*0.102,((16-L186)-(16-J186))*0.102)),0)+IF(F186="JEOF",IF(L186&gt;15,0,IF(J186&gt;15,(16-L186)*0.102,((16-L186)-(16-J186))*0.102)),0)+IF(F186="JnPČ",IF(L186&gt;15,0,IF(J186&gt;15,(16-L186)*0.153,((16-L186)-(16-J186))*0.153)),0)+IF(F186="JnEČ",IF(L186&gt;15,0,IF(J186&gt;15,(16-L186)*0.0765,((16-L186)-(16-J186))*0.0765)),0)+IF(F186="JčPČ",IF(L186&gt;15,0,IF(J186&gt;15,(16-L186)*0.06375,((16-L186)-(16-J186))*0.06375)),0)+IF(F186="JčEČ",IF(L186&gt;15,0,IF(J186&gt;15,(16-L186)*0.051,((16-L186)-(16-J186))*0.051)),0)+IF(F186="NEAK",IF(L186&gt;23,0,IF(J186&gt;23,(24-L186)*0.03444,((24-L186)-(24-J186))*0.03444)),0))</f>
        <v>10.776</v>
      </c>
      <c r="Q186" s="11">
        <f t="shared" ref="Q186" si="76">IF(ISERROR(P186*100/N186),0,(P186*100/N186))</f>
        <v>18.110924369747899</v>
      </c>
      <c r="R186" s="10">
        <f t="shared" ref="R186:R203" si="77">IF(Q186&lt;=30,O186+P186,O186+O186*0.3)*IF(G186=1,0.4,IF(G186=2,0.75,IF(G186="1 (kas 4 m. 1 k. nerengiamos)",0.52,1)))*IF(D186="olimpinė",1,IF(M186="Ne",0.5,1))*IF(OR(A$5="Lietuvos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federacija"),IF(OR(J186&lt;8,K186&lt;16),0,1),1)*E186*IF(I186&lt;=1,1,1/I186)*IF(OR(A$5="Lietuvos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28.110399999999998</v>
      </c>
      <c r="S186" s="8"/>
    </row>
    <row r="187" spans="1:19">
      <c r="A187" s="61">
        <v>2</v>
      </c>
      <c r="B187" s="61" t="s">
        <v>54</v>
      </c>
      <c r="C187" s="12" t="s">
        <v>55</v>
      </c>
      <c r="D187" s="61" t="s">
        <v>30</v>
      </c>
      <c r="E187" s="61">
        <v>1</v>
      </c>
      <c r="F187" s="61" t="s">
        <v>70</v>
      </c>
      <c r="G187" s="61">
        <v>1</v>
      </c>
      <c r="H187" s="61" t="s">
        <v>32</v>
      </c>
      <c r="I187" s="61"/>
      <c r="J187" s="61">
        <v>16</v>
      </c>
      <c r="K187" s="61">
        <v>43</v>
      </c>
      <c r="L187" s="61">
        <v>10</v>
      </c>
      <c r="M187" s="61" t="s">
        <v>32</v>
      </c>
      <c r="N187" s="3">
        <f t="shared" si="73"/>
        <v>42.877499999999998</v>
      </c>
      <c r="O187" s="9">
        <f t="shared" si="74"/>
        <v>42.877499999999998</v>
      </c>
      <c r="P187" s="4">
        <f t="shared" ref="P187:P203" si="78">IF(O187=0,0,IF(F187="OŽ",IF(L187&gt;35,0,IF(J187&gt;35,(36-L187)*1.836,((36-L187)-(36-J187))*1.836)),0)+IF(F187="PČ",IF(L187&gt;31,0,IF(J187&gt;31,(32-L187)*1.347,((32-L187)-(32-J187))*1.347)),0)+ IF(F187="PČneol",IF(L187&gt;15,0,IF(J187&gt;15,(16-L187)*0.255,((16-L187)-(16-J187))*0.255)),0)+IF(F187="PŽ",IF(L187&gt;31,0,IF(J187&gt;31,(32-L187)*0.255,((32-L187)-(32-J187))*0.255)),0)+IF(F187="EČ",IF(L187&gt;23,0,IF(J187&gt;23,(24-L187)*0.612,((24-L187)-(24-J187))*0.612)),0)+IF(F187="EČneol",IF(L187&gt;7,0,IF(J187&gt;7,(8-L187)*0.204,((8-L187)-(8-J187))*0.204)),0)+IF(F187="EŽ",IF(L187&gt;23,0,IF(J187&gt;23,(24-L187)*0.204,((24-L187)-(24-J187))*0.204)),0)+IF(F187="PT",IF(L187&gt;31,0,IF(J187&gt;31,(32-L187)*0.204,((32-L187)-(32-J187))*0.204)),0)+IF(F187="JOŽ",IF(L187&gt;23,0,IF(J187&gt;23,(24-L187)*0.255,((24-L187)-(24-J187))*0.255)),0)+IF(F187="JPČ",IF(L187&gt;23,0,IF(J187&gt;23,(24-L187)*0.204,((24-L187)-(24-J187))*0.204)),0)+IF(F187="JEČ",IF(L187&gt;15,0,IF(J187&gt;15,(16-L187)*0.102,((16-L187)-(16-J187))*0.102)),0)+IF(F187="JEOF",IF(L187&gt;15,0,IF(J187&gt;15,(16-L187)*0.102,((16-L187)-(16-J187))*0.102)),0)+IF(F187="JnPČ",IF(L187&gt;15,0,IF(J187&gt;15,(16-L187)*0.153,((16-L187)-(16-J187))*0.153)),0)+IF(F187="JnEČ",IF(L187&gt;15,0,IF(J187&gt;15,(16-L187)*0.0765,((16-L187)-(16-J187))*0.0765)),0)+IF(F187="JčPČ",IF(L187&gt;15,0,IF(J187&gt;15,(16-L187)*0.06375,((16-L187)-(16-J187))*0.06375)),0)+IF(F187="JčEČ",IF(L187&gt;15,0,IF(J187&gt;15,(16-L187)*0.051,((16-L187)-(16-J187))*0.051)),0)+IF(F187="NEAK",IF(L187&gt;23,0,IF(J187&gt;23,(24-L187)*0.03444,((24-L187)-(24-J187))*0.03444)),0))</f>
        <v>8.0820000000000007</v>
      </c>
      <c r="Q187" s="11">
        <f t="shared" ref="Q187:Q203" si="79">IF(ISERROR(P187*100/N187),0,(P187*100/N187))</f>
        <v>18.849046702816164</v>
      </c>
      <c r="R187" s="10">
        <f t="shared" si="77"/>
        <v>20.383800000000001</v>
      </c>
      <c r="S187" s="8"/>
    </row>
    <row r="188" spans="1:19">
      <c r="A188" s="61">
        <v>3</v>
      </c>
      <c r="B188" s="61" t="s">
        <v>105</v>
      </c>
      <c r="C188" s="12" t="s">
        <v>106</v>
      </c>
      <c r="D188" s="61" t="s">
        <v>30</v>
      </c>
      <c r="E188" s="61">
        <v>1</v>
      </c>
      <c r="F188" s="61" t="s">
        <v>70</v>
      </c>
      <c r="G188" s="61">
        <v>1</v>
      </c>
      <c r="H188" s="61" t="s">
        <v>32</v>
      </c>
      <c r="I188" s="61"/>
      <c r="J188" s="61">
        <v>23</v>
      </c>
      <c r="K188" s="61">
        <v>43</v>
      </c>
      <c r="L188" s="61">
        <v>10</v>
      </c>
      <c r="M188" s="61" t="s">
        <v>32</v>
      </c>
      <c r="N188" s="3">
        <f t="shared" si="73"/>
        <v>61.636406249999993</v>
      </c>
      <c r="O188" s="9">
        <f t="shared" si="74"/>
        <v>61.636406249999993</v>
      </c>
      <c r="P188" s="4">
        <f t="shared" si="78"/>
        <v>17.510999999999999</v>
      </c>
      <c r="Q188" s="11">
        <f t="shared" si="79"/>
        <v>28.410157349172188</v>
      </c>
      <c r="R188" s="10">
        <f t="shared" si="77"/>
        <v>31.658962499999998</v>
      </c>
      <c r="S188" s="8"/>
    </row>
    <row r="189" spans="1:19" s="8" customFormat="1">
      <c r="A189" s="61">
        <v>4</v>
      </c>
      <c r="B189" s="61" t="s">
        <v>151</v>
      </c>
      <c r="C189" s="12" t="s">
        <v>59</v>
      </c>
      <c r="D189" s="61" t="s">
        <v>30</v>
      </c>
      <c r="E189" s="61">
        <v>1</v>
      </c>
      <c r="F189" s="61" t="s">
        <v>70</v>
      </c>
      <c r="G189" s="61">
        <v>1</v>
      </c>
      <c r="H189" s="61" t="s">
        <v>32</v>
      </c>
      <c r="I189" s="61"/>
      <c r="J189" s="61">
        <v>24</v>
      </c>
      <c r="K189" s="61">
        <v>43</v>
      </c>
      <c r="L189" s="61">
        <v>1</v>
      </c>
      <c r="M189" s="61" t="s">
        <v>35</v>
      </c>
      <c r="N189" s="3">
        <f t="shared" si="73"/>
        <v>336.75</v>
      </c>
      <c r="O189" s="9">
        <f t="shared" si="74"/>
        <v>336.75</v>
      </c>
      <c r="P189" s="4">
        <f t="shared" si="78"/>
        <v>30.980999999999998</v>
      </c>
      <c r="Q189" s="11">
        <f t="shared" si="79"/>
        <v>9.1999999999999993</v>
      </c>
      <c r="R189" s="10">
        <f t="shared" si="77"/>
        <v>73.546199999999999</v>
      </c>
    </row>
    <row r="190" spans="1:19" ht="13.9" customHeight="1">
      <c r="A190" s="61">
        <v>5</v>
      </c>
      <c r="B190" s="61" t="s">
        <v>60</v>
      </c>
      <c r="C190" s="12" t="s">
        <v>61</v>
      </c>
      <c r="D190" s="61" t="s">
        <v>30</v>
      </c>
      <c r="E190" s="61">
        <v>1</v>
      </c>
      <c r="F190" s="61" t="s">
        <v>70</v>
      </c>
      <c r="G190" s="61">
        <v>1</v>
      </c>
      <c r="H190" s="61" t="s">
        <v>32</v>
      </c>
      <c r="I190" s="61"/>
      <c r="J190" s="61">
        <v>23</v>
      </c>
      <c r="K190" s="61">
        <v>43</v>
      </c>
      <c r="L190" s="61">
        <v>3</v>
      </c>
      <c r="M190" s="61" t="s">
        <v>32</v>
      </c>
      <c r="N190" s="3">
        <f t="shared" si="73"/>
        <v>171.0625</v>
      </c>
      <c r="O190" s="9">
        <f t="shared" si="74"/>
        <v>171.0625</v>
      </c>
      <c r="P190" s="4">
        <f t="shared" si="78"/>
        <v>26.939999999999998</v>
      </c>
      <c r="Q190" s="11">
        <f t="shared" si="79"/>
        <v>15.748629886737303</v>
      </c>
      <c r="R190" s="10">
        <f t="shared" si="77"/>
        <v>79.201000000000008</v>
      </c>
      <c r="S190" s="8"/>
    </row>
    <row r="191" spans="1:19" ht="15.6" customHeight="1">
      <c r="A191" s="61">
        <v>6</v>
      </c>
      <c r="B191" s="61" t="s">
        <v>107</v>
      </c>
      <c r="C191" s="12" t="s">
        <v>61</v>
      </c>
      <c r="D191" s="61" t="s">
        <v>30</v>
      </c>
      <c r="E191" s="61">
        <v>1</v>
      </c>
      <c r="F191" s="61" t="s">
        <v>70</v>
      </c>
      <c r="G191" s="61">
        <v>1</v>
      </c>
      <c r="H191" s="61" t="s">
        <v>32</v>
      </c>
      <c r="I191" s="61"/>
      <c r="J191" s="61">
        <v>23</v>
      </c>
      <c r="K191" s="61">
        <v>43</v>
      </c>
      <c r="L191" s="61">
        <v>4</v>
      </c>
      <c r="M191" s="61" t="s">
        <v>32</v>
      </c>
      <c r="N191" s="3">
        <f t="shared" si="73"/>
        <v>123.625</v>
      </c>
      <c r="O191" s="9">
        <f t="shared" si="74"/>
        <v>123.625</v>
      </c>
      <c r="P191" s="4">
        <f t="shared" si="78"/>
        <v>25.593</v>
      </c>
      <c r="Q191" s="11">
        <f t="shared" si="79"/>
        <v>20.70212335692619</v>
      </c>
      <c r="R191" s="10">
        <f t="shared" si="77"/>
        <v>59.687199999999997</v>
      </c>
      <c r="S191" s="8"/>
    </row>
    <row r="192" spans="1:19" ht="13.9" customHeight="1">
      <c r="A192" s="61">
        <v>7</v>
      </c>
      <c r="B192" s="61" t="s">
        <v>151</v>
      </c>
      <c r="C192" s="12" t="s">
        <v>108</v>
      </c>
      <c r="D192" s="61" t="s">
        <v>30</v>
      </c>
      <c r="E192" s="61">
        <v>1</v>
      </c>
      <c r="F192" s="61" t="s">
        <v>70</v>
      </c>
      <c r="G192" s="61">
        <v>1</v>
      </c>
      <c r="H192" s="61" t="s">
        <v>32</v>
      </c>
      <c r="I192" s="61"/>
      <c r="J192" s="61">
        <v>154</v>
      </c>
      <c r="K192" s="61">
        <v>43</v>
      </c>
      <c r="L192" s="61">
        <v>1</v>
      </c>
      <c r="M192" s="61" t="s">
        <v>32</v>
      </c>
      <c r="N192" s="3">
        <f t="shared" si="73"/>
        <v>449</v>
      </c>
      <c r="O192" s="9">
        <f t="shared" si="74"/>
        <v>449</v>
      </c>
      <c r="P192" s="4">
        <f t="shared" si="78"/>
        <v>41.756999999999998</v>
      </c>
      <c r="Q192" s="11">
        <f t="shared" si="79"/>
        <v>9.2999999999999989</v>
      </c>
      <c r="R192" s="10">
        <f t="shared" si="77"/>
        <v>196.30280000000002</v>
      </c>
      <c r="S192" s="8"/>
    </row>
    <row r="193" spans="1:19">
      <c r="A193" s="61">
        <v>8</v>
      </c>
      <c r="B193" s="61" t="s">
        <v>152</v>
      </c>
      <c r="C193" s="12" t="s">
        <v>153</v>
      </c>
      <c r="D193" s="61" t="s">
        <v>30</v>
      </c>
      <c r="E193" s="61">
        <v>1</v>
      </c>
      <c r="F193" s="61" t="s">
        <v>70</v>
      </c>
      <c r="G193" s="61">
        <v>1</v>
      </c>
      <c r="H193" s="61" t="s">
        <v>32</v>
      </c>
      <c r="I193" s="61"/>
      <c r="J193" s="61">
        <v>22</v>
      </c>
      <c r="K193" s="61">
        <v>43</v>
      </c>
      <c r="L193" s="61">
        <v>1</v>
      </c>
      <c r="M193" s="61" t="s">
        <v>35</v>
      </c>
      <c r="N193" s="3">
        <f t="shared" si="73"/>
        <v>308.6875</v>
      </c>
      <c r="O193" s="9">
        <f t="shared" si="74"/>
        <v>308.6875</v>
      </c>
      <c r="P193" s="4">
        <f t="shared" si="78"/>
        <v>28.286999999999999</v>
      </c>
      <c r="Q193" s="11">
        <f t="shared" si="79"/>
        <v>9.1636363636363622</v>
      </c>
      <c r="R193" s="10">
        <f t="shared" si="77"/>
        <v>67.394899999999993</v>
      </c>
      <c r="S193" s="8"/>
    </row>
    <row r="194" spans="1:19">
      <c r="A194" s="61">
        <v>9</v>
      </c>
      <c r="B194" s="61" t="s">
        <v>154</v>
      </c>
      <c r="C194" s="12" t="s">
        <v>155</v>
      </c>
      <c r="D194" s="61" t="s">
        <v>30</v>
      </c>
      <c r="E194" s="61">
        <v>1</v>
      </c>
      <c r="F194" s="61" t="s">
        <v>70</v>
      </c>
      <c r="G194" s="61">
        <v>1</v>
      </c>
      <c r="H194" s="61" t="s">
        <v>32</v>
      </c>
      <c r="I194" s="61"/>
      <c r="J194" s="61">
        <v>14</v>
      </c>
      <c r="K194" s="61">
        <v>43</v>
      </c>
      <c r="L194" s="61">
        <v>12</v>
      </c>
      <c r="M194" s="61" t="s">
        <v>32</v>
      </c>
      <c r="N194" s="3">
        <f t="shared" si="73"/>
        <v>35.553437500000001</v>
      </c>
      <c r="O194" s="9">
        <f t="shared" si="74"/>
        <v>35.553437500000001</v>
      </c>
      <c r="P194" s="4">
        <f t="shared" si="78"/>
        <v>2.694</v>
      </c>
      <c r="Q194" s="11">
        <f t="shared" si="79"/>
        <v>7.5773263837005906</v>
      </c>
      <c r="R194" s="10">
        <f t="shared" si="77"/>
        <v>15.298975000000002</v>
      </c>
      <c r="S194" s="8"/>
    </row>
    <row r="195" spans="1:19" s="8" customFormat="1">
      <c r="A195" s="61">
        <v>10</v>
      </c>
      <c r="B195" s="61" t="s">
        <v>171</v>
      </c>
      <c r="C195" s="12" t="s">
        <v>101</v>
      </c>
      <c r="D195" s="61" t="s">
        <v>30</v>
      </c>
      <c r="E195" s="61">
        <v>1</v>
      </c>
      <c r="F195" s="61" t="s">
        <v>70</v>
      </c>
      <c r="G195" s="61">
        <v>1</v>
      </c>
      <c r="H195" s="61" t="s">
        <v>32</v>
      </c>
      <c r="I195" s="61"/>
      <c r="J195" s="61">
        <v>13</v>
      </c>
      <c r="K195" s="61">
        <v>43</v>
      </c>
      <c r="L195" s="61">
        <v>10</v>
      </c>
      <c r="M195" s="61" t="s">
        <v>32</v>
      </c>
      <c r="N195" s="3">
        <f t="shared" si="73"/>
        <v>34.837968750000002</v>
      </c>
      <c r="O195" s="9">
        <f t="shared" si="74"/>
        <v>34.837968750000002</v>
      </c>
      <c r="P195" s="4">
        <f t="shared" si="78"/>
        <v>4.0410000000000004</v>
      </c>
      <c r="Q195" s="11">
        <f t="shared" si="79"/>
        <v>11.599413355579177</v>
      </c>
      <c r="R195" s="10">
        <f t="shared" si="77"/>
        <v>15.5515875</v>
      </c>
    </row>
    <row r="196" spans="1:19" s="8" customFormat="1">
      <c r="A196" s="61">
        <v>11</v>
      </c>
      <c r="B196" s="61" t="s">
        <v>152</v>
      </c>
      <c r="C196" s="12" t="s">
        <v>156</v>
      </c>
      <c r="D196" s="61" t="s">
        <v>30</v>
      </c>
      <c r="E196" s="61">
        <v>1</v>
      </c>
      <c r="F196" s="61" t="s">
        <v>70</v>
      </c>
      <c r="G196" s="61">
        <v>1</v>
      </c>
      <c r="H196" s="61" t="s">
        <v>32</v>
      </c>
      <c r="I196" s="61"/>
      <c r="J196" s="61">
        <v>60</v>
      </c>
      <c r="K196" s="61">
        <v>43</v>
      </c>
      <c r="L196" s="61">
        <v>1</v>
      </c>
      <c r="M196" s="61" t="s">
        <v>32</v>
      </c>
      <c r="N196" s="3">
        <f t="shared" si="73"/>
        <v>449</v>
      </c>
      <c r="O196" s="9">
        <f t="shared" si="74"/>
        <v>449</v>
      </c>
      <c r="P196" s="4">
        <f t="shared" si="78"/>
        <v>41.756999999999998</v>
      </c>
      <c r="Q196" s="11">
        <f t="shared" si="79"/>
        <v>9.2999999999999989</v>
      </c>
      <c r="R196" s="10">
        <f t="shared" si="77"/>
        <v>196.30280000000002</v>
      </c>
    </row>
    <row r="197" spans="1:19" s="8" customFormat="1">
      <c r="A197" s="61">
        <v>12</v>
      </c>
      <c r="B197" s="61" t="s">
        <v>172</v>
      </c>
      <c r="C197" s="12" t="s">
        <v>49</v>
      </c>
      <c r="D197" s="61" t="s">
        <v>30</v>
      </c>
      <c r="E197" s="61">
        <v>1</v>
      </c>
      <c r="F197" s="61" t="s">
        <v>70</v>
      </c>
      <c r="G197" s="61">
        <v>1</v>
      </c>
      <c r="H197" s="61" t="s">
        <v>32</v>
      </c>
      <c r="I197" s="61"/>
      <c r="J197" s="61">
        <v>20</v>
      </c>
      <c r="K197" s="61">
        <v>43</v>
      </c>
      <c r="L197" s="61">
        <v>9</v>
      </c>
      <c r="M197" s="61" t="s">
        <v>32</v>
      </c>
      <c r="N197" s="3">
        <f t="shared" si="73"/>
        <v>55</v>
      </c>
      <c r="O197" s="9">
        <f t="shared" si="74"/>
        <v>55</v>
      </c>
      <c r="P197" s="4">
        <f t="shared" si="78"/>
        <v>14.817</v>
      </c>
      <c r="Q197" s="11">
        <f t="shared" si="79"/>
        <v>26.94</v>
      </c>
      <c r="R197" s="10">
        <f t="shared" si="77"/>
        <v>27.926800000000004</v>
      </c>
    </row>
    <row r="198" spans="1:19" s="8" customFormat="1">
      <c r="A198" s="61">
        <v>13</v>
      </c>
      <c r="B198" s="61" t="s">
        <v>143</v>
      </c>
      <c r="C198" s="12" t="s">
        <v>144</v>
      </c>
      <c r="D198" s="61" t="s">
        <v>30</v>
      </c>
      <c r="E198" s="61">
        <v>1</v>
      </c>
      <c r="F198" s="61" t="s">
        <v>70</v>
      </c>
      <c r="G198" s="61">
        <v>1</v>
      </c>
      <c r="H198" s="61" t="s">
        <v>32</v>
      </c>
      <c r="I198" s="61"/>
      <c r="J198" s="61">
        <v>10</v>
      </c>
      <c r="K198" s="61">
        <v>43</v>
      </c>
      <c r="L198" s="61">
        <v>1</v>
      </c>
      <c r="M198" s="61" t="s">
        <v>32</v>
      </c>
      <c r="N198" s="3">
        <f t="shared" si="73"/>
        <v>140.3125</v>
      </c>
      <c r="O198" s="9">
        <f t="shared" si="74"/>
        <v>140.3125</v>
      </c>
      <c r="P198" s="4">
        <f t="shared" si="78"/>
        <v>12.122999999999999</v>
      </c>
      <c r="Q198" s="11">
        <f t="shared" si="79"/>
        <v>8.6399999999999988</v>
      </c>
      <c r="R198" s="10">
        <f t="shared" si="77"/>
        <v>60.974199999999996</v>
      </c>
    </row>
    <row r="199" spans="1:19" s="8" customFormat="1">
      <c r="A199" s="61">
        <v>14</v>
      </c>
      <c r="B199" s="61" t="s">
        <v>43</v>
      </c>
      <c r="C199" s="12" t="s">
        <v>173</v>
      </c>
      <c r="D199" s="61" t="s">
        <v>30</v>
      </c>
      <c r="E199" s="61">
        <v>1</v>
      </c>
      <c r="F199" s="61" t="s">
        <v>70</v>
      </c>
      <c r="G199" s="61">
        <v>1</v>
      </c>
      <c r="H199" s="61" t="s">
        <v>32</v>
      </c>
      <c r="I199" s="61"/>
      <c r="J199" s="61">
        <v>14</v>
      </c>
      <c r="K199" s="61">
        <v>43</v>
      </c>
      <c r="L199" s="61">
        <v>10</v>
      </c>
      <c r="M199" s="61" t="s">
        <v>32</v>
      </c>
      <c r="N199" s="3">
        <f t="shared" si="73"/>
        <v>37.517812499999998</v>
      </c>
      <c r="O199" s="9">
        <f t="shared" si="74"/>
        <v>37.517812499999998</v>
      </c>
      <c r="P199" s="4">
        <f t="shared" si="78"/>
        <v>5.3879999999999999</v>
      </c>
      <c r="Q199" s="11">
        <f t="shared" si="79"/>
        <v>14.361178440240884</v>
      </c>
      <c r="R199" s="10">
        <f t="shared" si="77"/>
        <v>17.162324999999999</v>
      </c>
    </row>
    <row r="200" spans="1:19" s="8" customFormat="1">
      <c r="A200" s="61">
        <v>15</v>
      </c>
      <c r="B200" s="61" t="s">
        <v>47</v>
      </c>
      <c r="C200" s="12" t="s">
        <v>174</v>
      </c>
      <c r="D200" s="61" t="s">
        <v>30</v>
      </c>
      <c r="E200" s="61">
        <v>1</v>
      </c>
      <c r="F200" s="61" t="s">
        <v>70</v>
      </c>
      <c r="G200" s="61">
        <v>1</v>
      </c>
      <c r="H200" s="61" t="s">
        <v>32</v>
      </c>
      <c r="I200" s="61"/>
      <c r="J200" s="61">
        <v>19</v>
      </c>
      <c r="K200" s="61">
        <v>43</v>
      </c>
      <c r="L200" s="61">
        <v>4</v>
      </c>
      <c r="M200" s="61" t="s">
        <v>32</v>
      </c>
      <c r="N200" s="3">
        <f t="shared" si="73"/>
        <v>102.125</v>
      </c>
      <c r="O200" s="9">
        <f t="shared" si="74"/>
        <v>102.125</v>
      </c>
      <c r="P200" s="4">
        <f t="shared" si="78"/>
        <v>20.204999999999998</v>
      </c>
      <c r="Q200" s="11">
        <f t="shared" si="79"/>
        <v>19.784577723378209</v>
      </c>
      <c r="R200" s="10">
        <f t="shared" si="77"/>
        <v>48.932000000000002</v>
      </c>
    </row>
    <row r="201" spans="1:19" s="8" customFormat="1">
      <c r="A201" s="61">
        <v>16</v>
      </c>
      <c r="B201" s="61" t="s">
        <v>45</v>
      </c>
      <c r="C201" s="12" t="s">
        <v>174</v>
      </c>
      <c r="D201" s="61" t="s">
        <v>30</v>
      </c>
      <c r="E201" s="61">
        <v>1</v>
      </c>
      <c r="F201" s="61" t="s">
        <v>70</v>
      </c>
      <c r="G201" s="61">
        <v>1</v>
      </c>
      <c r="H201" s="61" t="s">
        <v>32</v>
      </c>
      <c r="I201" s="61"/>
      <c r="J201" s="61">
        <v>19</v>
      </c>
      <c r="K201" s="61">
        <v>43</v>
      </c>
      <c r="L201" s="61">
        <v>13</v>
      </c>
      <c r="M201" s="61" t="s">
        <v>32</v>
      </c>
      <c r="N201" s="3">
        <f t="shared" si="73"/>
        <v>46.918124999999996</v>
      </c>
      <c r="O201" s="9">
        <f t="shared" si="74"/>
        <v>46.918124999999996</v>
      </c>
      <c r="P201" s="4">
        <f t="shared" si="78"/>
        <v>8.0820000000000007</v>
      </c>
      <c r="Q201" s="11">
        <f t="shared" si="79"/>
        <v>17.225752307876757</v>
      </c>
      <c r="R201" s="10">
        <f t="shared" si="77"/>
        <v>22.000050000000002</v>
      </c>
    </row>
    <row r="202" spans="1:19" s="8" customFormat="1">
      <c r="A202" s="61">
        <v>17</v>
      </c>
      <c r="B202" s="61" t="s">
        <v>143</v>
      </c>
      <c r="C202" s="12" t="s">
        <v>145</v>
      </c>
      <c r="D202" s="61" t="s">
        <v>30</v>
      </c>
      <c r="E202" s="61">
        <v>1</v>
      </c>
      <c r="F202" s="61" t="s">
        <v>70</v>
      </c>
      <c r="G202" s="61">
        <v>1</v>
      </c>
      <c r="H202" s="61" t="s">
        <v>32</v>
      </c>
      <c r="I202" s="61"/>
      <c r="J202" s="61">
        <v>85</v>
      </c>
      <c r="K202" s="61">
        <v>43</v>
      </c>
      <c r="L202" s="61">
        <v>2</v>
      </c>
      <c r="M202" s="61" t="s">
        <v>35</v>
      </c>
      <c r="N202" s="3">
        <f t="shared" si="73"/>
        <v>314.60000000000002</v>
      </c>
      <c r="O202" s="9">
        <f t="shared" si="74"/>
        <v>314.60000000000002</v>
      </c>
      <c r="P202" s="4">
        <f t="shared" si="78"/>
        <v>40.409999999999997</v>
      </c>
      <c r="Q202" s="11">
        <f t="shared" si="79"/>
        <v>12.844882390336933</v>
      </c>
      <c r="R202" s="10">
        <f t="shared" si="77"/>
        <v>71.001999999999995</v>
      </c>
    </row>
    <row r="203" spans="1:19" s="8" customFormat="1">
      <c r="A203" s="61">
        <v>18</v>
      </c>
      <c r="B203" s="61" t="s">
        <v>175</v>
      </c>
      <c r="C203" s="12" t="s">
        <v>73</v>
      </c>
      <c r="D203" s="61" t="s">
        <v>30</v>
      </c>
      <c r="E203" s="61">
        <v>1</v>
      </c>
      <c r="F203" s="61" t="s">
        <v>70</v>
      </c>
      <c r="G203" s="61">
        <v>1</v>
      </c>
      <c r="H203" s="61" t="s">
        <v>32</v>
      </c>
      <c r="I203" s="61"/>
      <c r="J203" s="61">
        <v>8</v>
      </c>
      <c r="K203" s="61">
        <v>43</v>
      </c>
      <c r="L203" s="61">
        <v>6</v>
      </c>
      <c r="M203" s="61" t="s">
        <v>32</v>
      </c>
      <c r="N203" s="3">
        <f t="shared" si="73"/>
        <v>36.25</v>
      </c>
      <c r="O203" s="9">
        <f t="shared" si="74"/>
        <v>36.25</v>
      </c>
      <c r="P203" s="4">
        <f t="shared" si="78"/>
        <v>2.694</v>
      </c>
      <c r="Q203" s="11">
        <f t="shared" si="79"/>
        <v>7.4317241379310337</v>
      </c>
      <c r="R203" s="10">
        <f t="shared" si="77"/>
        <v>15.577600000000002</v>
      </c>
    </row>
    <row r="204" spans="1:19">
      <c r="A204" s="64" t="s">
        <v>64</v>
      </c>
      <c r="B204" s="65"/>
      <c r="C204" s="65"/>
      <c r="D204" s="65"/>
      <c r="E204" s="65"/>
      <c r="F204" s="65"/>
      <c r="G204" s="65"/>
      <c r="H204" s="65"/>
      <c r="I204" s="65"/>
      <c r="J204" s="65"/>
      <c r="K204" s="65"/>
      <c r="L204" s="65"/>
      <c r="M204" s="65"/>
      <c r="N204" s="65"/>
      <c r="O204" s="65"/>
      <c r="P204" s="65"/>
      <c r="Q204" s="66"/>
      <c r="R204" s="10">
        <f>SUM(R186:R203)</f>
        <v>1047.0136000000002</v>
      </c>
      <c r="S204" s="8"/>
    </row>
    <row r="205" spans="1:19" ht="105">
      <c r="A205" s="24" t="s">
        <v>65</v>
      </c>
      <c r="B205" s="24"/>
      <c r="C205" s="56" t="s">
        <v>176</v>
      </c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6"/>
      <c r="S205" s="8"/>
    </row>
    <row r="206" spans="1:19">
      <c r="A206" s="49" t="s">
        <v>79</v>
      </c>
      <c r="B206" s="49"/>
      <c r="C206" s="49"/>
      <c r="D206" s="49"/>
      <c r="E206" s="49"/>
      <c r="F206" s="49"/>
      <c r="G206" s="49"/>
      <c r="H206" s="49"/>
      <c r="I206" s="49"/>
      <c r="J206" s="15"/>
      <c r="K206" s="15"/>
      <c r="L206" s="15"/>
      <c r="M206" s="15"/>
      <c r="N206" s="15"/>
      <c r="O206" s="15"/>
      <c r="P206" s="15"/>
      <c r="Q206" s="15"/>
      <c r="R206" s="16"/>
      <c r="S206" s="8"/>
    </row>
    <row r="207" spans="1:19">
      <c r="A207" s="49"/>
      <c r="B207" s="49"/>
      <c r="C207" s="49"/>
      <c r="D207" s="49"/>
      <c r="E207" s="49"/>
      <c r="F207" s="49"/>
      <c r="G207" s="49"/>
      <c r="H207" s="49"/>
      <c r="I207" s="49"/>
      <c r="J207" s="15"/>
      <c r="K207" s="15"/>
      <c r="L207" s="15"/>
      <c r="M207" s="15"/>
      <c r="N207" s="15"/>
      <c r="O207" s="15"/>
      <c r="P207" s="15"/>
      <c r="Q207" s="15"/>
      <c r="R207" s="16"/>
      <c r="S207" s="8"/>
    </row>
    <row r="208" spans="1:19">
      <c r="A208" s="67" t="s">
        <v>177</v>
      </c>
      <c r="B208" s="68"/>
      <c r="C208" s="68"/>
      <c r="D208" s="68"/>
      <c r="E208" s="68"/>
      <c r="F208" s="68"/>
      <c r="G208" s="68"/>
      <c r="H208" s="68"/>
      <c r="I208" s="68"/>
      <c r="J208" s="68"/>
      <c r="K208" s="68"/>
      <c r="L208" s="68"/>
      <c r="M208" s="68"/>
      <c r="N208" s="68"/>
      <c r="O208" s="68"/>
      <c r="P208" s="68"/>
      <c r="Q208" s="57"/>
      <c r="R208" s="8"/>
      <c r="S208" s="8"/>
    </row>
    <row r="209" spans="1:19" ht="18">
      <c r="A209" s="69" t="s">
        <v>27</v>
      </c>
      <c r="B209" s="70"/>
      <c r="C209" s="70"/>
      <c r="D209" s="50"/>
      <c r="E209" s="50"/>
      <c r="F209" s="50"/>
      <c r="G209" s="50"/>
      <c r="H209" s="50"/>
      <c r="I209" s="50"/>
      <c r="J209" s="50"/>
      <c r="K209" s="50"/>
      <c r="L209" s="50"/>
      <c r="M209" s="50"/>
      <c r="N209" s="50"/>
      <c r="O209" s="50"/>
      <c r="P209" s="50"/>
      <c r="Q209" s="57"/>
      <c r="R209" s="8"/>
      <c r="S209" s="8"/>
    </row>
    <row r="210" spans="1:19">
      <c r="A210" s="67" t="s">
        <v>69</v>
      </c>
      <c r="B210" s="68"/>
      <c r="C210" s="68"/>
      <c r="D210" s="68"/>
      <c r="E210" s="68"/>
      <c r="F210" s="68"/>
      <c r="G210" s="68"/>
      <c r="H210" s="68"/>
      <c r="I210" s="68"/>
      <c r="J210" s="68"/>
      <c r="K210" s="68"/>
      <c r="L210" s="68"/>
      <c r="M210" s="68"/>
      <c r="N210" s="68"/>
      <c r="O210" s="68"/>
      <c r="P210" s="68"/>
      <c r="Q210" s="57"/>
      <c r="R210" s="8"/>
      <c r="S210" s="8"/>
    </row>
    <row r="211" spans="1:19" ht="13.9" customHeight="1">
      <c r="A211" s="61">
        <v>1</v>
      </c>
      <c r="B211" s="61" t="s">
        <v>178</v>
      </c>
      <c r="C211" s="12" t="s">
        <v>179</v>
      </c>
      <c r="D211" s="61" t="s">
        <v>30</v>
      </c>
      <c r="E211" s="61">
        <v>1</v>
      </c>
      <c r="F211" s="61" t="s">
        <v>70</v>
      </c>
      <c r="G211" s="61">
        <v>1</v>
      </c>
      <c r="H211" s="61" t="s">
        <v>32</v>
      </c>
      <c r="I211" s="61"/>
      <c r="J211" s="61">
        <v>15</v>
      </c>
      <c r="K211" s="61">
        <v>52</v>
      </c>
      <c r="L211" s="61">
        <v>12</v>
      </c>
      <c r="M211" s="61" t="s">
        <v>32</v>
      </c>
      <c r="N211" s="3">
        <f>(IF(F211="OŽ",IF(L211=1,550.8,IF(L211=2,426.38,IF(L211=3,342.14,IF(L211=4,181.44,IF(L211=5,168.48,IF(L211=6,155.52,IF(L211=7,148.5,IF(L211=8,144,0))))))))+IF(L211&lt;=8,0,IF(L211&lt;=16,137.7,IF(L211&lt;=24,108,IF(L211&lt;=32,80.1,IF(L211&lt;=36,52.2,0)))))-IF(L211&lt;=8,0,IF(L211&lt;=16,(L211-9)*2.754,IF(L211&lt;=24,(L211-17)* 2.754,IF(L211&lt;=32,(L211-25)* 2.754,IF(L211&lt;=36,(L211-33)*2.754,0))))),0)+IF(F211="PČ",IF(L211=1,449,IF(L211=2,314.6,IF(L211=3,238,IF(L211=4,172,IF(L211=5,159,IF(L211=6,145,IF(L211=7,132,IF(L211=8,119,0))))))))+IF(L211&lt;=8,0,IF(L211&lt;=16,88,IF(L211&lt;=24,55,IF(L211&lt;=32,22,0))))-IF(L211&lt;=8,0,IF(L211&lt;=16,(L211-9)*2.245,IF(L211&lt;=24,(L211-17)*2.245,IF(L211&lt;=32,(L211-25)*2.245,0)))),0)+IF(F211="PČneol",IF(L211=1,85,IF(L211=2,64.61,IF(L211=3,50.76,IF(L211=4,16.25,IF(L211=5,15,IF(L211=6,13.75,IF(L211=7,12.5,IF(L211=8,11.25,0))))))))+IF(L211&lt;=8,0,IF(L211&lt;=16,9,0))-IF(L211&lt;=8,0,IF(L211&lt;=16,(L211-9)*0.425,0)),0)+IF(F211="PŽ",IF(L211=1,85,IF(L211=2,59.5,IF(L211=3,45,IF(L211=4,32.5,IF(L211=5,30,IF(L211=6,27.5,IF(L211=7,25,IF(L211=8,22.5,0))))))))+IF(L211&lt;=8,0,IF(L211&lt;=16,19,IF(L211&lt;=24,13,IF(L211&lt;=32,8,0))))-IF(L211&lt;=8,0,IF(L211&lt;=16,(L211-9)*0.425,IF(L211&lt;=24,(L211-17)*0.425,IF(L211&lt;=32,(L211-25)*0.425,0)))),0)+IF(F211="EČ",IF(L211=1,204,IF(L211=2,156.24,IF(L211=3,123.84,IF(L211=4,72,IF(L211=5,66,IF(L211=6,60,IF(L211=7,54,IF(L211=8,48,0))))))))+IF(L211&lt;=8,0,IF(L211&lt;=16,40,IF(L211&lt;=24,25,0)))-IF(L211&lt;=8,0,IF(L211&lt;=16,(L211-9)*1.02,IF(L211&lt;=24,(L211-17)*1.02,0))),0)+IF(F211="EČneol",IF(L211=1,68,IF(L211=2,51.69,IF(L211=3,40.61,IF(L211=4,13,IF(L211=5,12,IF(L211=6,11,IF(L211=7,10,IF(L211=8,9,0)))))))))+IF(F211="EŽ",IF(L211=1,68,IF(L211=2,47.6,IF(L211=3,36,IF(L211=4,18,IF(L211=5,16.5,IF(L211=6,15,IF(L211=7,13.5,IF(L211=8,12,0))))))))+IF(L211&lt;=8,0,IF(L211&lt;=16,10,IF(L211&lt;=24,6,0)))-IF(L211&lt;=8,0,IF(L211&lt;=16,(L211-9)*0.34,IF(L211&lt;=24,(L211-17)*0.34,0))),0)+IF(F211="PT",IF(L211=1,68,IF(L211=2,52.08,IF(L211=3,41.28,IF(L211=4,24,IF(L211=5,22,IF(L211=6,20,IF(L211=7,18,IF(L211=8,16,0))))))))+IF(L211&lt;=8,0,IF(L211&lt;=16,13,IF(L211&lt;=24,9,IF(L211&lt;=32,4,0))))-IF(L211&lt;=8,0,IF(L211&lt;=16,(L211-9)*0.34,IF(L211&lt;=24,(L211-17)*0.34,IF(L211&lt;=32,(L211-25)*0.34,0)))),0)+IF(F211="JOŽ",IF(L211=1,85,IF(L211=2,59.5,IF(L211=3,45,IF(L211=4,32.5,IF(L211=5,30,IF(L211=6,27.5,IF(L211=7,25,IF(L211=8,22.5,0))))))))+IF(L211&lt;=8,0,IF(L211&lt;=16,19,IF(L211&lt;=24,13,0)))-IF(L211&lt;=8,0,IF(L211&lt;=16,(L211-9)*0.425,IF(L211&lt;=24,(L211-17)*0.425,0))),0)+IF(F211="JPČ",IF(L211=1,68,IF(L211=2,47.6,IF(L211=3,36,IF(L211=4,26,IF(L211=5,24,IF(L211=6,22,IF(L211=7,20,IF(L211=8,18,0))))))))+IF(L211&lt;=8,0,IF(L211&lt;=16,13,IF(L211&lt;=24,9,0)))-IF(L211&lt;=8,0,IF(L211&lt;=16,(L211-9)*0.34,IF(L211&lt;=24,(L211-17)*0.34,0))),0)+IF(F211="JEČ",IF(L211=1,34,IF(L211=2,26.04,IF(L211=3,20.6,IF(L211=4,12,IF(L211=5,11,IF(L211=6,10,IF(L211=7,9,IF(L211=8,8,0))))))))+IF(L211&lt;=8,0,IF(L211&lt;=16,6,0))-IF(L211&lt;=8,0,IF(L211&lt;=16,(L211-9)*0.17,0)),0)+IF(F211="JEOF",IF(L211=1,34,IF(L211=2,26.04,IF(L211=3,20.6,IF(L211=4,12,IF(L211=5,11,IF(L211=6,10,IF(L211=7,9,IF(L211=8,8,0))))))))+IF(L211&lt;=8,0,IF(L211&lt;=16,6,0))-IF(L211&lt;=8,0,IF(L211&lt;=16,(L211-9)*0.17,0)),0)+IF(F211="JnPČ",IF(L211=1,51,IF(L211=2,35.7,IF(L211=3,27,IF(L211=4,19.5,IF(L211=5,18,IF(L211=6,16.5,IF(L211=7,15,IF(L211=8,13.5,0))))))))+IF(L211&lt;=8,0,IF(L211&lt;=16,10,0))-IF(L211&lt;=8,0,IF(L211&lt;=16,(L211-9)*0.255,0)),0)+IF(F211="JnEČ",IF(L211=1,25.5,IF(L211=2,19.53,IF(L211=3,15.48,IF(L211=4,9,IF(L211=5,8.25,IF(L211=6,7.5,IF(L211=7,6.75,IF(L211=8,6,0))))))))+IF(L211&lt;=8,0,IF(L211&lt;=16,5,0))-IF(L211&lt;=8,0,IF(L211&lt;=16,(L211-9)*0.1275,0)),0)+IF(F211="JčPČ",IF(L211=1,21.25,IF(L211=2,14.5,IF(L211=3,11.5,IF(L211=4,7,IF(L211=5,6.5,IF(L211=6,6,IF(L211=7,5.5,IF(L211=8,5,0))))))))+IF(L211&lt;=8,0,IF(L211&lt;=16,4,0))-IF(L211&lt;=8,0,IF(L211&lt;=16,(L211-9)*0.10625,0)),0)+IF(F211="JčEČ",IF(L211=1,17,IF(L211=2,13.02,IF(L211=3,10.32,IF(L211=4,6,IF(L211=5,5.5,IF(L211=6,5,IF(L211=7,4.5,IF(L211=8,4,0))))))))+IF(L211&lt;=8,0,IF(L211&lt;=16,3,0))-IF(L211&lt;=8,0,IF(L211&lt;=16,(L211-9)*0.085,0)),0)+IF(F211="NEAK",IF(L211=1,11.48,IF(L211=2,8.79,IF(L211=3,6.97,IF(L211=4,4.05,IF(L211=5,3.71,IF(L211=6,3.38,IF(L211=7,3.04,IF(L211=8,2.7,0))))))))+IF(L211&lt;=8,0,IF(L211&lt;=16,2,IF(L211&lt;=24,1.3,0)))-IF(L211&lt;=8,0,IF(L211&lt;=16,(L211-9)*0.0574,IF(L211&lt;=24,(L211-17)*0.0574,0))),0))*IF(L211&lt;0,1,IF(OR(F211="PČ",F211="PŽ",F211="PT"),IF(J211&lt;32,J211/32,1),1))* IF(L211&lt;0,1,IF(OR(F211="EČ",F211="EŽ",F211="JOŽ",F211="JPČ",F211="NEAK"),IF(J211&lt;24,J211/24,1),1))*IF(L211&lt;0,1,IF(OR(F211="PČneol",F211="JEČ",F211="JEOF",F211="JnPČ",F211="JnEČ",F211="JčPČ",F211="JčEČ"),IF(J211&lt;16,J211/16,1),1))*IF(L211&lt;0,1,IF(F211="EČneol",IF(J211&lt;8,J211/8,1),1))</f>
        <v>38.092968749999997</v>
      </c>
      <c r="O211" s="9">
        <f t="shared" ref="O211:O213" si="80">IF(F211="OŽ",N211,IF(H211="Ne",IF(J211*0.3&lt;J211-L211,N211,0),IF(J211*0.1&lt;J211-L211,N211,0)))</f>
        <v>38.092968749999997</v>
      </c>
      <c r="P211" s="4">
        <f t="shared" ref="P211" si="81">IF(O211=0,0,IF(F211="OŽ",IF(L211&gt;35,0,IF(J211&gt;35,(36-L211)*1.836,((36-L211)-(36-J211))*1.836)),0)+IF(F211="PČ",IF(L211&gt;31,0,IF(J211&gt;31,(32-L211)*1.347,((32-L211)-(32-J211))*1.347)),0)+ IF(F211="PČneol",IF(L211&gt;15,0,IF(J211&gt;15,(16-L211)*0.255,((16-L211)-(16-J211))*0.255)),0)+IF(F211="PŽ",IF(L211&gt;31,0,IF(J211&gt;31,(32-L211)*0.255,((32-L211)-(32-J211))*0.255)),0)+IF(F211="EČ",IF(L211&gt;23,0,IF(J211&gt;23,(24-L211)*0.612,((24-L211)-(24-J211))*0.612)),0)+IF(F211="EČneol",IF(L211&gt;7,0,IF(J211&gt;7,(8-L211)*0.204,((8-L211)-(8-J211))*0.204)),0)+IF(F211="EŽ",IF(L211&gt;23,0,IF(J211&gt;23,(24-L211)*0.204,((24-L211)-(24-J211))*0.204)),0)+IF(F211="PT",IF(L211&gt;31,0,IF(J211&gt;31,(32-L211)*0.204,((32-L211)-(32-J211))*0.204)),0)+IF(F211="JOŽ",IF(L211&gt;23,0,IF(J211&gt;23,(24-L211)*0.255,((24-L211)-(24-J211))*0.255)),0)+IF(F211="JPČ",IF(L211&gt;23,0,IF(J211&gt;23,(24-L211)*0.204,((24-L211)-(24-J211))*0.204)),0)+IF(F211="JEČ",IF(L211&gt;15,0,IF(J211&gt;15,(16-L211)*0.102,((16-L211)-(16-J211))*0.102)),0)+IF(F211="JEOF",IF(L211&gt;15,0,IF(J211&gt;15,(16-L211)*0.102,((16-L211)-(16-J211))*0.102)),0)+IF(F211="JnPČ",IF(L211&gt;15,0,IF(J211&gt;15,(16-L211)*0.153,((16-L211)-(16-J211))*0.153)),0)+IF(F211="JnEČ",IF(L211&gt;15,0,IF(J211&gt;15,(16-L211)*0.0765,((16-L211)-(16-J211))*0.0765)),0)+IF(F211="JčPČ",IF(L211&gt;15,0,IF(J211&gt;15,(16-L211)*0.06375,((16-L211)-(16-J211))*0.06375)),0)+IF(F211="JčEČ",IF(L211&gt;15,0,IF(J211&gt;15,(16-L211)*0.051,((16-L211)-(16-J211))*0.051)),0)+IF(F211="NEAK",IF(L211&gt;23,0,IF(J211&gt;23,(24-L211)*0.03444,((24-L211)-(24-J211))*0.03444)),0))</f>
        <v>4.0410000000000004</v>
      </c>
      <c r="Q211" s="11">
        <f t="shared" ref="Q211" si="82">IF(ISERROR(P211*100/N211),0,(P211*100/N211))</f>
        <v>10.60825693718083</v>
      </c>
      <c r="R211" s="10">
        <f t="shared" ref="R211:R213" si="83">IF(Q211&lt;=30,O211+P211,O211+O211*0.3)*IF(G211=1,0.4,IF(G211=2,0.75,IF(G211="1 (kas 4 m. 1 k. nerengiamos)",0.52,1)))*IF(D211="olimpinė",1,IF(M211="Ne",0.5,1))*IF(OR(A$5="Lietuvos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federacija"),IF(OR(J211&lt;8,K211&lt;16),0,1),1)*E211*IF(I211&lt;=1,1,1/I211)*IF(OR(A$5="Lietuvos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16.8535875</v>
      </c>
      <c r="S211" s="8"/>
    </row>
    <row r="212" spans="1:19">
      <c r="A212" s="61">
        <v>2</v>
      </c>
      <c r="B212" s="61" t="s">
        <v>180</v>
      </c>
      <c r="C212" s="12" t="s">
        <v>181</v>
      </c>
      <c r="D212" s="61" t="s">
        <v>30</v>
      </c>
      <c r="E212" s="61">
        <v>1</v>
      </c>
      <c r="F212" s="61" t="s">
        <v>70</v>
      </c>
      <c r="G212" s="61">
        <v>1</v>
      </c>
      <c r="H212" s="61" t="s">
        <v>32</v>
      </c>
      <c r="I212" s="61"/>
      <c r="J212" s="61">
        <v>17</v>
      </c>
      <c r="K212" s="61">
        <v>52</v>
      </c>
      <c r="L212" s="61">
        <v>3</v>
      </c>
      <c r="M212" s="61" t="s">
        <v>32</v>
      </c>
      <c r="N212" s="3">
        <f t="shared" ref="N212:N213" si="84">(IF(F212="OŽ",IF(L212=1,550.8,IF(L212=2,426.38,IF(L212=3,342.14,IF(L212=4,181.44,IF(L212=5,168.48,IF(L212=6,155.52,IF(L212=7,148.5,IF(L212=8,144,0))))))))+IF(L212&lt;=8,0,IF(L212&lt;=16,137.7,IF(L212&lt;=24,108,IF(L212&lt;=32,80.1,IF(L212&lt;=36,52.2,0)))))-IF(L212&lt;=8,0,IF(L212&lt;=16,(L212-9)*2.754,IF(L212&lt;=24,(L212-17)* 2.754,IF(L212&lt;=32,(L212-25)* 2.754,IF(L212&lt;=36,(L212-33)*2.754,0))))),0)+IF(F212="PČ",IF(L212=1,449,IF(L212=2,314.6,IF(L212=3,238,IF(L212=4,172,IF(L212=5,159,IF(L212=6,145,IF(L212=7,132,IF(L212=8,119,0))))))))+IF(L212&lt;=8,0,IF(L212&lt;=16,88,IF(L212&lt;=24,55,IF(L212&lt;=32,22,0))))-IF(L212&lt;=8,0,IF(L212&lt;=16,(L212-9)*2.245,IF(L212&lt;=24,(L212-17)*2.245,IF(L212&lt;=32,(L212-25)*2.245,0)))),0)+IF(F212="PČneol",IF(L212=1,85,IF(L212=2,64.61,IF(L212=3,50.76,IF(L212=4,16.25,IF(L212=5,15,IF(L212=6,13.75,IF(L212=7,12.5,IF(L212=8,11.25,0))))))))+IF(L212&lt;=8,0,IF(L212&lt;=16,9,0))-IF(L212&lt;=8,0,IF(L212&lt;=16,(L212-9)*0.425,0)),0)+IF(F212="PŽ",IF(L212=1,85,IF(L212=2,59.5,IF(L212=3,45,IF(L212=4,32.5,IF(L212=5,30,IF(L212=6,27.5,IF(L212=7,25,IF(L212=8,22.5,0))))))))+IF(L212&lt;=8,0,IF(L212&lt;=16,19,IF(L212&lt;=24,13,IF(L212&lt;=32,8,0))))-IF(L212&lt;=8,0,IF(L212&lt;=16,(L212-9)*0.425,IF(L212&lt;=24,(L212-17)*0.425,IF(L212&lt;=32,(L212-25)*0.425,0)))),0)+IF(F212="EČ",IF(L212=1,204,IF(L212=2,156.24,IF(L212=3,123.84,IF(L212=4,72,IF(L212=5,66,IF(L212=6,60,IF(L212=7,54,IF(L212=8,48,0))))))))+IF(L212&lt;=8,0,IF(L212&lt;=16,40,IF(L212&lt;=24,25,0)))-IF(L212&lt;=8,0,IF(L212&lt;=16,(L212-9)*1.02,IF(L212&lt;=24,(L212-17)*1.02,0))),0)+IF(F212="EČneol",IF(L212=1,68,IF(L212=2,51.69,IF(L212=3,40.61,IF(L212=4,13,IF(L212=5,12,IF(L212=6,11,IF(L212=7,10,IF(L212=8,9,0)))))))))+IF(F212="EŽ",IF(L212=1,68,IF(L212=2,47.6,IF(L212=3,36,IF(L212=4,18,IF(L212=5,16.5,IF(L212=6,15,IF(L212=7,13.5,IF(L212=8,12,0))))))))+IF(L212&lt;=8,0,IF(L212&lt;=16,10,IF(L212&lt;=24,6,0)))-IF(L212&lt;=8,0,IF(L212&lt;=16,(L212-9)*0.34,IF(L212&lt;=24,(L212-17)*0.34,0))),0)+IF(F212="PT",IF(L212=1,68,IF(L212=2,52.08,IF(L212=3,41.28,IF(L212=4,24,IF(L212=5,22,IF(L212=6,20,IF(L212=7,18,IF(L212=8,16,0))))))))+IF(L212&lt;=8,0,IF(L212&lt;=16,13,IF(L212&lt;=24,9,IF(L212&lt;=32,4,0))))-IF(L212&lt;=8,0,IF(L212&lt;=16,(L212-9)*0.34,IF(L212&lt;=24,(L212-17)*0.34,IF(L212&lt;=32,(L212-25)*0.34,0)))),0)+IF(F212="JOŽ",IF(L212=1,85,IF(L212=2,59.5,IF(L212=3,45,IF(L212=4,32.5,IF(L212=5,30,IF(L212=6,27.5,IF(L212=7,25,IF(L212=8,22.5,0))))))))+IF(L212&lt;=8,0,IF(L212&lt;=16,19,IF(L212&lt;=24,13,0)))-IF(L212&lt;=8,0,IF(L212&lt;=16,(L212-9)*0.425,IF(L212&lt;=24,(L212-17)*0.425,0))),0)+IF(F212="JPČ",IF(L212=1,68,IF(L212=2,47.6,IF(L212=3,36,IF(L212=4,26,IF(L212=5,24,IF(L212=6,22,IF(L212=7,20,IF(L212=8,18,0))))))))+IF(L212&lt;=8,0,IF(L212&lt;=16,13,IF(L212&lt;=24,9,0)))-IF(L212&lt;=8,0,IF(L212&lt;=16,(L212-9)*0.34,IF(L212&lt;=24,(L212-17)*0.34,0))),0)+IF(F212="JEČ",IF(L212=1,34,IF(L212=2,26.04,IF(L212=3,20.6,IF(L212=4,12,IF(L212=5,11,IF(L212=6,10,IF(L212=7,9,IF(L212=8,8,0))))))))+IF(L212&lt;=8,0,IF(L212&lt;=16,6,0))-IF(L212&lt;=8,0,IF(L212&lt;=16,(L212-9)*0.17,0)),0)+IF(F212="JEOF",IF(L212=1,34,IF(L212=2,26.04,IF(L212=3,20.6,IF(L212=4,12,IF(L212=5,11,IF(L212=6,10,IF(L212=7,9,IF(L212=8,8,0))))))))+IF(L212&lt;=8,0,IF(L212&lt;=16,6,0))-IF(L212&lt;=8,0,IF(L212&lt;=16,(L212-9)*0.17,0)),0)+IF(F212="JnPČ",IF(L212=1,51,IF(L212=2,35.7,IF(L212=3,27,IF(L212=4,19.5,IF(L212=5,18,IF(L212=6,16.5,IF(L212=7,15,IF(L212=8,13.5,0))))))))+IF(L212&lt;=8,0,IF(L212&lt;=16,10,0))-IF(L212&lt;=8,0,IF(L212&lt;=16,(L212-9)*0.255,0)),0)+IF(F212="JnEČ",IF(L212=1,25.5,IF(L212=2,19.53,IF(L212=3,15.48,IF(L212=4,9,IF(L212=5,8.25,IF(L212=6,7.5,IF(L212=7,6.75,IF(L212=8,6,0))))))))+IF(L212&lt;=8,0,IF(L212&lt;=16,5,0))-IF(L212&lt;=8,0,IF(L212&lt;=16,(L212-9)*0.1275,0)),0)+IF(F212="JčPČ",IF(L212=1,21.25,IF(L212=2,14.5,IF(L212=3,11.5,IF(L212=4,7,IF(L212=5,6.5,IF(L212=6,6,IF(L212=7,5.5,IF(L212=8,5,0))))))))+IF(L212&lt;=8,0,IF(L212&lt;=16,4,0))-IF(L212&lt;=8,0,IF(L212&lt;=16,(L212-9)*0.10625,0)),0)+IF(F212="JčEČ",IF(L212=1,17,IF(L212=2,13.02,IF(L212=3,10.32,IF(L212=4,6,IF(L212=5,5.5,IF(L212=6,5,IF(L212=7,4.5,IF(L212=8,4,0))))))))+IF(L212&lt;=8,0,IF(L212&lt;=16,3,0))-IF(L212&lt;=8,0,IF(L212&lt;=16,(L212-9)*0.085,0)),0)+IF(F212="NEAK",IF(L212=1,11.48,IF(L212=2,8.79,IF(L212=3,6.97,IF(L212=4,4.05,IF(L212=5,3.71,IF(L212=6,3.38,IF(L212=7,3.04,IF(L212=8,2.7,0))))))))+IF(L212&lt;=8,0,IF(L212&lt;=16,2,IF(L212&lt;=24,1.3,0)))-IF(L212&lt;=8,0,IF(L212&lt;=16,(L212-9)*0.0574,IF(L212&lt;=24,(L212-17)*0.0574,0))),0))*IF(L212&lt;0,1,IF(OR(F212="PČ",F212="PŽ",F212="PT"),IF(J212&lt;32,J212/32,1),1))* IF(L212&lt;0,1,IF(OR(F212="EČ",F212="EŽ",F212="JOŽ",F212="JPČ",F212="NEAK"),IF(J212&lt;24,J212/24,1),1))*IF(L212&lt;0,1,IF(OR(F212="PČneol",F212="JEČ",F212="JEOF",F212="JnPČ",F212="JnEČ",F212="JčPČ",F212="JčEČ"),IF(J212&lt;16,J212/16,1),1))*IF(L212&lt;0,1,IF(F212="EČneol",IF(J212&lt;8,J212/8,1),1))</f>
        <v>126.4375</v>
      </c>
      <c r="O212" s="9">
        <f t="shared" si="80"/>
        <v>126.4375</v>
      </c>
      <c r="P212" s="4">
        <f t="shared" ref="P212:P213" si="85">IF(O212=0,0,IF(F212="OŽ",IF(L212&gt;35,0,IF(J212&gt;35,(36-L212)*1.836,((36-L212)-(36-J212))*1.836)),0)+IF(F212="PČ",IF(L212&gt;31,0,IF(J212&gt;31,(32-L212)*1.347,((32-L212)-(32-J212))*1.347)),0)+ IF(F212="PČneol",IF(L212&gt;15,0,IF(J212&gt;15,(16-L212)*0.255,((16-L212)-(16-J212))*0.255)),0)+IF(F212="PŽ",IF(L212&gt;31,0,IF(J212&gt;31,(32-L212)*0.255,((32-L212)-(32-J212))*0.255)),0)+IF(F212="EČ",IF(L212&gt;23,0,IF(J212&gt;23,(24-L212)*0.612,((24-L212)-(24-J212))*0.612)),0)+IF(F212="EČneol",IF(L212&gt;7,0,IF(J212&gt;7,(8-L212)*0.204,((8-L212)-(8-J212))*0.204)),0)+IF(F212="EŽ",IF(L212&gt;23,0,IF(J212&gt;23,(24-L212)*0.204,((24-L212)-(24-J212))*0.204)),0)+IF(F212="PT",IF(L212&gt;31,0,IF(J212&gt;31,(32-L212)*0.204,((32-L212)-(32-J212))*0.204)),0)+IF(F212="JOŽ",IF(L212&gt;23,0,IF(J212&gt;23,(24-L212)*0.255,((24-L212)-(24-J212))*0.255)),0)+IF(F212="JPČ",IF(L212&gt;23,0,IF(J212&gt;23,(24-L212)*0.204,((24-L212)-(24-J212))*0.204)),0)+IF(F212="JEČ",IF(L212&gt;15,0,IF(J212&gt;15,(16-L212)*0.102,((16-L212)-(16-J212))*0.102)),0)+IF(F212="JEOF",IF(L212&gt;15,0,IF(J212&gt;15,(16-L212)*0.102,((16-L212)-(16-J212))*0.102)),0)+IF(F212="JnPČ",IF(L212&gt;15,0,IF(J212&gt;15,(16-L212)*0.153,((16-L212)-(16-J212))*0.153)),0)+IF(F212="JnEČ",IF(L212&gt;15,0,IF(J212&gt;15,(16-L212)*0.0765,((16-L212)-(16-J212))*0.0765)),0)+IF(F212="JčPČ",IF(L212&gt;15,0,IF(J212&gt;15,(16-L212)*0.06375,((16-L212)-(16-J212))*0.06375)),0)+IF(F212="JčEČ",IF(L212&gt;15,0,IF(J212&gt;15,(16-L212)*0.051,((16-L212)-(16-J212))*0.051)),0)+IF(F212="NEAK",IF(L212&gt;23,0,IF(J212&gt;23,(24-L212)*0.03444,((24-L212)-(24-J212))*0.03444)),0))</f>
        <v>18.858000000000001</v>
      </c>
      <c r="Q212" s="11">
        <f t="shared" ref="Q212:Q213" si="86">IF(ISERROR(P212*100/N212),0,(P212*100/N212))</f>
        <v>14.914878892733563</v>
      </c>
      <c r="R212" s="10">
        <f t="shared" si="83"/>
        <v>58.118200000000002</v>
      </c>
      <c r="S212" s="8"/>
    </row>
    <row r="213" spans="1:19">
      <c r="A213" s="61">
        <v>3</v>
      </c>
      <c r="B213" s="61" t="s">
        <v>36</v>
      </c>
      <c r="C213" s="12" t="s">
        <v>97</v>
      </c>
      <c r="D213" s="61" t="s">
        <v>30</v>
      </c>
      <c r="E213" s="61">
        <v>1</v>
      </c>
      <c r="F213" s="61" t="s">
        <v>70</v>
      </c>
      <c r="G213" s="61">
        <v>1</v>
      </c>
      <c r="H213" s="61" t="s">
        <v>32</v>
      </c>
      <c r="I213" s="61"/>
      <c r="J213" s="61">
        <v>9</v>
      </c>
      <c r="K213" s="61">
        <v>52</v>
      </c>
      <c r="L213" s="61">
        <v>7</v>
      </c>
      <c r="M213" s="61" t="s">
        <v>32</v>
      </c>
      <c r="N213" s="3">
        <f t="shared" si="84"/>
        <v>37.125</v>
      </c>
      <c r="O213" s="9">
        <f t="shared" si="80"/>
        <v>37.125</v>
      </c>
      <c r="P213" s="4">
        <f t="shared" si="85"/>
        <v>2.694</v>
      </c>
      <c r="Q213" s="11">
        <f t="shared" si="86"/>
        <v>7.2565656565656562</v>
      </c>
      <c r="R213" s="10">
        <f t="shared" si="83"/>
        <v>15.927600000000002</v>
      </c>
      <c r="S213" s="8"/>
    </row>
    <row r="214" spans="1:19">
      <c r="A214" s="64" t="s">
        <v>64</v>
      </c>
      <c r="B214" s="65"/>
      <c r="C214" s="65"/>
      <c r="D214" s="65"/>
      <c r="E214" s="65"/>
      <c r="F214" s="65"/>
      <c r="G214" s="65"/>
      <c r="H214" s="65"/>
      <c r="I214" s="65"/>
      <c r="J214" s="65"/>
      <c r="K214" s="65"/>
      <c r="L214" s="65"/>
      <c r="M214" s="65"/>
      <c r="N214" s="65"/>
      <c r="O214" s="65"/>
      <c r="P214" s="65"/>
      <c r="Q214" s="66"/>
      <c r="R214" s="10">
        <f>SUM(R211:R213)</f>
        <v>90.899387500000003</v>
      </c>
      <c r="S214" s="8"/>
    </row>
    <row r="215" spans="1:19" ht="150">
      <c r="A215" s="24" t="s">
        <v>65</v>
      </c>
      <c r="B215" s="24"/>
      <c r="C215" s="56" t="s">
        <v>182</v>
      </c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6"/>
      <c r="S215" s="8"/>
    </row>
    <row r="216" spans="1:19">
      <c r="A216" s="49" t="s">
        <v>79</v>
      </c>
      <c r="B216" s="49"/>
      <c r="C216" s="49"/>
      <c r="D216" s="49"/>
      <c r="E216" s="49"/>
      <c r="F216" s="49"/>
      <c r="G216" s="49"/>
      <c r="H216" s="49"/>
      <c r="I216" s="49"/>
      <c r="J216" s="15"/>
      <c r="K216" s="15"/>
      <c r="L216" s="15"/>
      <c r="M216" s="15"/>
      <c r="N216" s="15"/>
      <c r="O216" s="15"/>
      <c r="P216" s="15"/>
      <c r="Q216" s="15"/>
      <c r="R216" s="16"/>
      <c r="S216" s="8"/>
    </row>
    <row r="217" spans="1:19">
      <c r="A217" s="49"/>
      <c r="B217" s="49"/>
      <c r="C217" s="49"/>
      <c r="D217" s="49"/>
      <c r="E217" s="49"/>
      <c r="F217" s="49"/>
      <c r="G217" s="49"/>
      <c r="H217" s="49"/>
      <c r="I217" s="49"/>
      <c r="J217" s="15"/>
      <c r="K217" s="15"/>
      <c r="L217" s="15"/>
      <c r="M217" s="15"/>
      <c r="N217" s="15"/>
      <c r="O217" s="15"/>
      <c r="P217" s="15"/>
      <c r="Q217" s="15"/>
      <c r="R217" s="16"/>
      <c r="S217" s="8"/>
    </row>
    <row r="218" spans="1:19">
      <c r="A218" s="67" t="s">
        <v>183</v>
      </c>
      <c r="B218" s="68"/>
      <c r="C218" s="68"/>
      <c r="D218" s="68"/>
      <c r="E218" s="68"/>
      <c r="F218" s="68"/>
      <c r="G218" s="68"/>
      <c r="H218" s="68"/>
      <c r="I218" s="68"/>
      <c r="J218" s="68"/>
      <c r="K218" s="68"/>
      <c r="L218" s="68"/>
      <c r="M218" s="68"/>
      <c r="N218" s="68"/>
      <c r="O218" s="68"/>
      <c r="P218" s="68"/>
      <c r="Q218" s="57"/>
      <c r="R218" s="8"/>
      <c r="S218" s="8"/>
    </row>
    <row r="219" spans="1:19" ht="18">
      <c r="A219" s="69" t="s">
        <v>27</v>
      </c>
      <c r="B219" s="70"/>
      <c r="C219" s="70"/>
      <c r="D219" s="50"/>
      <c r="E219" s="50"/>
      <c r="F219" s="50"/>
      <c r="G219" s="50"/>
      <c r="H219" s="50"/>
      <c r="I219" s="50"/>
      <c r="J219" s="50"/>
      <c r="K219" s="50"/>
      <c r="L219" s="50"/>
      <c r="M219" s="50"/>
      <c r="N219" s="50"/>
      <c r="O219" s="50"/>
      <c r="P219" s="50"/>
      <c r="Q219" s="57"/>
      <c r="R219" s="8"/>
      <c r="S219" s="8"/>
    </row>
    <row r="220" spans="1:19">
      <c r="A220" s="67" t="s">
        <v>69</v>
      </c>
      <c r="B220" s="68"/>
      <c r="C220" s="68"/>
      <c r="D220" s="68"/>
      <c r="E220" s="68"/>
      <c r="F220" s="68"/>
      <c r="G220" s="68"/>
      <c r="H220" s="68"/>
      <c r="I220" s="68"/>
      <c r="J220" s="68"/>
      <c r="K220" s="68"/>
      <c r="L220" s="68"/>
      <c r="M220" s="68"/>
      <c r="N220" s="68"/>
      <c r="O220" s="68"/>
      <c r="P220" s="68"/>
      <c r="Q220" s="57"/>
      <c r="R220" s="8"/>
      <c r="S220" s="8"/>
    </row>
    <row r="221" spans="1:19">
      <c r="A221" s="61">
        <v>1</v>
      </c>
      <c r="B221" s="61" t="s">
        <v>184</v>
      </c>
      <c r="C221" s="12" t="s">
        <v>185</v>
      </c>
      <c r="D221" s="61" t="s">
        <v>30</v>
      </c>
      <c r="E221" s="61">
        <v>1</v>
      </c>
      <c r="F221" s="61" t="s">
        <v>31</v>
      </c>
      <c r="G221" s="61">
        <v>1</v>
      </c>
      <c r="H221" s="61" t="s">
        <v>32</v>
      </c>
      <c r="I221" s="61"/>
      <c r="J221" s="61">
        <v>29</v>
      </c>
      <c r="K221" s="61">
        <v>44</v>
      </c>
      <c r="L221" s="61">
        <v>2</v>
      </c>
      <c r="M221" s="61" t="s">
        <v>32</v>
      </c>
      <c r="N221" s="3">
        <f t="shared" ref="N221:N237" si="87">(IF(F221="OŽ",IF(L221=1,550.8,IF(L221=2,426.38,IF(L221=3,342.14,IF(L221=4,181.44,IF(L221=5,168.48,IF(L221=6,155.52,IF(L221=7,148.5,IF(L221=8,144,0))))))))+IF(L221&lt;=8,0,IF(L221&lt;=16,137.7,IF(L221&lt;=24,108,IF(L221&lt;=32,80.1,IF(L221&lt;=36,52.2,0)))))-IF(L221&lt;=8,0,IF(L221&lt;=16,(L221-9)*2.754,IF(L221&lt;=24,(L221-17)* 2.754,IF(L221&lt;=32,(L221-25)* 2.754,IF(L221&lt;=36,(L221-33)*2.754,0))))),0)+IF(F221="PČ",IF(L221=1,449,IF(L221=2,314.6,IF(L221=3,238,IF(L221=4,172,IF(L221=5,159,IF(L221=6,145,IF(L221=7,132,IF(L221=8,119,0))))))))+IF(L221&lt;=8,0,IF(L221&lt;=16,88,IF(L221&lt;=24,55,IF(L221&lt;=32,22,0))))-IF(L221&lt;=8,0,IF(L221&lt;=16,(L221-9)*2.245,IF(L221&lt;=24,(L221-17)*2.245,IF(L221&lt;=32,(L221-25)*2.245,0)))),0)+IF(F221="PČneol",IF(L221=1,85,IF(L221=2,64.61,IF(L221=3,50.76,IF(L221=4,16.25,IF(L221=5,15,IF(L221=6,13.75,IF(L221=7,12.5,IF(L221=8,11.25,0))))))))+IF(L221&lt;=8,0,IF(L221&lt;=16,9,0))-IF(L221&lt;=8,0,IF(L221&lt;=16,(L221-9)*0.425,0)),0)+IF(F221="PŽ",IF(L221=1,85,IF(L221=2,59.5,IF(L221=3,45,IF(L221=4,32.5,IF(L221=5,30,IF(L221=6,27.5,IF(L221=7,25,IF(L221=8,22.5,0))))))))+IF(L221&lt;=8,0,IF(L221&lt;=16,19,IF(L221&lt;=24,13,IF(L221&lt;=32,8,0))))-IF(L221&lt;=8,0,IF(L221&lt;=16,(L221-9)*0.425,IF(L221&lt;=24,(L221-17)*0.425,IF(L221&lt;=32,(L221-25)*0.425,0)))),0)+IF(F221="EČ",IF(L221=1,204,IF(L221=2,156.24,IF(L221=3,123.84,IF(L221=4,72,IF(L221=5,66,IF(L221=6,60,IF(L221=7,54,IF(L221=8,48,0))))))))+IF(L221&lt;=8,0,IF(L221&lt;=16,40,IF(L221&lt;=24,25,0)))-IF(L221&lt;=8,0,IF(L221&lt;=16,(L221-9)*1.02,IF(L221&lt;=24,(L221-17)*1.02,0))),0)+IF(F221="EČneol",IF(L221=1,68,IF(L221=2,51.69,IF(L221=3,40.61,IF(L221=4,13,IF(L221=5,12,IF(L221=6,11,IF(L221=7,10,IF(L221=8,9,0)))))))))+IF(F221="EŽ",IF(L221=1,68,IF(L221=2,47.6,IF(L221=3,36,IF(L221=4,18,IF(L221=5,16.5,IF(L221=6,15,IF(L221=7,13.5,IF(L221=8,12,0))))))))+IF(L221&lt;=8,0,IF(L221&lt;=16,10,IF(L221&lt;=24,6,0)))-IF(L221&lt;=8,0,IF(L221&lt;=16,(L221-9)*0.34,IF(L221&lt;=24,(L221-17)*0.34,0))),0)+IF(F221="PT",IF(L221=1,68,IF(L221=2,52.08,IF(L221=3,41.28,IF(L221=4,24,IF(L221=5,22,IF(L221=6,20,IF(L221=7,18,IF(L221=8,16,0))))))))+IF(L221&lt;=8,0,IF(L221&lt;=16,13,IF(L221&lt;=24,9,IF(L221&lt;=32,4,0))))-IF(L221&lt;=8,0,IF(L221&lt;=16,(L221-9)*0.34,IF(L221&lt;=24,(L221-17)*0.34,IF(L221&lt;=32,(L221-25)*0.34,0)))),0)+IF(F221="JOŽ",IF(L221=1,85,IF(L221=2,59.5,IF(L221=3,45,IF(L221=4,32.5,IF(L221=5,30,IF(L221=6,27.5,IF(L221=7,25,IF(L221=8,22.5,0))))))))+IF(L221&lt;=8,0,IF(L221&lt;=16,19,IF(L221&lt;=24,13,0)))-IF(L221&lt;=8,0,IF(L221&lt;=16,(L221-9)*0.425,IF(L221&lt;=24,(L221-17)*0.425,0))),0)+IF(F221="JPČ",IF(L221=1,68,IF(L221=2,47.6,IF(L221=3,36,IF(L221=4,26,IF(L221=5,24,IF(L221=6,22,IF(L221=7,20,IF(L221=8,18,0))))))))+IF(L221&lt;=8,0,IF(L221&lt;=16,13,IF(L221&lt;=24,9,0)))-IF(L221&lt;=8,0,IF(L221&lt;=16,(L221-9)*0.34,IF(L221&lt;=24,(L221-17)*0.34,0))),0)+IF(F221="JEČ",IF(L221=1,34,IF(L221=2,26.04,IF(L221=3,20.6,IF(L221=4,12,IF(L221=5,11,IF(L221=6,10,IF(L221=7,9,IF(L221=8,8,0))))))))+IF(L221&lt;=8,0,IF(L221&lt;=16,6,0))-IF(L221&lt;=8,0,IF(L221&lt;=16,(L221-9)*0.17,0)),0)+IF(F221="JEOF",IF(L221=1,34,IF(L221=2,26.04,IF(L221=3,20.6,IF(L221=4,12,IF(L221=5,11,IF(L221=6,10,IF(L221=7,9,IF(L221=8,8,0))))))))+IF(L221&lt;=8,0,IF(L221&lt;=16,6,0))-IF(L221&lt;=8,0,IF(L221&lt;=16,(L221-9)*0.17,0)),0)+IF(F221="JnPČ",IF(L221=1,51,IF(L221=2,35.7,IF(L221=3,27,IF(L221=4,19.5,IF(L221=5,18,IF(L221=6,16.5,IF(L221=7,15,IF(L221=8,13.5,0))))))))+IF(L221&lt;=8,0,IF(L221&lt;=16,10,0))-IF(L221&lt;=8,0,IF(L221&lt;=16,(L221-9)*0.255,0)),0)+IF(F221="JnEČ",IF(L221=1,25.5,IF(L221=2,19.53,IF(L221=3,15.48,IF(L221=4,9,IF(L221=5,8.25,IF(L221=6,7.5,IF(L221=7,6.75,IF(L221=8,6,0))))))))+IF(L221&lt;=8,0,IF(L221&lt;=16,5,0))-IF(L221&lt;=8,0,IF(L221&lt;=16,(L221-9)*0.1275,0)),0)+IF(F221="JčPČ",IF(L221=1,21.25,IF(L221=2,14.5,IF(L221=3,11.5,IF(L221=4,7,IF(L221=5,6.5,IF(L221=6,6,IF(L221=7,5.5,IF(L221=8,5,0))))))))+IF(L221&lt;=8,0,IF(L221&lt;=16,4,0))-IF(L221&lt;=8,0,IF(L221&lt;=16,(L221-9)*0.10625,0)),0)+IF(F221="JčEČ",IF(L221=1,17,IF(L221=2,13.02,IF(L221=3,10.32,IF(L221=4,6,IF(L221=5,5.5,IF(L221=6,5,IF(L221=7,4.5,IF(L221=8,4,0))))))))+IF(L221&lt;=8,0,IF(L221&lt;=16,3,0))-IF(L221&lt;=8,0,IF(L221&lt;=16,(L221-9)*0.085,0)),0)+IF(F221="NEAK",IF(L221=1,11.48,IF(L221=2,8.79,IF(L221=3,6.97,IF(L221=4,4.05,IF(L221=5,3.71,IF(L221=6,3.38,IF(L221=7,3.04,IF(L221=8,2.7,0))))))))+IF(L221&lt;=8,0,IF(L221&lt;=16,2,IF(L221&lt;=24,1.3,0)))-IF(L221&lt;=8,0,IF(L221&lt;=16,(L221-9)*0.0574,IF(L221&lt;=24,(L221-17)*0.0574,0))),0))*IF(L221&lt;0,1,IF(OR(F221="PČ",F221="PŽ",F221="PT"),IF(J221&lt;32,J221/32,1),1))* IF(L221&lt;0,1,IF(OR(F221="EČ",F221="EŽ",F221="JOŽ",F221="JPČ",F221="NEAK"),IF(J221&lt;24,J221/24,1),1))*IF(L221&lt;0,1,IF(OR(F221="PČneol",F221="JEČ",F221="JEOF",F221="JnPČ",F221="JnEČ",F221="JčPČ",F221="JčEČ"),IF(J221&lt;16,J221/16,1),1))*IF(L221&lt;0,1,IF(F221="EČneol",IF(J221&lt;8,J221/8,1),1))</f>
        <v>156.24</v>
      </c>
      <c r="O221" s="9">
        <f t="shared" ref="O221:O237" si="88">IF(F221="OŽ",N221,IF(H221="Ne",IF(J221*0.3&lt;J221-L221,N221,0),IF(J221*0.1&lt;J221-L221,N221,0)))</f>
        <v>156.24</v>
      </c>
      <c r="P221" s="4">
        <f t="shared" ref="P221" si="89">IF(O221=0,0,IF(F221="OŽ",IF(L221&gt;35,0,IF(J221&gt;35,(36-L221)*1.836,((36-L221)-(36-J221))*1.836)),0)+IF(F221="PČ",IF(L221&gt;31,0,IF(J221&gt;31,(32-L221)*1.347,((32-L221)-(32-J221))*1.347)),0)+ IF(F221="PČneol",IF(L221&gt;15,0,IF(J221&gt;15,(16-L221)*0.255,((16-L221)-(16-J221))*0.255)),0)+IF(F221="PŽ",IF(L221&gt;31,0,IF(J221&gt;31,(32-L221)*0.255,((32-L221)-(32-J221))*0.255)),0)+IF(F221="EČ",IF(L221&gt;23,0,IF(J221&gt;23,(24-L221)*0.612,((24-L221)-(24-J221))*0.612)),0)+IF(F221="EČneol",IF(L221&gt;7,0,IF(J221&gt;7,(8-L221)*0.204,((8-L221)-(8-J221))*0.204)),0)+IF(F221="EŽ",IF(L221&gt;23,0,IF(J221&gt;23,(24-L221)*0.204,((24-L221)-(24-J221))*0.204)),0)+IF(F221="PT",IF(L221&gt;31,0,IF(J221&gt;31,(32-L221)*0.204,((32-L221)-(32-J221))*0.204)),0)+IF(F221="JOŽ",IF(L221&gt;23,0,IF(J221&gt;23,(24-L221)*0.255,((24-L221)-(24-J221))*0.255)),0)+IF(F221="JPČ",IF(L221&gt;23,0,IF(J221&gt;23,(24-L221)*0.204,((24-L221)-(24-J221))*0.204)),0)+IF(F221="JEČ",IF(L221&gt;15,0,IF(J221&gt;15,(16-L221)*0.102,((16-L221)-(16-J221))*0.102)),0)+IF(F221="JEOF",IF(L221&gt;15,0,IF(J221&gt;15,(16-L221)*0.102,((16-L221)-(16-J221))*0.102)),0)+IF(F221="JnPČ",IF(L221&gt;15,0,IF(J221&gt;15,(16-L221)*0.153,((16-L221)-(16-J221))*0.153)),0)+IF(F221="JnEČ",IF(L221&gt;15,0,IF(J221&gt;15,(16-L221)*0.0765,((16-L221)-(16-J221))*0.0765)),0)+IF(F221="JčPČ",IF(L221&gt;15,0,IF(J221&gt;15,(16-L221)*0.06375,((16-L221)-(16-J221))*0.06375)),0)+IF(F221="JčEČ",IF(L221&gt;15,0,IF(J221&gt;15,(16-L221)*0.051,((16-L221)-(16-J221))*0.051)),0)+IF(F221="NEAK",IF(L221&gt;23,0,IF(J221&gt;23,(24-L221)*0.03444,((24-L221)-(24-J221))*0.03444)),0))</f>
        <v>13.464</v>
      </c>
      <c r="Q221" s="11">
        <f t="shared" ref="Q221" si="90">IF(ISERROR(P221*100/N221),0,(P221*100/N221))</f>
        <v>8.6175115207373274</v>
      </c>
      <c r="R221" s="10">
        <f t="shared" ref="R221:R237" si="91">IF(Q221&lt;=30,O221+P221,O221+O221*0.3)*IF(G221=1,0.4,IF(G221=2,0.75,IF(G221="1 (kas 4 m. 1 k. nerengiamos)",0.52,1)))*IF(D221="olimpinė",1,IF(M221="Ne",0.5,1))*IF(OR(A$5="Lietuvos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federacija"),IF(OR(J221&lt;8,K221&lt;16),0,1),1)*E221*IF(I221&lt;=1,1,1/I221)*IF(OR(A$5="Lietuvos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67.881600000000006</v>
      </c>
      <c r="S221" s="8"/>
    </row>
    <row r="222" spans="1:19">
      <c r="A222" s="61">
        <v>2</v>
      </c>
      <c r="B222" s="61" t="s">
        <v>186</v>
      </c>
      <c r="C222" s="12" t="s">
        <v>140</v>
      </c>
      <c r="D222" s="61" t="s">
        <v>30</v>
      </c>
      <c r="E222" s="61">
        <v>1</v>
      </c>
      <c r="F222" s="61" t="s">
        <v>31</v>
      </c>
      <c r="G222" s="61">
        <v>1</v>
      </c>
      <c r="H222" s="61" t="s">
        <v>32</v>
      </c>
      <c r="I222" s="61"/>
      <c r="J222" s="61">
        <v>31</v>
      </c>
      <c r="K222" s="61">
        <v>44</v>
      </c>
      <c r="L222" s="61">
        <v>4</v>
      </c>
      <c r="M222" s="61" t="s">
        <v>35</v>
      </c>
      <c r="N222" s="3">
        <f t="shared" si="87"/>
        <v>72</v>
      </c>
      <c r="O222" s="9">
        <f t="shared" si="88"/>
        <v>72</v>
      </c>
      <c r="P222" s="4">
        <f t="shared" ref="P222:P237" si="92">IF(O222=0,0,IF(F222="OŽ",IF(L222&gt;35,0,IF(J222&gt;35,(36-L222)*1.836,((36-L222)-(36-J222))*1.836)),0)+IF(F222="PČ",IF(L222&gt;31,0,IF(J222&gt;31,(32-L222)*1.347,((32-L222)-(32-J222))*1.347)),0)+ IF(F222="PČneol",IF(L222&gt;15,0,IF(J222&gt;15,(16-L222)*0.255,((16-L222)-(16-J222))*0.255)),0)+IF(F222="PŽ",IF(L222&gt;31,0,IF(J222&gt;31,(32-L222)*0.255,((32-L222)-(32-J222))*0.255)),0)+IF(F222="EČ",IF(L222&gt;23,0,IF(J222&gt;23,(24-L222)*0.612,((24-L222)-(24-J222))*0.612)),0)+IF(F222="EČneol",IF(L222&gt;7,0,IF(J222&gt;7,(8-L222)*0.204,((8-L222)-(8-J222))*0.204)),0)+IF(F222="EŽ",IF(L222&gt;23,0,IF(J222&gt;23,(24-L222)*0.204,((24-L222)-(24-J222))*0.204)),0)+IF(F222="PT",IF(L222&gt;31,0,IF(J222&gt;31,(32-L222)*0.204,((32-L222)-(32-J222))*0.204)),0)+IF(F222="JOŽ",IF(L222&gt;23,0,IF(J222&gt;23,(24-L222)*0.255,((24-L222)-(24-J222))*0.255)),0)+IF(F222="JPČ",IF(L222&gt;23,0,IF(J222&gt;23,(24-L222)*0.204,((24-L222)-(24-J222))*0.204)),0)+IF(F222="JEČ",IF(L222&gt;15,0,IF(J222&gt;15,(16-L222)*0.102,((16-L222)-(16-J222))*0.102)),0)+IF(F222="JEOF",IF(L222&gt;15,0,IF(J222&gt;15,(16-L222)*0.102,((16-L222)-(16-J222))*0.102)),0)+IF(F222="JnPČ",IF(L222&gt;15,0,IF(J222&gt;15,(16-L222)*0.153,((16-L222)-(16-J222))*0.153)),0)+IF(F222="JnEČ",IF(L222&gt;15,0,IF(J222&gt;15,(16-L222)*0.0765,((16-L222)-(16-J222))*0.0765)),0)+IF(F222="JčPČ",IF(L222&gt;15,0,IF(J222&gt;15,(16-L222)*0.06375,((16-L222)-(16-J222))*0.06375)),0)+IF(F222="JčEČ",IF(L222&gt;15,0,IF(J222&gt;15,(16-L222)*0.051,((16-L222)-(16-J222))*0.051)),0)+IF(F222="NEAK",IF(L222&gt;23,0,IF(J222&gt;23,(24-L222)*0.03444,((24-L222)-(24-J222))*0.03444)),0))</f>
        <v>12.24</v>
      </c>
      <c r="Q222" s="11">
        <f t="shared" ref="Q222:Q237" si="93">IF(ISERROR(P222*100/N222),0,(P222*100/N222))</f>
        <v>17</v>
      </c>
      <c r="R222" s="10">
        <f t="shared" si="91"/>
        <v>16.847999999999999</v>
      </c>
      <c r="S222" s="8"/>
    </row>
    <row r="223" spans="1:19">
      <c r="A223" s="61">
        <v>3</v>
      </c>
      <c r="B223" s="61" t="s">
        <v>187</v>
      </c>
      <c r="C223" s="12" t="s">
        <v>34</v>
      </c>
      <c r="D223" s="61" t="s">
        <v>30</v>
      </c>
      <c r="E223" s="61">
        <v>1</v>
      </c>
      <c r="F223" s="61" t="s">
        <v>31</v>
      </c>
      <c r="G223" s="61">
        <v>1</v>
      </c>
      <c r="H223" s="61" t="s">
        <v>32</v>
      </c>
      <c r="I223" s="61"/>
      <c r="J223" s="61">
        <v>18</v>
      </c>
      <c r="K223" s="61">
        <v>44</v>
      </c>
      <c r="L223" s="61">
        <v>5</v>
      </c>
      <c r="M223" s="61" t="s">
        <v>32</v>
      </c>
      <c r="N223" s="3">
        <f t="shared" si="87"/>
        <v>49.5</v>
      </c>
      <c r="O223" s="9">
        <f t="shared" si="88"/>
        <v>49.5</v>
      </c>
      <c r="P223" s="4">
        <f t="shared" si="92"/>
        <v>7.9559999999999995</v>
      </c>
      <c r="Q223" s="11">
        <f t="shared" si="93"/>
        <v>16.072727272727271</v>
      </c>
      <c r="R223" s="10">
        <f t="shared" si="91"/>
        <v>22.982400000000002</v>
      </c>
      <c r="S223" s="8"/>
    </row>
    <row r="224" spans="1:19" s="8" customFormat="1">
      <c r="A224" s="61">
        <v>4</v>
      </c>
      <c r="B224" s="61" t="s">
        <v>188</v>
      </c>
      <c r="C224" s="12" t="s">
        <v>189</v>
      </c>
      <c r="D224" s="61" t="s">
        <v>30</v>
      </c>
      <c r="E224" s="61">
        <v>1</v>
      </c>
      <c r="F224" s="61" t="s">
        <v>31</v>
      </c>
      <c r="G224" s="61">
        <v>1</v>
      </c>
      <c r="H224" s="61" t="s">
        <v>32</v>
      </c>
      <c r="I224" s="61"/>
      <c r="J224" s="61">
        <v>14</v>
      </c>
      <c r="K224" s="61">
        <v>44</v>
      </c>
      <c r="L224" s="61">
        <v>4</v>
      </c>
      <c r="M224" s="61" t="s">
        <v>35</v>
      </c>
      <c r="N224" s="3">
        <f t="shared" si="87"/>
        <v>42</v>
      </c>
      <c r="O224" s="9">
        <f t="shared" si="88"/>
        <v>42</v>
      </c>
      <c r="P224" s="4">
        <f t="shared" si="92"/>
        <v>6.12</v>
      </c>
      <c r="Q224" s="11">
        <f t="shared" si="93"/>
        <v>14.571428571428571</v>
      </c>
      <c r="R224" s="10">
        <f t="shared" si="91"/>
        <v>9.6240000000000006</v>
      </c>
    </row>
    <row r="225" spans="1:19">
      <c r="A225" s="61">
        <v>5</v>
      </c>
      <c r="B225" s="61" t="s">
        <v>180</v>
      </c>
      <c r="C225" s="12" t="s">
        <v>181</v>
      </c>
      <c r="D225" s="61" t="s">
        <v>30</v>
      </c>
      <c r="E225" s="61">
        <v>1</v>
      </c>
      <c r="F225" s="61" t="s">
        <v>31</v>
      </c>
      <c r="G225" s="61">
        <v>1</v>
      </c>
      <c r="H225" s="61" t="s">
        <v>32</v>
      </c>
      <c r="I225" s="61"/>
      <c r="J225" s="61">
        <v>19</v>
      </c>
      <c r="K225" s="61">
        <v>44</v>
      </c>
      <c r="L225" s="61">
        <v>1</v>
      </c>
      <c r="M225" s="61" t="s">
        <v>32</v>
      </c>
      <c r="N225" s="3">
        <f t="shared" si="87"/>
        <v>161.5</v>
      </c>
      <c r="O225" s="9">
        <f t="shared" si="88"/>
        <v>161.5</v>
      </c>
      <c r="P225" s="4">
        <f t="shared" si="92"/>
        <v>11.016</v>
      </c>
      <c r="Q225" s="11">
        <f t="shared" si="93"/>
        <v>6.8210526315789464</v>
      </c>
      <c r="R225" s="10">
        <f t="shared" si="91"/>
        <v>69.006399999999999</v>
      </c>
      <c r="S225" s="8"/>
    </row>
    <row r="226" spans="1:19">
      <c r="A226" s="61">
        <v>6</v>
      </c>
      <c r="B226" s="61" t="s">
        <v>36</v>
      </c>
      <c r="C226" s="12" t="s">
        <v>97</v>
      </c>
      <c r="D226" s="61" t="s">
        <v>30</v>
      </c>
      <c r="E226" s="61">
        <v>1</v>
      </c>
      <c r="F226" s="61" t="s">
        <v>31</v>
      </c>
      <c r="G226" s="61">
        <v>1</v>
      </c>
      <c r="H226" s="61" t="s">
        <v>32</v>
      </c>
      <c r="I226" s="61"/>
      <c r="J226" s="61">
        <v>14</v>
      </c>
      <c r="K226" s="61">
        <v>44</v>
      </c>
      <c r="L226" s="61">
        <v>8</v>
      </c>
      <c r="M226" s="61" t="s">
        <v>32</v>
      </c>
      <c r="N226" s="3">
        <f t="shared" si="87"/>
        <v>28</v>
      </c>
      <c r="O226" s="9">
        <f t="shared" si="88"/>
        <v>28</v>
      </c>
      <c r="P226" s="4">
        <f t="shared" si="92"/>
        <v>3.6719999999999997</v>
      </c>
      <c r="Q226" s="11">
        <f t="shared" si="93"/>
        <v>13.114285714285714</v>
      </c>
      <c r="R226" s="10">
        <f t="shared" si="91"/>
        <v>12.668800000000001</v>
      </c>
      <c r="S226" s="8"/>
    </row>
    <row r="227" spans="1:19">
      <c r="A227" s="61">
        <v>7</v>
      </c>
      <c r="B227" s="61" t="s">
        <v>143</v>
      </c>
      <c r="C227" s="12" t="s">
        <v>190</v>
      </c>
      <c r="D227" s="61" t="s">
        <v>30</v>
      </c>
      <c r="E227" s="61">
        <v>1</v>
      </c>
      <c r="F227" s="61" t="s">
        <v>31</v>
      </c>
      <c r="G227" s="61">
        <v>1</v>
      </c>
      <c r="H227" s="61" t="s">
        <v>32</v>
      </c>
      <c r="I227" s="61"/>
      <c r="J227" s="61">
        <v>16</v>
      </c>
      <c r="K227" s="61">
        <v>44</v>
      </c>
      <c r="L227" s="61">
        <v>7</v>
      </c>
      <c r="M227" s="61" t="s">
        <v>32</v>
      </c>
      <c r="N227" s="3">
        <f t="shared" si="87"/>
        <v>36</v>
      </c>
      <c r="O227" s="9">
        <f t="shared" si="88"/>
        <v>36</v>
      </c>
      <c r="P227" s="4">
        <f t="shared" si="92"/>
        <v>5.508</v>
      </c>
      <c r="Q227" s="11">
        <f t="shared" si="93"/>
        <v>15.299999999999999</v>
      </c>
      <c r="R227" s="10">
        <f t="shared" si="91"/>
        <v>16.603200000000001</v>
      </c>
      <c r="S227" s="8"/>
    </row>
    <row r="228" spans="1:19">
      <c r="A228" s="61">
        <v>8</v>
      </c>
      <c r="B228" s="61" t="s">
        <v>191</v>
      </c>
      <c r="C228" s="12" t="s">
        <v>144</v>
      </c>
      <c r="D228" s="61" t="s">
        <v>30</v>
      </c>
      <c r="E228" s="61">
        <v>1</v>
      </c>
      <c r="F228" s="61" t="s">
        <v>31</v>
      </c>
      <c r="G228" s="61">
        <v>1</v>
      </c>
      <c r="H228" s="61" t="s">
        <v>32</v>
      </c>
      <c r="I228" s="61"/>
      <c r="J228" s="61">
        <v>19</v>
      </c>
      <c r="K228" s="61">
        <v>44</v>
      </c>
      <c r="L228" s="61">
        <v>7</v>
      </c>
      <c r="M228" s="61" t="s">
        <v>32</v>
      </c>
      <c r="N228" s="3">
        <f t="shared" si="87"/>
        <v>42.75</v>
      </c>
      <c r="O228" s="9">
        <f t="shared" si="88"/>
        <v>42.75</v>
      </c>
      <c r="P228" s="4">
        <f t="shared" si="92"/>
        <v>7.3439999999999994</v>
      </c>
      <c r="Q228" s="11">
        <f t="shared" si="93"/>
        <v>17.178947368421053</v>
      </c>
      <c r="R228" s="10">
        <f t="shared" si="91"/>
        <v>20.037600000000001</v>
      </c>
      <c r="S228" s="8"/>
    </row>
    <row r="229" spans="1:19">
      <c r="A229" s="61">
        <v>9</v>
      </c>
      <c r="B229" s="61" t="s">
        <v>192</v>
      </c>
      <c r="C229" s="12" t="s">
        <v>193</v>
      </c>
      <c r="D229" s="61" t="s">
        <v>30</v>
      </c>
      <c r="E229" s="61">
        <v>1</v>
      </c>
      <c r="F229" s="61" t="s">
        <v>31</v>
      </c>
      <c r="G229" s="61">
        <v>1</v>
      </c>
      <c r="H229" s="61" t="s">
        <v>32</v>
      </c>
      <c r="I229" s="61"/>
      <c r="J229" s="61">
        <v>26</v>
      </c>
      <c r="K229" s="61">
        <v>44</v>
      </c>
      <c r="L229" s="61">
        <v>8</v>
      </c>
      <c r="M229" s="61" t="s">
        <v>32</v>
      </c>
      <c r="N229" s="3">
        <f t="shared" si="87"/>
        <v>48</v>
      </c>
      <c r="O229" s="9">
        <f t="shared" si="88"/>
        <v>48</v>
      </c>
      <c r="P229" s="4">
        <f t="shared" si="92"/>
        <v>9.7919999999999998</v>
      </c>
      <c r="Q229" s="11">
        <f t="shared" si="93"/>
        <v>20.399999999999999</v>
      </c>
      <c r="R229" s="10">
        <f t="shared" si="91"/>
        <v>23.116800000000001</v>
      </c>
      <c r="S229" s="8"/>
    </row>
    <row r="230" spans="1:19" s="8" customFormat="1">
      <c r="A230" s="61">
        <v>10</v>
      </c>
      <c r="B230" s="61" t="s">
        <v>48</v>
      </c>
      <c r="C230" s="12" t="s">
        <v>194</v>
      </c>
      <c r="D230" s="61" t="s">
        <v>30</v>
      </c>
      <c r="E230" s="61">
        <v>1</v>
      </c>
      <c r="F230" s="61" t="s">
        <v>31</v>
      </c>
      <c r="G230" s="61">
        <v>1</v>
      </c>
      <c r="H230" s="61" t="s">
        <v>32</v>
      </c>
      <c r="I230" s="61"/>
      <c r="J230" s="61">
        <v>17</v>
      </c>
      <c r="K230" s="61">
        <v>44</v>
      </c>
      <c r="L230" s="61">
        <v>2</v>
      </c>
      <c r="M230" s="61" t="s">
        <v>32</v>
      </c>
      <c r="N230" s="3">
        <f t="shared" si="87"/>
        <v>110.67000000000002</v>
      </c>
      <c r="O230" s="9">
        <f t="shared" si="88"/>
        <v>110.67000000000002</v>
      </c>
      <c r="P230" s="4">
        <f t="shared" si="92"/>
        <v>9.18</v>
      </c>
      <c r="Q230" s="11">
        <f t="shared" si="93"/>
        <v>8.2949308755760356</v>
      </c>
      <c r="R230" s="10">
        <f t="shared" si="91"/>
        <v>47.940000000000012</v>
      </c>
    </row>
    <row r="231" spans="1:19" s="8" customFormat="1">
      <c r="A231" s="61">
        <v>11</v>
      </c>
      <c r="B231" s="61" t="s">
        <v>186</v>
      </c>
      <c r="C231" s="12" t="s">
        <v>101</v>
      </c>
      <c r="D231" s="61" t="s">
        <v>30</v>
      </c>
      <c r="E231" s="61">
        <v>1</v>
      </c>
      <c r="F231" s="61" t="s">
        <v>31</v>
      </c>
      <c r="G231" s="61">
        <v>1</v>
      </c>
      <c r="H231" s="61" t="s">
        <v>32</v>
      </c>
      <c r="I231" s="61"/>
      <c r="J231" s="61">
        <v>17</v>
      </c>
      <c r="K231" s="61">
        <v>44</v>
      </c>
      <c r="L231" s="61">
        <v>3</v>
      </c>
      <c r="M231" s="61" t="s">
        <v>32</v>
      </c>
      <c r="N231" s="3">
        <f t="shared" si="87"/>
        <v>87.720000000000013</v>
      </c>
      <c r="O231" s="9">
        <f t="shared" si="88"/>
        <v>87.720000000000013</v>
      </c>
      <c r="P231" s="4">
        <f t="shared" si="92"/>
        <v>8.5679999999999996</v>
      </c>
      <c r="Q231" s="11">
        <f t="shared" si="93"/>
        <v>9.7674418604651141</v>
      </c>
      <c r="R231" s="10">
        <f t="shared" si="91"/>
        <v>38.515200000000007</v>
      </c>
    </row>
    <row r="232" spans="1:19" s="8" customFormat="1">
      <c r="A232" s="61">
        <v>12</v>
      </c>
      <c r="B232" s="61" t="s">
        <v>74</v>
      </c>
      <c r="C232" s="12" t="s">
        <v>195</v>
      </c>
      <c r="D232" s="61" t="s">
        <v>30</v>
      </c>
      <c r="E232" s="61">
        <v>1</v>
      </c>
      <c r="F232" s="61" t="s">
        <v>31</v>
      </c>
      <c r="G232" s="61">
        <v>1</v>
      </c>
      <c r="H232" s="61" t="s">
        <v>32</v>
      </c>
      <c r="I232" s="61"/>
      <c r="J232" s="61">
        <v>22</v>
      </c>
      <c r="K232" s="61">
        <v>44</v>
      </c>
      <c r="L232" s="61">
        <v>8</v>
      </c>
      <c r="M232" s="61" t="s">
        <v>32</v>
      </c>
      <c r="N232" s="3">
        <f t="shared" si="87"/>
        <v>44</v>
      </c>
      <c r="O232" s="9">
        <f t="shared" si="88"/>
        <v>44</v>
      </c>
      <c r="P232" s="4">
        <f t="shared" si="92"/>
        <v>8.5679999999999996</v>
      </c>
      <c r="Q232" s="11">
        <f t="shared" si="93"/>
        <v>19.472727272727273</v>
      </c>
      <c r="R232" s="10">
        <f t="shared" si="91"/>
        <v>21.027200000000001</v>
      </c>
    </row>
    <row r="233" spans="1:19" s="8" customFormat="1">
      <c r="A233" s="61">
        <v>3</v>
      </c>
      <c r="B233" s="61" t="s">
        <v>151</v>
      </c>
      <c r="C233" s="12" t="s">
        <v>59</v>
      </c>
      <c r="D233" s="61" t="s">
        <v>30</v>
      </c>
      <c r="E233" s="61">
        <v>1</v>
      </c>
      <c r="F233" s="61" t="s">
        <v>31</v>
      </c>
      <c r="G233" s="61">
        <v>1</v>
      </c>
      <c r="H233" s="61" t="s">
        <v>32</v>
      </c>
      <c r="I233" s="61"/>
      <c r="J233" s="61">
        <v>29</v>
      </c>
      <c r="K233" s="61">
        <v>44</v>
      </c>
      <c r="L233" s="61">
        <v>8</v>
      </c>
      <c r="M233" s="61" t="s">
        <v>32</v>
      </c>
      <c r="N233" s="3">
        <f t="shared" si="87"/>
        <v>48</v>
      </c>
      <c r="O233" s="9">
        <f t="shared" si="88"/>
        <v>48</v>
      </c>
      <c r="P233" s="4">
        <f t="shared" si="92"/>
        <v>9.7919999999999998</v>
      </c>
      <c r="Q233" s="11">
        <f t="shared" si="93"/>
        <v>20.399999999999999</v>
      </c>
      <c r="R233" s="10">
        <f t="shared" si="91"/>
        <v>23.116800000000001</v>
      </c>
    </row>
    <row r="234" spans="1:19" s="8" customFormat="1">
      <c r="A234" s="61">
        <v>14</v>
      </c>
      <c r="B234" s="61" t="s">
        <v>196</v>
      </c>
      <c r="C234" s="12" t="s">
        <v>194</v>
      </c>
      <c r="D234" s="61" t="s">
        <v>30</v>
      </c>
      <c r="E234" s="61">
        <v>1</v>
      </c>
      <c r="F234" s="61" t="s">
        <v>31</v>
      </c>
      <c r="G234" s="61">
        <v>1</v>
      </c>
      <c r="H234" s="61" t="s">
        <v>32</v>
      </c>
      <c r="I234" s="61"/>
      <c r="J234" s="61">
        <v>17</v>
      </c>
      <c r="K234" s="61">
        <v>44</v>
      </c>
      <c r="L234" s="61">
        <v>13</v>
      </c>
      <c r="M234" s="61" t="s">
        <v>32</v>
      </c>
      <c r="N234" s="3">
        <f t="shared" si="87"/>
        <v>25.443333333333335</v>
      </c>
      <c r="O234" s="9">
        <f t="shared" si="88"/>
        <v>25.443333333333335</v>
      </c>
      <c r="P234" s="4">
        <f t="shared" si="92"/>
        <v>2.448</v>
      </c>
      <c r="Q234" s="11">
        <f t="shared" si="93"/>
        <v>9.6213808463251649</v>
      </c>
      <c r="R234" s="10">
        <f t="shared" si="91"/>
        <v>11.156533333333336</v>
      </c>
    </row>
    <row r="235" spans="1:19" s="8" customFormat="1">
      <c r="A235" s="61">
        <v>15</v>
      </c>
      <c r="B235" s="61" t="s">
        <v>197</v>
      </c>
      <c r="C235" s="12" t="s">
        <v>106</v>
      </c>
      <c r="D235" s="61" t="s">
        <v>30</v>
      </c>
      <c r="E235" s="61">
        <v>1</v>
      </c>
      <c r="F235" s="61" t="s">
        <v>31</v>
      </c>
      <c r="G235" s="61">
        <v>1</v>
      </c>
      <c r="H235" s="61" t="s">
        <v>32</v>
      </c>
      <c r="I235" s="61"/>
      <c r="J235" s="61">
        <v>29</v>
      </c>
      <c r="K235" s="61">
        <v>44</v>
      </c>
      <c r="L235" s="61">
        <v>9</v>
      </c>
      <c r="M235" s="61" t="s">
        <v>32</v>
      </c>
      <c r="N235" s="3">
        <f t="shared" si="87"/>
        <v>40</v>
      </c>
      <c r="O235" s="9">
        <f t="shared" si="88"/>
        <v>40</v>
      </c>
      <c r="P235" s="4">
        <f t="shared" si="92"/>
        <v>9.18</v>
      </c>
      <c r="Q235" s="11">
        <f t="shared" si="93"/>
        <v>22.95</v>
      </c>
      <c r="R235" s="10">
        <f t="shared" si="91"/>
        <v>19.672000000000001</v>
      </c>
    </row>
    <row r="236" spans="1:19" s="8" customFormat="1">
      <c r="A236" s="61">
        <v>16</v>
      </c>
      <c r="B236" s="61" t="s">
        <v>198</v>
      </c>
      <c r="C236" s="12" t="s">
        <v>199</v>
      </c>
      <c r="D236" s="61" t="s">
        <v>30</v>
      </c>
      <c r="E236" s="61">
        <v>1</v>
      </c>
      <c r="F236" s="61" t="s">
        <v>31</v>
      </c>
      <c r="G236" s="61">
        <v>1</v>
      </c>
      <c r="H236" s="61" t="s">
        <v>32</v>
      </c>
      <c r="I236" s="61"/>
      <c r="J236" s="61">
        <v>26</v>
      </c>
      <c r="K236" s="61">
        <v>44</v>
      </c>
      <c r="L236" s="61">
        <v>16</v>
      </c>
      <c r="M236" s="61" t="s">
        <v>32</v>
      </c>
      <c r="N236" s="3">
        <f t="shared" si="87"/>
        <v>32.86</v>
      </c>
      <c r="O236" s="9">
        <f t="shared" si="88"/>
        <v>32.86</v>
      </c>
      <c r="P236" s="4">
        <f t="shared" si="92"/>
        <v>4.8959999999999999</v>
      </c>
      <c r="Q236" s="11">
        <f t="shared" si="93"/>
        <v>14.899573950091296</v>
      </c>
      <c r="R236" s="10">
        <f t="shared" si="91"/>
        <v>15.102400000000001</v>
      </c>
    </row>
    <row r="237" spans="1:19">
      <c r="A237" s="61">
        <v>17</v>
      </c>
      <c r="B237" s="61" t="s">
        <v>200</v>
      </c>
      <c r="C237" s="12" t="s">
        <v>61</v>
      </c>
      <c r="D237" s="61" t="s">
        <v>30</v>
      </c>
      <c r="E237" s="61">
        <v>1</v>
      </c>
      <c r="F237" s="61" t="s">
        <v>31</v>
      </c>
      <c r="G237" s="61">
        <v>1</v>
      </c>
      <c r="H237" s="61" t="s">
        <v>32</v>
      </c>
      <c r="I237" s="61"/>
      <c r="J237" s="61">
        <v>22</v>
      </c>
      <c r="K237" s="61">
        <v>44</v>
      </c>
      <c r="L237" s="61">
        <v>4</v>
      </c>
      <c r="M237" s="61"/>
      <c r="N237" s="3">
        <f t="shared" si="87"/>
        <v>66</v>
      </c>
      <c r="O237" s="9">
        <f t="shared" si="88"/>
        <v>66</v>
      </c>
      <c r="P237" s="4">
        <f t="shared" si="92"/>
        <v>11.016</v>
      </c>
      <c r="Q237" s="11">
        <f t="shared" si="93"/>
        <v>16.690909090909088</v>
      </c>
      <c r="R237" s="10">
        <f t="shared" si="91"/>
        <v>30.806400000000004</v>
      </c>
      <c r="S237" s="8"/>
    </row>
    <row r="238" spans="1:19">
      <c r="A238" s="64" t="s">
        <v>64</v>
      </c>
      <c r="B238" s="65"/>
      <c r="C238" s="65"/>
      <c r="D238" s="65"/>
      <c r="E238" s="65"/>
      <c r="F238" s="65"/>
      <c r="G238" s="65"/>
      <c r="H238" s="65"/>
      <c r="I238" s="65"/>
      <c r="J238" s="65"/>
      <c r="K238" s="65"/>
      <c r="L238" s="65"/>
      <c r="M238" s="65"/>
      <c r="N238" s="65"/>
      <c r="O238" s="65"/>
      <c r="P238" s="65"/>
      <c r="Q238" s="66"/>
      <c r="R238" s="10">
        <f>SUM(R221:R237)</f>
        <v>466.10533333333336</v>
      </c>
      <c r="S238" s="8"/>
    </row>
    <row r="239" spans="1:19" ht="135">
      <c r="A239" s="24" t="s">
        <v>65</v>
      </c>
      <c r="B239" s="24"/>
      <c r="C239" s="56" t="s">
        <v>201</v>
      </c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6"/>
      <c r="S239" s="8"/>
    </row>
    <row r="240" spans="1:19">
      <c r="A240" s="49" t="s">
        <v>79</v>
      </c>
      <c r="B240" s="49"/>
      <c r="C240" s="49"/>
      <c r="D240" s="49"/>
      <c r="E240" s="49"/>
      <c r="F240" s="49"/>
      <c r="G240" s="49"/>
      <c r="H240" s="49"/>
      <c r="I240" s="49"/>
      <c r="J240" s="15"/>
      <c r="K240" s="15"/>
      <c r="L240" s="15"/>
      <c r="M240" s="15"/>
      <c r="N240" s="15"/>
      <c r="O240" s="15"/>
      <c r="P240" s="15"/>
      <c r="Q240" s="15"/>
      <c r="R240" s="16"/>
      <c r="S240" s="8"/>
    </row>
    <row r="241" spans="1:19">
      <c r="A241" s="49"/>
      <c r="B241" s="49"/>
      <c r="C241" s="49"/>
      <c r="D241" s="49"/>
      <c r="E241" s="49"/>
      <c r="F241" s="49"/>
      <c r="G241" s="49"/>
      <c r="H241" s="49"/>
      <c r="I241" s="49"/>
      <c r="J241" s="15"/>
      <c r="K241" s="15"/>
      <c r="L241" s="15"/>
      <c r="M241" s="15"/>
      <c r="N241" s="15"/>
      <c r="O241" s="15"/>
      <c r="P241" s="15"/>
      <c r="Q241" s="15"/>
      <c r="R241" s="16"/>
      <c r="S241" s="8"/>
    </row>
    <row r="242" spans="1:19">
      <c r="A242" s="67" t="s">
        <v>202</v>
      </c>
      <c r="B242" s="68"/>
      <c r="C242" s="68"/>
      <c r="D242" s="68"/>
      <c r="E242" s="68"/>
      <c r="F242" s="68"/>
      <c r="G242" s="68"/>
      <c r="H242" s="68"/>
      <c r="I242" s="68"/>
      <c r="J242" s="68"/>
      <c r="K242" s="68"/>
      <c r="L242" s="68"/>
      <c r="M242" s="68"/>
      <c r="N242" s="68"/>
      <c r="O242" s="68"/>
      <c r="P242" s="68"/>
      <c r="Q242" s="57"/>
      <c r="R242" s="8"/>
      <c r="S242" s="8"/>
    </row>
    <row r="243" spans="1:19" ht="18">
      <c r="A243" s="69" t="s">
        <v>27</v>
      </c>
      <c r="B243" s="70"/>
      <c r="C243" s="70"/>
      <c r="D243" s="50"/>
      <c r="E243" s="50"/>
      <c r="F243" s="50"/>
      <c r="G243" s="50"/>
      <c r="H243" s="50"/>
      <c r="I243" s="50"/>
      <c r="J243" s="50"/>
      <c r="K243" s="50"/>
      <c r="L243" s="50"/>
      <c r="M243" s="50"/>
      <c r="N243" s="50"/>
      <c r="O243" s="50"/>
      <c r="P243" s="50"/>
      <c r="Q243" s="57"/>
      <c r="R243" s="8"/>
      <c r="S243" s="8"/>
    </row>
    <row r="244" spans="1:19">
      <c r="A244" s="67" t="s">
        <v>69</v>
      </c>
      <c r="B244" s="68"/>
      <c r="C244" s="68"/>
      <c r="D244" s="68"/>
      <c r="E244" s="68"/>
      <c r="F244" s="68"/>
      <c r="G244" s="68"/>
      <c r="H244" s="68"/>
      <c r="I244" s="68"/>
      <c r="J244" s="68"/>
      <c r="K244" s="68"/>
      <c r="L244" s="68"/>
      <c r="M244" s="68"/>
      <c r="N244" s="68"/>
      <c r="O244" s="68"/>
      <c r="P244" s="68"/>
      <c r="Q244" s="57"/>
      <c r="R244" s="8"/>
      <c r="S244" s="8"/>
    </row>
    <row r="245" spans="1:19">
      <c r="A245" s="61">
        <v>1</v>
      </c>
      <c r="B245" s="61" t="s">
        <v>203</v>
      </c>
      <c r="C245" s="12" t="s">
        <v>204</v>
      </c>
      <c r="D245" s="61" t="s">
        <v>30</v>
      </c>
      <c r="E245" s="61">
        <v>1</v>
      </c>
      <c r="F245" s="61" t="s">
        <v>88</v>
      </c>
      <c r="G245" s="61">
        <v>1</v>
      </c>
      <c r="H245" s="61" t="s">
        <v>32</v>
      </c>
      <c r="I245" s="61"/>
      <c r="J245" s="61">
        <v>20</v>
      </c>
      <c r="K245" s="61">
        <v>44</v>
      </c>
      <c r="L245" s="61">
        <v>5</v>
      </c>
      <c r="M245" s="61" t="s">
        <v>32</v>
      </c>
      <c r="N245" s="3">
        <f t="shared" ref="N245:N249" si="94">(IF(F245="OŽ",IF(L245=1,550.8,IF(L245=2,426.38,IF(L245=3,342.14,IF(L245=4,181.44,IF(L245=5,168.48,IF(L245=6,155.52,IF(L245=7,148.5,IF(L245=8,144,0))))))))+IF(L245&lt;=8,0,IF(L245&lt;=16,137.7,IF(L245&lt;=24,108,IF(L245&lt;=32,80.1,IF(L245&lt;=36,52.2,0)))))-IF(L245&lt;=8,0,IF(L245&lt;=16,(L245-9)*2.754,IF(L245&lt;=24,(L245-17)* 2.754,IF(L245&lt;=32,(L245-25)* 2.754,IF(L245&lt;=36,(L245-33)*2.754,0))))),0)+IF(F245="PČ",IF(L245=1,449,IF(L245=2,314.6,IF(L245=3,238,IF(L245=4,172,IF(L245=5,159,IF(L245=6,145,IF(L245=7,132,IF(L245=8,119,0))))))))+IF(L245&lt;=8,0,IF(L245&lt;=16,88,IF(L245&lt;=24,55,IF(L245&lt;=32,22,0))))-IF(L245&lt;=8,0,IF(L245&lt;=16,(L245-9)*2.245,IF(L245&lt;=24,(L245-17)*2.245,IF(L245&lt;=32,(L245-25)*2.245,0)))),0)+IF(F245="PČneol",IF(L245=1,85,IF(L245=2,64.61,IF(L245=3,50.76,IF(L245=4,16.25,IF(L245=5,15,IF(L245=6,13.75,IF(L245=7,12.5,IF(L245=8,11.25,0))))))))+IF(L245&lt;=8,0,IF(L245&lt;=16,9,0))-IF(L245&lt;=8,0,IF(L245&lt;=16,(L245-9)*0.425,0)),0)+IF(F245="PŽ",IF(L245=1,85,IF(L245=2,59.5,IF(L245=3,45,IF(L245=4,32.5,IF(L245=5,30,IF(L245=6,27.5,IF(L245=7,25,IF(L245=8,22.5,0))))))))+IF(L245&lt;=8,0,IF(L245&lt;=16,19,IF(L245&lt;=24,13,IF(L245&lt;=32,8,0))))-IF(L245&lt;=8,0,IF(L245&lt;=16,(L245-9)*0.425,IF(L245&lt;=24,(L245-17)*0.425,IF(L245&lt;=32,(L245-25)*0.425,0)))),0)+IF(F245="EČ",IF(L245=1,204,IF(L245=2,156.24,IF(L245=3,123.84,IF(L245=4,72,IF(L245=5,66,IF(L245=6,60,IF(L245=7,54,IF(L245=8,48,0))))))))+IF(L245&lt;=8,0,IF(L245&lt;=16,40,IF(L245&lt;=24,25,0)))-IF(L245&lt;=8,0,IF(L245&lt;=16,(L245-9)*1.02,IF(L245&lt;=24,(L245-17)*1.02,0))),0)+IF(F245="EČneol",IF(L245=1,68,IF(L245=2,51.69,IF(L245=3,40.61,IF(L245=4,13,IF(L245=5,12,IF(L245=6,11,IF(L245=7,10,IF(L245=8,9,0)))))))))+IF(F245="EŽ",IF(L245=1,68,IF(L245=2,47.6,IF(L245=3,36,IF(L245=4,18,IF(L245=5,16.5,IF(L245=6,15,IF(L245=7,13.5,IF(L245=8,12,0))))))))+IF(L245&lt;=8,0,IF(L245&lt;=16,10,IF(L245&lt;=24,6,0)))-IF(L245&lt;=8,0,IF(L245&lt;=16,(L245-9)*0.34,IF(L245&lt;=24,(L245-17)*0.34,0))),0)+IF(F245="PT",IF(L245=1,68,IF(L245=2,52.08,IF(L245=3,41.28,IF(L245=4,24,IF(L245=5,22,IF(L245=6,20,IF(L245=7,18,IF(L245=8,16,0))))))))+IF(L245&lt;=8,0,IF(L245&lt;=16,13,IF(L245&lt;=24,9,IF(L245&lt;=32,4,0))))-IF(L245&lt;=8,0,IF(L245&lt;=16,(L245-9)*0.34,IF(L245&lt;=24,(L245-17)*0.34,IF(L245&lt;=32,(L245-25)*0.34,0)))),0)+IF(F245="JOŽ",IF(L245=1,85,IF(L245=2,59.5,IF(L245=3,45,IF(L245=4,32.5,IF(L245=5,30,IF(L245=6,27.5,IF(L245=7,25,IF(L245=8,22.5,0))))))))+IF(L245&lt;=8,0,IF(L245&lt;=16,19,IF(L245&lt;=24,13,0)))-IF(L245&lt;=8,0,IF(L245&lt;=16,(L245-9)*0.425,IF(L245&lt;=24,(L245-17)*0.425,0))),0)+IF(F245="JPČ",IF(L245=1,68,IF(L245=2,47.6,IF(L245=3,36,IF(L245=4,26,IF(L245=5,24,IF(L245=6,22,IF(L245=7,20,IF(L245=8,18,0))))))))+IF(L245&lt;=8,0,IF(L245&lt;=16,13,IF(L245&lt;=24,9,0)))-IF(L245&lt;=8,0,IF(L245&lt;=16,(L245-9)*0.34,IF(L245&lt;=24,(L245-17)*0.34,0))),0)+IF(F245="JEČ",IF(L245=1,34,IF(L245=2,26.04,IF(L245=3,20.6,IF(L245=4,12,IF(L245=5,11,IF(L245=6,10,IF(L245=7,9,IF(L245=8,8,0))))))))+IF(L245&lt;=8,0,IF(L245&lt;=16,6,0))-IF(L245&lt;=8,0,IF(L245&lt;=16,(L245-9)*0.17,0)),0)+IF(F245="JEOF",IF(L245=1,34,IF(L245=2,26.04,IF(L245=3,20.6,IF(L245=4,12,IF(L245=5,11,IF(L245=6,10,IF(L245=7,9,IF(L245=8,8,0))))))))+IF(L245&lt;=8,0,IF(L245&lt;=16,6,0))-IF(L245&lt;=8,0,IF(L245&lt;=16,(L245-9)*0.17,0)),0)+IF(F245="JnPČ",IF(L245=1,51,IF(L245=2,35.7,IF(L245=3,27,IF(L245=4,19.5,IF(L245=5,18,IF(L245=6,16.5,IF(L245=7,15,IF(L245=8,13.5,0))))))))+IF(L245&lt;=8,0,IF(L245&lt;=16,10,0))-IF(L245&lt;=8,0,IF(L245&lt;=16,(L245-9)*0.255,0)),0)+IF(F245="JnEČ",IF(L245=1,25.5,IF(L245=2,19.53,IF(L245=3,15.48,IF(L245=4,9,IF(L245=5,8.25,IF(L245=6,7.5,IF(L245=7,6.75,IF(L245=8,6,0))))))))+IF(L245&lt;=8,0,IF(L245&lt;=16,5,0))-IF(L245&lt;=8,0,IF(L245&lt;=16,(L245-9)*0.1275,0)),0)+IF(F245="JčPČ",IF(L245=1,21.25,IF(L245=2,14.5,IF(L245=3,11.5,IF(L245=4,7,IF(L245=5,6.5,IF(L245=6,6,IF(L245=7,5.5,IF(L245=8,5,0))))))))+IF(L245&lt;=8,0,IF(L245&lt;=16,4,0))-IF(L245&lt;=8,0,IF(L245&lt;=16,(L245-9)*0.10625,0)),0)+IF(F245="JčEČ",IF(L245=1,17,IF(L245=2,13.02,IF(L245=3,10.32,IF(L245=4,6,IF(L245=5,5.5,IF(L245=6,5,IF(L245=7,4.5,IF(L245=8,4,0))))))))+IF(L245&lt;=8,0,IF(L245&lt;=16,3,0))-IF(L245&lt;=8,0,IF(L245&lt;=16,(L245-9)*0.085,0)),0)+IF(F245="NEAK",IF(L245=1,11.48,IF(L245=2,8.79,IF(L245=3,6.97,IF(L245=4,4.05,IF(L245=5,3.71,IF(L245=6,3.38,IF(L245=7,3.04,IF(L245=8,2.7,0))))))))+IF(L245&lt;=8,0,IF(L245&lt;=16,2,IF(L245&lt;=24,1.3,0)))-IF(L245&lt;=8,0,IF(L245&lt;=16,(L245-9)*0.0574,IF(L245&lt;=24,(L245-17)*0.0574,0))),0))*IF(L245&lt;0,1,IF(OR(F245="PČ",F245="PŽ",F245="PT"),IF(J245&lt;32,J245/32,1),1))* IF(L245&lt;0,1,IF(OR(F245="EČ",F245="EŽ",F245="JOŽ",F245="JPČ",F245="NEAK"),IF(J245&lt;24,J245/24,1),1))*IF(L245&lt;0,1,IF(OR(F245="PČneol",F245="JEČ",F245="JEOF",F245="JnPČ",F245="JnEČ",F245="JčPČ",F245="JčEČ"),IF(J245&lt;16,J245/16,1),1))*IF(L245&lt;0,1,IF(F245="EČneol",IF(J245&lt;8,J245/8,1),1))</f>
        <v>11</v>
      </c>
      <c r="O245" s="9">
        <f t="shared" ref="O245:O249" si="95">IF(F245="OŽ",N245,IF(H245="Ne",IF(J245*0.3&lt;J245-L245,N245,0),IF(J245*0.1&lt;J245-L245,N245,0)))</f>
        <v>11</v>
      </c>
      <c r="P245" s="4">
        <f t="shared" ref="P245" si="96">IF(O245=0,0,IF(F245="OŽ",IF(L245&gt;35,0,IF(J245&gt;35,(36-L245)*1.836,((36-L245)-(36-J245))*1.836)),0)+IF(F245="PČ",IF(L245&gt;31,0,IF(J245&gt;31,(32-L245)*1.347,((32-L245)-(32-J245))*1.347)),0)+ IF(F245="PČneol",IF(L245&gt;15,0,IF(J245&gt;15,(16-L245)*0.255,((16-L245)-(16-J245))*0.255)),0)+IF(F245="PŽ",IF(L245&gt;31,0,IF(J245&gt;31,(32-L245)*0.255,((32-L245)-(32-J245))*0.255)),0)+IF(F245="EČ",IF(L245&gt;23,0,IF(J245&gt;23,(24-L245)*0.612,((24-L245)-(24-J245))*0.612)),0)+IF(F245="EČneol",IF(L245&gt;7,0,IF(J245&gt;7,(8-L245)*0.204,((8-L245)-(8-J245))*0.204)),0)+IF(F245="EŽ",IF(L245&gt;23,0,IF(J245&gt;23,(24-L245)*0.204,((24-L245)-(24-J245))*0.204)),0)+IF(F245="PT",IF(L245&gt;31,0,IF(J245&gt;31,(32-L245)*0.204,((32-L245)-(32-J245))*0.204)),0)+IF(F245="JOŽ",IF(L245&gt;23,0,IF(J245&gt;23,(24-L245)*0.255,((24-L245)-(24-J245))*0.255)),0)+IF(F245="JPČ",IF(L245&gt;23,0,IF(J245&gt;23,(24-L245)*0.204,((24-L245)-(24-J245))*0.204)),0)+IF(F245="JEČ",IF(L245&gt;15,0,IF(J245&gt;15,(16-L245)*0.102,((16-L245)-(16-J245))*0.102)),0)+IF(F245="JEOF",IF(L245&gt;15,0,IF(J245&gt;15,(16-L245)*0.102,((16-L245)-(16-J245))*0.102)),0)+IF(F245="JnPČ",IF(L245&gt;15,0,IF(J245&gt;15,(16-L245)*0.153,((16-L245)-(16-J245))*0.153)),0)+IF(F245="JnEČ",IF(L245&gt;15,0,IF(J245&gt;15,(16-L245)*0.0765,((16-L245)-(16-J245))*0.0765)),0)+IF(F245="JčPČ",IF(L245&gt;15,0,IF(J245&gt;15,(16-L245)*0.06375,((16-L245)-(16-J245))*0.06375)),0)+IF(F245="JčEČ",IF(L245&gt;15,0,IF(J245&gt;15,(16-L245)*0.051,((16-L245)-(16-J245))*0.051)),0)+IF(F245="NEAK",IF(L245&gt;23,0,IF(J245&gt;23,(24-L245)*0.03444,((24-L245)-(24-J245))*0.03444)),0))</f>
        <v>1.1219999999999999</v>
      </c>
      <c r="Q245" s="11">
        <f t="shared" ref="Q245" si="97">IF(ISERROR(P245*100/N245),0,(P245*100/N245))</f>
        <v>10.199999999999999</v>
      </c>
      <c r="R245" s="10">
        <f t="shared" ref="R245:R249" si="98">IF(Q245&lt;=30,O245+P245,O245+O245*0.3)*IF(G245=1,0.4,IF(G245=2,0.75,IF(G245="1 (kas 4 m. 1 k. nerengiamos)",0.52,1)))*IF(D245="olimpinė",1,IF(M245="Ne",0.5,1))*IF(OR(A$5="Lietuvos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federacija"),IF(OR(J245&lt;8,K245&lt;16),0,1),1)*E245*IF(I245&lt;=1,1,1/I245)*IF(OR(A$5="Lietuvos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4.8488000000000007</v>
      </c>
      <c r="S245" s="8"/>
    </row>
    <row r="246" spans="1:19">
      <c r="A246" s="61">
        <v>2</v>
      </c>
      <c r="B246" s="61" t="s">
        <v>205</v>
      </c>
      <c r="C246" s="12" t="s">
        <v>163</v>
      </c>
      <c r="D246" s="61" t="s">
        <v>30</v>
      </c>
      <c r="E246" s="61">
        <v>1</v>
      </c>
      <c r="F246" s="61" t="s">
        <v>88</v>
      </c>
      <c r="G246" s="61">
        <v>1</v>
      </c>
      <c r="H246" s="61" t="s">
        <v>32</v>
      </c>
      <c r="I246" s="61"/>
      <c r="J246" s="61">
        <v>18</v>
      </c>
      <c r="K246" s="61">
        <v>44</v>
      </c>
      <c r="L246" s="61">
        <v>3</v>
      </c>
      <c r="M246" s="61" t="s">
        <v>32</v>
      </c>
      <c r="N246" s="3">
        <f t="shared" si="94"/>
        <v>20.6</v>
      </c>
      <c r="O246" s="9">
        <f t="shared" si="95"/>
        <v>20.6</v>
      </c>
      <c r="P246" s="4">
        <f t="shared" ref="P246:P249" si="99">IF(O246=0,0,IF(F246="OŽ",IF(L246&gt;35,0,IF(J246&gt;35,(36-L246)*1.836,((36-L246)-(36-J246))*1.836)),0)+IF(F246="PČ",IF(L246&gt;31,0,IF(J246&gt;31,(32-L246)*1.347,((32-L246)-(32-J246))*1.347)),0)+ IF(F246="PČneol",IF(L246&gt;15,0,IF(J246&gt;15,(16-L246)*0.255,((16-L246)-(16-J246))*0.255)),0)+IF(F246="PŽ",IF(L246&gt;31,0,IF(J246&gt;31,(32-L246)*0.255,((32-L246)-(32-J246))*0.255)),0)+IF(F246="EČ",IF(L246&gt;23,0,IF(J246&gt;23,(24-L246)*0.612,((24-L246)-(24-J246))*0.612)),0)+IF(F246="EČneol",IF(L246&gt;7,0,IF(J246&gt;7,(8-L246)*0.204,((8-L246)-(8-J246))*0.204)),0)+IF(F246="EŽ",IF(L246&gt;23,0,IF(J246&gt;23,(24-L246)*0.204,((24-L246)-(24-J246))*0.204)),0)+IF(F246="PT",IF(L246&gt;31,0,IF(J246&gt;31,(32-L246)*0.204,((32-L246)-(32-J246))*0.204)),0)+IF(F246="JOŽ",IF(L246&gt;23,0,IF(J246&gt;23,(24-L246)*0.255,((24-L246)-(24-J246))*0.255)),0)+IF(F246="JPČ",IF(L246&gt;23,0,IF(J246&gt;23,(24-L246)*0.204,((24-L246)-(24-J246))*0.204)),0)+IF(F246="JEČ",IF(L246&gt;15,0,IF(J246&gt;15,(16-L246)*0.102,((16-L246)-(16-J246))*0.102)),0)+IF(F246="JEOF",IF(L246&gt;15,0,IF(J246&gt;15,(16-L246)*0.102,((16-L246)-(16-J246))*0.102)),0)+IF(F246="JnPČ",IF(L246&gt;15,0,IF(J246&gt;15,(16-L246)*0.153,((16-L246)-(16-J246))*0.153)),0)+IF(F246="JnEČ",IF(L246&gt;15,0,IF(J246&gt;15,(16-L246)*0.0765,((16-L246)-(16-J246))*0.0765)),0)+IF(F246="JčPČ",IF(L246&gt;15,0,IF(J246&gt;15,(16-L246)*0.06375,((16-L246)-(16-J246))*0.06375)),0)+IF(F246="JčEČ",IF(L246&gt;15,0,IF(J246&gt;15,(16-L246)*0.051,((16-L246)-(16-J246))*0.051)),0)+IF(F246="NEAK",IF(L246&gt;23,0,IF(J246&gt;23,(24-L246)*0.03444,((24-L246)-(24-J246))*0.03444)),0))</f>
        <v>1.3259999999999998</v>
      </c>
      <c r="Q246" s="11">
        <f t="shared" ref="Q246:Q249" si="100">IF(ISERROR(P246*100/N246),0,(P246*100/N246))</f>
        <v>6.4368932038834945</v>
      </c>
      <c r="R246" s="10">
        <f t="shared" si="98"/>
        <v>8.7704000000000004</v>
      </c>
      <c r="S246" s="8"/>
    </row>
    <row r="247" spans="1:19">
      <c r="A247" s="61">
        <v>3</v>
      </c>
      <c r="B247" s="61" t="s">
        <v>116</v>
      </c>
      <c r="C247" s="12" t="s">
        <v>112</v>
      </c>
      <c r="D247" s="61" t="s">
        <v>30</v>
      </c>
      <c r="E247" s="61">
        <v>1</v>
      </c>
      <c r="F247" s="61" t="s">
        <v>88</v>
      </c>
      <c r="G247" s="61">
        <v>1</v>
      </c>
      <c r="H247" s="61" t="s">
        <v>32</v>
      </c>
      <c r="I247" s="61"/>
      <c r="J247" s="61">
        <v>13</v>
      </c>
      <c r="K247" s="61">
        <v>44</v>
      </c>
      <c r="L247" s="61">
        <v>1</v>
      </c>
      <c r="M247" s="61" t="s">
        <v>32</v>
      </c>
      <c r="N247" s="3">
        <f t="shared" si="94"/>
        <v>27.625</v>
      </c>
      <c r="O247" s="9">
        <f t="shared" si="95"/>
        <v>27.625</v>
      </c>
      <c r="P247" s="4">
        <f t="shared" si="99"/>
        <v>1.224</v>
      </c>
      <c r="Q247" s="11">
        <f t="shared" si="100"/>
        <v>4.4307692307692301</v>
      </c>
      <c r="R247" s="10">
        <f t="shared" si="98"/>
        <v>11.5396</v>
      </c>
      <c r="S247" s="8"/>
    </row>
    <row r="248" spans="1:19">
      <c r="A248" s="61">
        <v>4</v>
      </c>
      <c r="B248" s="61" t="s">
        <v>188</v>
      </c>
      <c r="C248" s="12" t="s">
        <v>206</v>
      </c>
      <c r="D248" s="61" t="s">
        <v>30</v>
      </c>
      <c r="E248" s="61">
        <v>1</v>
      </c>
      <c r="F248" s="61" t="s">
        <v>88</v>
      </c>
      <c r="G248" s="61">
        <v>1</v>
      </c>
      <c r="H248" s="61" t="s">
        <v>32</v>
      </c>
      <c r="I248" s="61"/>
      <c r="J248" s="61">
        <v>10</v>
      </c>
      <c r="K248" s="61">
        <v>44</v>
      </c>
      <c r="L248" s="61">
        <v>2</v>
      </c>
      <c r="M248" s="61" t="s">
        <v>32</v>
      </c>
      <c r="N248" s="3">
        <f t="shared" si="94"/>
        <v>16.274999999999999</v>
      </c>
      <c r="O248" s="9">
        <f t="shared" si="95"/>
        <v>16.274999999999999</v>
      </c>
      <c r="P248" s="4">
        <f t="shared" si="99"/>
        <v>0.81599999999999995</v>
      </c>
      <c r="Q248" s="11">
        <f t="shared" si="100"/>
        <v>5.0138248847926272</v>
      </c>
      <c r="R248" s="10">
        <f t="shared" si="98"/>
        <v>6.8363999999999994</v>
      </c>
      <c r="S248" s="8"/>
    </row>
    <row r="249" spans="1:19">
      <c r="A249" s="61">
        <v>5</v>
      </c>
      <c r="B249" s="61" t="s">
        <v>207</v>
      </c>
      <c r="C249" s="12" t="s">
        <v>168</v>
      </c>
      <c r="D249" s="61" t="s">
        <v>30</v>
      </c>
      <c r="E249" s="61">
        <v>1</v>
      </c>
      <c r="F249" s="61" t="s">
        <v>88</v>
      </c>
      <c r="G249" s="61">
        <v>1</v>
      </c>
      <c r="H249" s="61" t="s">
        <v>32</v>
      </c>
      <c r="I249" s="61"/>
      <c r="J249" s="61">
        <v>13</v>
      </c>
      <c r="K249" s="61">
        <v>44</v>
      </c>
      <c r="L249" s="61">
        <v>4</v>
      </c>
      <c r="M249" s="61" t="s">
        <v>32</v>
      </c>
      <c r="N249" s="3">
        <f t="shared" si="94"/>
        <v>9.75</v>
      </c>
      <c r="O249" s="9">
        <f t="shared" si="95"/>
        <v>9.75</v>
      </c>
      <c r="P249" s="4">
        <f t="shared" si="99"/>
        <v>0.91799999999999993</v>
      </c>
      <c r="Q249" s="11">
        <f t="shared" si="100"/>
        <v>9.4153846153846157</v>
      </c>
      <c r="R249" s="10">
        <f t="shared" si="98"/>
        <v>4.2671999999999999</v>
      </c>
      <c r="S249" s="8"/>
    </row>
    <row r="250" spans="1:19">
      <c r="A250" s="64" t="s">
        <v>64</v>
      </c>
      <c r="B250" s="65"/>
      <c r="C250" s="65"/>
      <c r="D250" s="65"/>
      <c r="E250" s="65"/>
      <c r="F250" s="65"/>
      <c r="G250" s="65"/>
      <c r="H250" s="65"/>
      <c r="I250" s="65"/>
      <c r="J250" s="65"/>
      <c r="K250" s="65"/>
      <c r="L250" s="65"/>
      <c r="M250" s="65"/>
      <c r="N250" s="65"/>
      <c r="O250" s="65"/>
      <c r="P250" s="65"/>
      <c r="Q250" s="66"/>
      <c r="R250" s="10">
        <f>SUM(R245:R249)</f>
        <v>36.2624</v>
      </c>
      <c r="S250" s="8"/>
    </row>
    <row r="251" spans="1:19" ht="120">
      <c r="A251" s="24" t="s">
        <v>65</v>
      </c>
      <c r="B251" s="24"/>
      <c r="C251" s="56" t="s">
        <v>208</v>
      </c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6"/>
      <c r="S251" s="8"/>
    </row>
    <row r="252" spans="1:19">
      <c r="A252" s="49" t="s">
        <v>79</v>
      </c>
      <c r="B252" s="49"/>
      <c r="C252" s="49"/>
      <c r="D252" s="49"/>
      <c r="E252" s="49"/>
      <c r="F252" s="49"/>
      <c r="G252" s="49"/>
      <c r="H252" s="49"/>
      <c r="I252" s="49"/>
      <c r="J252" s="15"/>
      <c r="K252" s="15"/>
      <c r="L252" s="15"/>
      <c r="M252" s="15"/>
      <c r="N252" s="15"/>
      <c r="O252" s="15"/>
      <c r="P252" s="15"/>
      <c r="Q252" s="15"/>
      <c r="R252" s="16"/>
      <c r="S252" s="8"/>
    </row>
    <row r="253" spans="1:19">
      <c r="A253" s="67" t="s">
        <v>209</v>
      </c>
      <c r="B253" s="68"/>
      <c r="C253" s="68"/>
      <c r="D253" s="68"/>
      <c r="E253" s="68"/>
      <c r="F253" s="68"/>
      <c r="G253" s="68"/>
      <c r="H253" s="68"/>
      <c r="I253" s="68"/>
      <c r="J253" s="68"/>
      <c r="K253" s="68"/>
      <c r="L253" s="68"/>
      <c r="M253" s="68"/>
      <c r="N253" s="68"/>
      <c r="O253" s="68"/>
      <c r="P253" s="68"/>
      <c r="Q253" s="57"/>
      <c r="R253" s="8"/>
      <c r="S253" s="8"/>
    </row>
    <row r="254" spans="1:19" ht="18">
      <c r="A254" s="69" t="s">
        <v>27</v>
      </c>
      <c r="B254" s="70"/>
      <c r="C254" s="70"/>
      <c r="D254" s="50"/>
      <c r="E254" s="50"/>
      <c r="F254" s="50"/>
      <c r="G254" s="50"/>
      <c r="H254" s="50"/>
      <c r="I254" s="50"/>
      <c r="J254" s="50"/>
      <c r="K254" s="50"/>
      <c r="L254" s="50"/>
      <c r="M254" s="50"/>
      <c r="N254" s="50"/>
      <c r="O254" s="50"/>
      <c r="P254" s="50"/>
      <c r="Q254" s="57"/>
      <c r="R254" s="8"/>
      <c r="S254" s="8"/>
    </row>
    <row r="255" spans="1:19">
      <c r="A255" s="67" t="s">
        <v>69</v>
      </c>
      <c r="B255" s="68"/>
      <c r="C255" s="68"/>
      <c r="D255" s="68"/>
      <c r="E255" s="68"/>
      <c r="F255" s="68"/>
      <c r="G255" s="68"/>
      <c r="H255" s="68"/>
      <c r="I255" s="68"/>
      <c r="J255" s="68"/>
      <c r="K255" s="68"/>
      <c r="L255" s="68"/>
      <c r="M255" s="68"/>
      <c r="N255" s="68"/>
      <c r="O255" s="68"/>
      <c r="P255" s="68"/>
      <c r="Q255" s="57"/>
      <c r="R255" s="8"/>
      <c r="S255" s="8"/>
    </row>
    <row r="256" spans="1:19">
      <c r="A256" s="61">
        <v>1</v>
      </c>
      <c r="B256" s="61" t="s">
        <v>178</v>
      </c>
      <c r="C256" s="12" t="s">
        <v>179</v>
      </c>
      <c r="D256" s="61" t="s">
        <v>30</v>
      </c>
      <c r="E256" s="61">
        <v>1</v>
      </c>
      <c r="F256" s="61" t="s">
        <v>70</v>
      </c>
      <c r="G256" s="61">
        <v>1</v>
      </c>
      <c r="H256" s="61" t="s">
        <v>32</v>
      </c>
      <c r="I256" s="61"/>
      <c r="J256" s="61">
        <v>21</v>
      </c>
      <c r="K256" s="61">
        <v>50</v>
      </c>
      <c r="L256" s="61">
        <v>6</v>
      </c>
      <c r="M256" s="61" t="s">
        <v>32</v>
      </c>
      <c r="N256" s="3">
        <f t="shared" ref="N256:N258" si="101">(IF(F256="OŽ",IF(L256=1,550.8,IF(L256=2,426.38,IF(L256=3,342.14,IF(L256=4,181.44,IF(L256=5,168.48,IF(L256=6,155.52,IF(L256=7,148.5,IF(L256=8,144,0))))))))+IF(L256&lt;=8,0,IF(L256&lt;=16,137.7,IF(L256&lt;=24,108,IF(L256&lt;=32,80.1,IF(L256&lt;=36,52.2,0)))))-IF(L256&lt;=8,0,IF(L256&lt;=16,(L256-9)*2.754,IF(L256&lt;=24,(L256-17)* 2.754,IF(L256&lt;=32,(L256-25)* 2.754,IF(L256&lt;=36,(L256-33)*2.754,0))))),0)+IF(F256="PČ",IF(L256=1,449,IF(L256=2,314.6,IF(L256=3,238,IF(L256=4,172,IF(L256=5,159,IF(L256=6,145,IF(L256=7,132,IF(L256=8,119,0))))))))+IF(L256&lt;=8,0,IF(L256&lt;=16,88,IF(L256&lt;=24,55,IF(L256&lt;=32,22,0))))-IF(L256&lt;=8,0,IF(L256&lt;=16,(L256-9)*2.245,IF(L256&lt;=24,(L256-17)*2.245,IF(L256&lt;=32,(L256-25)*2.245,0)))),0)+IF(F256="PČneol",IF(L256=1,85,IF(L256=2,64.61,IF(L256=3,50.76,IF(L256=4,16.25,IF(L256=5,15,IF(L256=6,13.75,IF(L256=7,12.5,IF(L256=8,11.25,0))))))))+IF(L256&lt;=8,0,IF(L256&lt;=16,9,0))-IF(L256&lt;=8,0,IF(L256&lt;=16,(L256-9)*0.425,0)),0)+IF(F256="PŽ",IF(L256=1,85,IF(L256=2,59.5,IF(L256=3,45,IF(L256=4,32.5,IF(L256=5,30,IF(L256=6,27.5,IF(L256=7,25,IF(L256=8,22.5,0))))))))+IF(L256&lt;=8,0,IF(L256&lt;=16,19,IF(L256&lt;=24,13,IF(L256&lt;=32,8,0))))-IF(L256&lt;=8,0,IF(L256&lt;=16,(L256-9)*0.425,IF(L256&lt;=24,(L256-17)*0.425,IF(L256&lt;=32,(L256-25)*0.425,0)))),0)+IF(F256="EČ",IF(L256=1,204,IF(L256=2,156.24,IF(L256=3,123.84,IF(L256=4,72,IF(L256=5,66,IF(L256=6,60,IF(L256=7,54,IF(L256=8,48,0))))))))+IF(L256&lt;=8,0,IF(L256&lt;=16,40,IF(L256&lt;=24,25,0)))-IF(L256&lt;=8,0,IF(L256&lt;=16,(L256-9)*1.02,IF(L256&lt;=24,(L256-17)*1.02,0))),0)+IF(F256="EČneol",IF(L256=1,68,IF(L256=2,51.69,IF(L256=3,40.61,IF(L256=4,13,IF(L256=5,12,IF(L256=6,11,IF(L256=7,10,IF(L256=8,9,0)))))))))+IF(F256="EŽ",IF(L256=1,68,IF(L256=2,47.6,IF(L256=3,36,IF(L256=4,18,IF(L256=5,16.5,IF(L256=6,15,IF(L256=7,13.5,IF(L256=8,12,0))))))))+IF(L256&lt;=8,0,IF(L256&lt;=16,10,IF(L256&lt;=24,6,0)))-IF(L256&lt;=8,0,IF(L256&lt;=16,(L256-9)*0.34,IF(L256&lt;=24,(L256-17)*0.34,0))),0)+IF(F256="PT",IF(L256=1,68,IF(L256=2,52.08,IF(L256=3,41.28,IF(L256=4,24,IF(L256=5,22,IF(L256=6,20,IF(L256=7,18,IF(L256=8,16,0))))))))+IF(L256&lt;=8,0,IF(L256&lt;=16,13,IF(L256&lt;=24,9,IF(L256&lt;=32,4,0))))-IF(L256&lt;=8,0,IF(L256&lt;=16,(L256-9)*0.34,IF(L256&lt;=24,(L256-17)*0.34,IF(L256&lt;=32,(L256-25)*0.34,0)))),0)+IF(F256="JOŽ",IF(L256=1,85,IF(L256=2,59.5,IF(L256=3,45,IF(L256=4,32.5,IF(L256=5,30,IF(L256=6,27.5,IF(L256=7,25,IF(L256=8,22.5,0))))))))+IF(L256&lt;=8,0,IF(L256&lt;=16,19,IF(L256&lt;=24,13,0)))-IF(L256&lt;=8,0,IF(L256&lt;=16,(L256-9)*0.425,IF(L256&lt;=24,(L256-17)*0.425,0))),0)+IF(F256="JPČ",IF(L256=1,68,IF(L256=2,47.6,IF(L256=3,36,IF(L256=4,26,IF(L256=5,24,IF(L256=6,22,IF(L256=7,20,IF(L256=8,18,0))))))))+IF(L256&lt;=8,0,IF(L256&lt;=16,13,IF(L256&lt;=24,9,0)))-IF(L256&lt;=8,0,IF(L256&lt;=16,(L256-9)*0.34,IF(L256&lt;=24,(L256-17)*0.34,0))),0)+IF(F256="JEČ",IF(L256=1,34,IF(L256=2,26.04,IF(L256=3,20.6,IF(L256=4,12,IF(L256=5,11,IF(L256=6,10,IF(L256=7,9,IF(L256=8,8,0))))))))+IF(L256&lt;=8,0,IF(L256&lt;=16,6,0))-IF(L256&lt;=8,0,IF(L256&lt;=16,(L256-9)*0.17,0)),0)+IF(F256="JEOF",IF(L256=1,34,IF(L256=2,26.04,IF(L256=3,20.6,IF(L256=4,12,IF(L256=5,11,IF(L256=6,10,IF(L256=7,9,IF(L256=8,8,0))))))))+IF(L256&lt;=8,0,IF(L256&lt;=16,6,0))-IF(L256&lt;=8,0,IF(L256&lt;=16,(L256-9)*0.17,0)),0)+IF(F256="JnPČ",IF(L256=1,51,IF(L256=2,35.7,IF(L256=3,27,IF(L256=4,19.5,IF(L256=5,18,IF(L256=6,16.5,IF(L256=7,15,IF(L256=8,13.5,0))))))))+IF(L256&lt;=8,0,IF(L256&lt;=16,10,0))-IF(L256&lt;=8,0,IF(L256&lt;=16,(L256-9)*0.255,0)),0)+IF(F256="JnEČ",IF(L256=1,25.5,IF(L256=2,19.53,IF(L256=3,15.48,IF(L256=4,9,IF(L256=5,8.25,IF(L256=6,7.5,IF(L256=7,6.75,IF(L256=8,6,0))))))))+IF(L256&lt;=8,0,IF(L256&lt;=16,5,0))-IF(L256&lt;=8,0,IF(L256&lt;=16,(L256-9)*0.1275,0)),0)+IF(F256="JčPČ",IF(L256=1,21.25,IF(L256=2,14.5,IF(L256=3,11.5,IF(L256=4,7,IF(L256=5,6.5,IF(L256=6,6,IF(L256=7,5.5,IF(L256=8,5,0))))))))+IF(L256&lt;=8,0,IF(L256&lt;=16,4,0))-IF(L256&lt;=8,0,IF(L256&lt;=16,(L256-9)*0.10625,0)),0)+IF(F256="JčEČ",IF(L256=1,17,IF(L256=2,13.02,IF(L256=3,10.32,IF(L256=4,6,IF(L256=5,5.5,IF(L256=6,5,IF(L256=7,4.5,IF(L256=8,4,0))))))))+IF(L256&lt;=8,0,IF(L256&lt;=16,3,0))-IF(L256&lt;=8,0,IF(L256&lt;=16,(L256-9)*0.085,0)),0)+IF(F256="NEAK",IF(L256=1,11.48,IF(L256=2,8.79,IF(L256=3,6.97,IF(L256=4,4.05,IF(L256=5,3.71,IF(L256=6,3.38,IF(L256=7,3.04,IF(L256=8,2.7,0))))))))+IF(L256&lt;=8,0,IF(L256&lt;=16,2,IF(L256&lt;=24,1.3,0)))-IF(L256&lt;=8,0,IF(L256&lt;=16,(L256-9)*0.0574,IF(L256&lt;=24,(L256-17)*0.0574,0))),0))*IF(L256&lt;0,1,IF(OR(F256="PČ",F256="PŽ",F256="PT"),IF(J256&lt;32,J256/32,1),1))* IF(L256&lt;0,1,IF(OR(F256="EČ",F256="EŽ",F256="JOŽ",F256="JPČ",F256="NEAK"),IF(J256&lt;24,J256/24,1),1))*IF(L256&lt;0,1,IF(OR(F256="PČneol",F256="JEČ",F256="JEOF",F256="JnPČ",F256="JnEČ",F256="JčPČ",F256="JčEČ"),IF(J256&lt;16,J256/16,1),1))*IF(L256&lt;0,1,IF(F256="EČneol",IF(J256&lt;8,J256/8,1),1))</f>
        <v>95.15625</v>
      </c>
      <c r="O256" s="9">
        <f t="shared" ref="O256:O258" si="102">IF(F256="OŽ",N256,IF(H256="Ne",IF(J256*0.3&lt;J256-L256,N256,0),IF(J256*0.1&lt;J256-L256,N256,0)))</f>
        <v>95.15625</v>
      </c>
      <c r="P256" s="4">
        <f t="shared" ref="P256" si="103">IF(O256=0,0,IF(F256="OŽ",IF(L256&gt;35,0,IF(J256&gt;35,(36-L256)*1.836,((36-L256)-(36-J256))*1.836)),0)+IF(F256="PČ",IF(L256&gt;31,0,IF(J256&gt;31,(32-L256)*1.347,((32-L256)-(32-J256))*1.347)),0)+ IF(F256="PČneol",IF(L256&gt;15,0,IF(J256&gt;15,(16-L256)*0.255,((16-L256)-(16-J256))*0.255)),0)+IF(F256="PŽ",IF(L256&gt;31,0,IF(J256&gt;31,(32-L256)*0.255,((32-L256)-(32-J256))*0.255)),0)+IF(F256="EČ",IF(L256&gt;23,0,IF(J256&gt;23,(24-L256)*0.612,((24-L256)-(24-J256))*0.612)),0)+IF(F256="EČneol",IF(L256&gt;7,0,IF(J256&gt;7,(8-L256)*0.204,((8-L256)-(8-J256))*0.204)),0)+IF(F256="EŽ",IF(L256&gt;23,0,IF(J256&gt;23,(24-L256)*0.204,((24-L256)-(24-J256))*0.204)),0)+IF(F256="PT",IF(L256&gt;31,0,IF(J256&gt;31,(32-L256)*0.204,((32-L256)-(32-J256))*0.204)),0)+IF(F256="JOŽ",IF(L256&gt;23,0,IF(J256&gt;23,(24-L256)*0.255,((24-L256)-(24-J256))*0.255)),0)+IF(F256="JPČ",IF(L256&gt;23,0,IF(J256&gt;23,(24-L256)*0.204,((24-L256)-(24-J256))*0.204)),0)+IF(F256="JEČ",IF(L256&gt;15,0,IF(J256&gt;15,(16-L256)*0.102,((16-L256)-(16-J256))*0.102)),0)+IF(F256="JEOF",IF(L256&gt;15,0,IF(J256&gt;15,(16-L256)*0.102,((16-L256)-(16-J256))*0.102)),0)+IF(F256="JnPČ",IF(L256&gt;15,0,IF(J256&gt;15,(16-L256)*0.153,((16-L256)-(16-J256))*0.153)),0)+IF(F256="JnEČ",IF(L256&gt;15,0,IF(J256&gt;15,(16-L256)*0.0765,((16-L256)-(16-J256))*0.0765)),0)+IF(F256="JčPČ",IF(L256&gt;15,0,IF(J256&gt;15,(16-L256)*0.06375,((16-L256)-(16-J256))*0.06375)),0)+IF(F256="JčEČ",IF(L256&gt;15,0,IF(J256&gt;15,(16-L256)*0.051,((16-L256)-(16-J256))*0.051)),0)+IF(F256="NEAK",IF(L256&gt;23,0,IF(J256&gt;23,(24-L256)*0.03444,((24-L256)-(24-J256))*0.03444)),0))</f>
        <v>20.204999999999998</v>
      </c>
      <c r="Q256" s="11">
        <f t="shared" ref="Q256" si="104">IF(ISERROR(P256*100/N256),0,(P256*100/N256))</f>
        <v>21.233497536945812</v>
      </c>
      <c r="R256" s="10">
        <f t="shared" ref="R256:R258" si="105">IF(Q256&lt;=30,O256+P256,O256+O256*0.3)*IF(G256=1,0.4,IF(G256=2,0.75,IF(G256="1 (kas 4 m. 1 k. nerengiamos)",0.52,1)))*IF(D256="olimpinė",1,IF(M256="Ne",0.5,1))*IF(OR(A$5="Lietuvos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federacija"),IF(OR(J256&lt;8,K256&lt;16),0,1),1)*E256*IF(I256&lt;=1,1,1/I256)*IF(OR(A$5="Lietuvos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46.144500000000001</v>
      </c>
      <c r="S256" s="8"/>
    </row>
    <row r="257" spans="1:19">
      <c r="A257" s="61">
        <v>2</v>
      </c>
      <c r="B257" s="61" t="s">
        <v>210</v>
      </c>
      <c r="C257" s="12" t="s">
        <v>211</v>
      </c>
      <c r="D257" s="61" t="s">
        <v>30</v>
      </c>
      <c r="E257" s="61">
        <v>1</v>
      </c>
      <c r="F257" s="61" t="s">
        <v>70</v>
      </c>
      <c r="G257" s="61">
        <v>1</v>
      </c>
      <c r="H257" s="61" t="s">
        <v>32</v>
      </c>
      <c r="I257" s="61"/>
      <c r="J257" s="61">
        <v>13</v>
      </c>
      <c r="K257" s="61">
        <v>50</v>
      </c>
      <c r="L257" s="61">
        <v>6</v>
      </c>
      <c r="M257" s="61" t="s">
        <v>32</v>
      </c>
      <c r="N257" s="3">
        <f t="shared" si="101"/>
        <v>58.90625</v>
      </c>
      <c r="O257" s="9">
        <f t="shared" si="102"/>
        <v>58.90625</v>
      </c>
      <c r="P257" s="4">
        <f t="shared" ref="P257:P258" si="106">IF(O257=0,0,IF(F257="OŽ",IF(L257&gt;35,0,IF(J257&gt;35,(36-L257)*1.836,((36-L257)-(36-J257))*1.836)),0)+IF(F257="PČ",IF(L257&gt;31,0,IF(J257&gt;31,(32-L257)*1.347,((32-L257)-(32-J257))*1.347)),0)+ IF(F257="PČneol",IF(L257&gt;15,0,IF(J257&gt;15,(16-L257)*0.255,((16-L257)-(16-J257))*0.255)),0)+IF(F257="PŽ",IF(L257&gt;31,0,IF(J257&gt;31,(32-L257)*0.255,((32-L257)-(32-J257))*0.255)),0)+IF(F257="EČ",IF(L257&gt;23,0,IF(J257&gt;23,(24-L257)*0.612,((24-L257)-(24-J257))*0.612)),0)+IF(F257="EČneol",IF(L257&gt;7,0,IF(J257&gt;7,(8-L257)*0.204,((8-L257)-(8-J257))*0.204)),0)+IF(F257="EŽ",IF(L257&gt;23,0,IF(J257&gt;23,(24-L257)*0.204,((24-L257)-(24-J257))*0.204)),0)+IF(F257="PT",IF(L257&gt;31,0,IF(J257&gt;31,(32-L257)*0.204,((32-L257)-(32-J257))*0.204)),0)+IF(F257="JOŽ",IF(L257&gt;23,0,IF(J257&gt;23,(24-L257)*0.255,((24-L257)-(24-J257))*0.255)),0)+IF(F257="JPČ",IF(L257&gt;23,0,IF(J257&gt;23,(24-L257)*0.204,((24-L257)-(24-J257))*0.204)),0)+IF(F257="JEČ",IF(L257&gt;15,0,IF(J257&gt;15,(16-L257)*0.102,((16-L257)-(16-J257))*0.102)),0)+IF(F257="JEOF",IF(L257&gt;15,0,IF(J257&gt;15,(16-L257)*0.102,((16-L257)-(16-J257))*0.102)),0)+IF(F257="JnPČ",IF(L257&gt;15,0,IF(J257&gt;15,(16-L257)*0.153,((16-L257)-(16-J257))*0.153)),0)+IF(F257="JnEČ",IF(L257&gt;15,0,IF(J257&gt;15,(16-L257)*0.0765,((16-L257)-(16-J257))*0.0765)),0)+IF(F257="JčPČ",IF(L257&gt;15,0,IF(J257&gt;15,(16-L257)*0.06375,((16-L257)-(16-J257))*0.06375)),0)+IF(F257="JčEČ",IF(L257&gt;15,0,IF(J257&gt;15,(16-L257)*0.051,((16-L257)-(16-J257))*0.051)),0)+IF(F257="NEAK",IF(L257&gt;23,0,IF(J257&gt;23,(24-L257)*0.03444,((24-L257)-(24-J257))*0.03444)),0))</f>
        <v>9.4290000000000003</v>
      </c>
      <c r="Q257" s="11">
        <f t="shared" ref="Q257:Q258" si="107">IF(ISERROR(P257*100/N257),0,(P257*100/N257))</f>
        <v>16.006790450928381</v>
      </c>
      <c r="R257" s="10">
        <f t="shared" si="105"/>
        <v>27.334100000000003</v>
      </c>
      <c r="S257" s="8"/>
    </row>
    <row r="258" spans="1:19">
      <c r="A258" s="61">
        <v>3</v>
      </c>
      <c r="B258" s="61" t="s">
        <v>212</v>
      </c>
      <c r="C258" s="12" t="s">
        <v>174</v>
      </c>
      <c r="D258" s="61" t="s">
        <v>30</v>
      </c>
      <c r="E258" s="61">
        <v>1</v>
      </c>
      <c r="F258" s="61" t="s">
        <v>70</v>
      </c>
      <c r="G258" s="61">
        <v>1</v>
      </c>
      <c r="H258" s="61" t="s">
        <v>32</v>
      </c>
      <c r="I258" s="61"/>
      <c r="J258" s="61">
        <v>14</v>
      </c>
      <c r="K258" s="61">
        <v>50</v>
      </c>
      <c r="L258" s="61">
        <v>8</v>
      </c>
      <c r="M258" s="61" t="s">
        <v>32</v>
      </c>
      <c r="N258" s="3">
        <f t="shared" si="101"/>
        <v>52.0625</v>
      </c>
      <c r="O258" s="9">
        <f t="shared" si="102"/>
        <v>52.0625</v>
      </c>
      <c r="P258" s="4">
        <f t="shared" si="106"/>
        <v>8.0820000000000007</v>
      </c>
      <c r="Q258" s="11">
        <f t="shared" si="107"/>
        <v>15.523649459783915</v>
      </c>
      <c r="R258" s="10">
        <f t="shared" si="105"/>
        <v>24.0578</v>
      </c>
      <c r="S258" s="8"/>
    </row>
    <row r="259" spans="1:19">
      <c r="A259" s="64" t="s">
        <v>64</v>
      </c>
      <c r="B259" s="65"/>
      <c r="C259" s="65"/>
      <c r="D259" s="65"/>
      <c r="E259" s="65"/>
      <c r="F259" s="65"/>
      <c r="G259" s="65"/>
      <c r="H259" s="65"/>
      <c r="I259" s="65"/>
      <c r="J259" s="65"/>
      <c r="K259" s="65"/>
      <c r="L259" s="65"/>
      <c r="M259" s="65"/>
      <c r="N259" s="65"/>
      <c r="O259" s="65"/>
      <c r="P259" s="65"/>
      <c r="Q259" s="66"/>
      <c r="R259" s="10">
        <f>SUM(R256:R258)</f>
        <v>97.5364</v>
      </c>
      <c r="S259" s="8"/>
    </row>
    <row r="260" spans="1:19" ht="105">
      <c r="A260" s="24" t="s">
        <v>65</v>
      </c>
      <c r="B260" s="24"/>
      <c r="C260" s="56" t="s">
        <v>213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6"/>
      <c r="S260" s="8"/>
    </row>
    <row r="261" spans="1:19">
      <c r="A261" s="49" t="s">
        <v>79</v>
      </c>
      <c r="B261" s="49"/>
      <c r="C261" s="49"/>
      <c r="D261" s="49"/>
      <c r="E261" s="49"/>
      <c r="F261" s="49"/>
      <c r="G261" s="49"/>
      <c r="H261" s="49"/>
      <c r="I261" s="49"/>
      <c r="J261" s="15"/>
      <c r="K261" s="15"/>
      <c r="L261" s="15"/>
      <c r="M261" s="15"/>
      <c r="N261" s="15"/>
      <c r="O261" s="15"/>
      <c r="P261" s="15"/>
      <c r="Q261" s="15"/>
      <c r="R261" s="16"/>
      <c r="S261" s="8"/>
    </row>
    <row r="262" spans="1:19">
      <c r="A262" s="49"/>
      <c r="B262" s="49"/>
      <c r="C262" s="49"/>
      <c r="D262" s="49"/>
      <c r="E262" s="49"/>
      <c r="F262" s="49"/>
      <c r="G262" s="49"/>
      <c r="H262" s="49"/>
      <c r="I262" s="49"/>
      <c r="J262" s="15"/>
      <c r="K262" s="15"/>
      <c r="L262" s="15"/>
      <c r="M262" s="15"/>
      <c r="N262" s="15"/>
      <c r="O262" s="15"/>
      <c r="P262" s="15"/>
      <c r="Q262" s="15"/>
      <c r="R262" s="16"/>
      <c r="S262" s="8"/>
    </row>
    <row r="263" spans="1:19">
      <c r="A263" s="67" t="s">
        <v>214</v>
      </c>
      <c r="B263" s="68"/>
      <c r="C263" s="68"/>
      <c r="D263" s="68"/>
      <c r="E263" s="68"/>
      <c r="F263" s="68"/>
      <c r="G263" s="68"/>
      <c r="H263" s="68"/>
      <c r="I263" s="68"/>
      <c r="J263" s="68"/>
      <c r="K263" s="68"/>
      <c r="L263" s="68"/>
      <c r="M263" s="68"/>
      <c r="N263" s="68"/>
      <c r="O263" s="68"/>
      <c r="P263" s="68"/>
      <c r="Q263" s="57"/>
      <c r="R263" s="8"/>
      <c r="S263" s="8"/>
    </row>
    <row r="264" spans="1:19" ht="18">
      <c r="A264" s="69" t="s">
        <v>27</v>
      </c>
      <c r="B264" s="70"/>
      <c r="C264" s="70"/>
      <c r="D264" s="50"/>
      <c r="E264" s="50"/>
      <c r="F264" s="50"/>
      <c r="G264" s="50"/>
      <c r="H264" s="50"/>
      <c r="I264" s="50"/>
      <c r="J264" s="50"/>
      <c r="K264" s="50"/>
      <c r="L264" s="50"/>
      <c r="M264" s="50"/>
      <c r="N264" s="50"/>
      <c r="O264" s="50"/>
      <c r="P264" s="50"/>
      <c r="Q264" s="57"/>
      <c r="R264" s="8"/>
      <c r="S264" s="8"/>
    </row>
    <row r="265" spans="1:19">
      <c r="A265" s="67" t="s">
        <v>69</v>
      </c>
      <c r="B265" s="68"/>
      <c r="C265" s="68"/>
      <c r="D265" s="68"/>
      <c r="E265" s="68"/>
      <c r="F265" s="68"/>
      <c r="G265" s="68"/>
      <c r="H265" s="68"/>
      <c r="I265" s="68"/>
      <c r="J265" s="68"/>
      <c r="K265" s="68"/>
      <c r="L265" s="68"/>
      <c r="M265" s="68"/>
      <c r="N265" s="68"/>
      <c r="O265" s="68"/>
      <c r="P265" s="68"/>
      <c r="Q265" s="57"/>
      <c r="R265" s="8"/>
      <c r="S265" s="8"/>
    </row>
    <row r="266" spans="1:19">
      <c r="A266" s="61">
        <v>1</v>
      </c>
      <c r="B266" s="61" t="s">
        <v>100</v>
      </c>
      <c r="C266" s="12" t="s">
        <v>215</v>
      </c>
      <c r="D266" s="61" t="s">
        <v>30</v>
      </c>
      <c r="E266" s="61">
        <v>1</v>
      </c>
      <c r="F266" s="61" t="s">
        <v>122</v>
      </c>
      <c r="G266" s="61">
        <v>1</v>
      </c>
      <c r="H266" s="61" t="s">
        <v>32</v>
      </c>
      <c r="I266" s="61"/>
      <c r="J266" s="61">
        <v>21</v>
      </c>
      <c r="K266" s="61">
        <v>55</v>
      </c>
      <c r="L266" s="61">
        <v>8</v>
      </c>
      <c r="M266" s="61" t="s">
        <v>32</v>
      </c>
      <c r="N266" s="3">
        <f t="shared" ref="N266:N271" si="108">(IF(F266="OŽ",IF(L266=1,550.8,IF(L266=2,426.38,IF(L266=3,342.14,IF(L266=4,181.44,IF(L266=5,168.48,IF(L266=6,155.52,IF(L266=7,148.5,IF(L266=8,144,0))))))))+IF(L266&lt;=8,0,IF(L266&lt;=16,137.7,IF(L266&lt;=24,108,IF(L266&lt;=32,80.1,IF(L266&lt;=36,52.2,0)))))-IF(L266&lt;=8,0,IF(L266&lt;=16,(L266-9)*2.754,IF(L266&lt;=24,(L266-17)* 2.754,IF(L266&lt;=32,(L266-25)* 2.754,IF(L266&lt;=36,(L266-33)*2.754,0))))),0)+IF(F266="PČ",IF(L266=1,449,IF(L266=2,314.6,IF(L266=3,238,IF(L266=4,172,IF(L266=5,159,IF(L266=6,145,IF(L266=7,132,IF(L266=8,119,0))))))))+IF(L266&lt;=8,0,IF(L266&lt;=16,88,IF(L266&lt;=24,55,IF(L266&lt;=32,22,0))))-IF(L266&lt;=8,0,IF(L266&lt;=16,(L266-9)*2.245,IF(L266&lt;=24,(L266-17)*2.245,IF(L266&lt;=32,(L266-25)*2.245,0)))),0)+IF(F266="PČneol",IF(L266=1,85,IF(L266=2,64.61,IF(L266=3,50.76,IF(L266=4,16.25,IF(L266=5,15,IF(L266=6,13.75,IF(L266=7,12.5,IF(L266=8,11.25,0))))))))+IF(L266&lt;=8,0,IF(L266&lt;=16,9,0))-IF(L266&lt;=8,0,IF(L266&lt;=16,(L266-9)*0.425,0)),0)+IF(F266="PŽ",IF(L266=1,85,IF(L266=2,59.5,IF(L266=3,45,IF(L266=4,32.5,IF(L266=5,30,IF(L266=6,27.5,IF(L266=7,25,IF(L266=8,22.5,0))))))))+IF(L266&lt;=8,0,IF(L266&lt;=16,19,IF(L266&lt;=24,13,IF(L266&lt;=32,8,0))))-IF(L266&lt;=8,0,IF(L266&lt;=16,(L266-9)*0.425,IF(L266&lt;=24,(L266-17)*0.425,IF(L266&lt;=32,(L266-25)*0.425,0)))),0)+IF(F266="EČ",IF(L266=1,204,IF(L266=2,156.24,IF(L266=3,123.84,IF(L266=4,72,IF(L266=5,66,IF(L266=6,60,IF(L266=7,54,IF(L266=8,48,0))))))))+IF(L266&lt;=8,0,IF(L266&lt;=16,40,IF(L266&lt;=24,25,0)))-IF(L266&lt;=8,0,IF(L266&lt;=16,(L266-9)*1.02,IF(L266&lt;=24,(L266-17)*1.02,0))),0)+IF(F266="EČneol",IF(L266=1,68,IF(L266=2,51.69,IF(L266=3,40.61,IF(L266=4,13,IF(L266=5,12,IF(L266=6,11,IF(L266=7,10,IF(L266=8,9,0)))))))))+IF(F266="EŽ",IF(L266=1,68,IF(L266=2,47.6,IF(L266=3,36,IF(L266=4,18,IF(L266=5,16.5,IF(L266=6,15,IF(L266=7,13.5,IF(L266=8,12,0))))))))+IF(L266&lt;=8,0,IF(L266&lt;=16,10,IF(L266&lt;=24,6,0)))-IF(L266&lt;=8,0,IF(L266&lt;=16,(L266-9)*0.34,IF(L266&lt;=24,(L266-17)*0.34,0))),0)+IF(F266="PT",IF(L266=1,68,IF(L266=2,52.08,IF(L266=3,41.28,IF(L266=4,24,IF(L266=5,22,IF(L266=6,20,IF(L266=7,18,IF(L266=8,16,0))))))))+IF(L266&lt;=8,0,IF(L266&lt;=16,13,IF(L266&lt;=24,9,IF(L266&lt;=32,4,0))))-IF(L266&lt;=8,0,IF(L266&lt;=16,(L266-9)*0.34,IF(L266&lt;=24,(L266-17)*0.34,IF(L266&lt;=32,(L266-25)*0.34,0)))),0)+IF(F266="JOŽ",IF(L266=1,85,IF(L266=2,59.5,IF(L266=3,45,IF(L266=4,32.5,IF(L266=5,30,IF(L266=6,27.5,IF(L266=7,25,IF(L266=8,22.5,0))))))))+IF(L266&lt;=8,0,IF(L266&lt;=16,19,IF(L266&lt;=24,13,0)))-IF(L266&lt;=8,0,IF(L266&lt;=16,(L266-9)*0.425,IF(L266&lt;=24,(L266-17)*0.425,0))),0)+IF(F266="JPČ",IF(L266=1,68,IF(L266=2,47.6,IF(L266=3,36,IF(L266=4,26,IF(L266=5,24,IF(L266=6,22,IF(L266=7,20,IF(L266=8,18,0))))))))+IF(L266&lt;=8,0,IF(L266&lt;=16,13,IF(L266&lt;=24,9,0)))-IF(L266&lt;=8,0,IF(L266&lt;=16,(L266-9)*0.34,IF(L266&lt;=24,(L266-17)*0.34,0))),0)+IF(F266="JEČ",IF(L266=1,34,IF(L266=2,26.04,IF(L266=3,20.6,IF(L266=4,12,IF(L266=5,11,IF(L266=6,10,IF(L266=7,9,IF(L266=8,8,0))))))))+IF(L266&lt;=8,0,IF(L266&lt;=16,6,0))-IF(L266&lt;=8,0,IF(L266&lt;=16,(L266-9)*0.17,0)),0)+IF(F266="JEOF",IF(L266=1,34,IF(L266=2,26.04,IF(L266=3,20.6,IF(L266=4,12,IF(L266=5,11,IF(L266=6,10,IF(L266=7,9,IF(L266=8,8,0))))))))+IF(L266&lt;=8,0,IF(L266&lt;=16,6,0))-IF(L266&lt;=8,0,IF(L266&lt;=16,(L266-9)*0.17,0)),0)+IF(F266="JnPČ",IF(L266=1,51,IF(L266=2,35.7,IF(L266=3,27,IF(L266=4,19.5,IF(L266=5,18,IF(L266=6,16.5,IF(L266=7,15,IF(L266=8,13.5,0))))))))+IF(L266&lt;=8,0,IF(L266&lt;=16,10,0))-IF(L266&lt;=8,0,IF(L266&lt;=16,(L266-9)*0.255,0)),0)+IF(F266="JnEČ",IF(L266=1,25.5,IF(L266=2,19.53,IF(L266=3,15.48,IF(L266=4,9,IF(L266=5,8.25,IF(L266=6,7.5,IF(L266=7,6.75,IF(L266=8,6,0))))))))+IF(L266&lt;=8,0,IF(L266&lt;=16,5,0))-IF(L266&lt;=8,0,IF(L266&lt;=16,(L266-9)*0.1275,0)),0)+IF(F266="JčPČ",IF(L266=1,21.25,IF(L266=2,14.5,IF(L266=3,11.5,IF(L266=4,7,IF(L266=5,6.5,IF(L266=6,6,IF(L266=7,5.5,IF(L266=8,5,0))))))))+IF(L266&lt;=8,0,IF(L266&lt;=16,4,0))-IF(L266&lt;=8,0,IF(L266&lt;=16,(L266-9)*0.10625,0)),0)+IF(F266="JčEČ",IF(L266=1,17,IF(L266=2,13.02,IF(L266=3,10.32,IF(L266=4,6,IF(L266=5,5.5,IF(L266=6,5,IF(L266=7,4.5,IF(L266=8,4,0))))))))+IF(L266&lt;=8,0,IF(L266&lt;=16,3,0))-IF(L266&lt;=8,0,IF(L266&lt;=16,(L266-9)*0.085,0)),0)+IF(F266="NEAK",IF(L266=1,11.48,IF(L266=2,8.79,IF(L266=3,6.97,IF(L266=4,4.05,IF(L266=5,3.71,IF(L266=6,3.38,IF(L266=7,3.04,IF(L266=8,2.7,0))))))))+IF(L266&lt;=8,0,IF(L266&lt;=16,2,IF(L266&lt;=24,1.3,0)))-IF(L266&lt;=8,0,IF(L266&lt;=16,(L266-9)*0.0574,IF(L266&lt;=24,(L266-17)*0.0574,0))),0))*IF(L266&lt;0,1,IF(OR(F266="PČ",F266="PŽ",F266="PT"),IF(J266&lt;32,J266/32,1),1))* IF(L266&lt;0,1,IF(OR(F266="EČ",F266="EŽ",F266="JOŽ",F266="JPČ",F266="NEAK"),IF(J266&lt;24,J266/24,1),1))*IF(L266&lt;0,1,IF(OR(F266="PČneol",F266="JEČ",F266="JEOF",F266="JnPČ",F266="JnEČ",F266="JčPČ",F266="JčEČ"),IF(J266&lt;16,J266/16,1),1))*IF(L266&lt;0,1,IF(F266="EČneol",IF(J266&lt;8,J266/8,1),1))</f>
        <v>15.75</v>
      </c>
      <c r="O266" s="9">
        <f t="shared" ref="O266:O271" si="109">IF(F266="OŽ",N266,IF(H266="Ne",IF(J266*0.3&lt;J266-L266,N266,0),IF(J266*0.1&lt;J266-L266,N266,0)))</f>
        <v>15.75</v>
      </c>
      <c r="P266" s="4">
        <f t="shared" ref="P266" si="110">IF(O266=0,0,IF(F266="OŽ",IF(L266&gt;35,0,IF(J266&gt;35,(36-L266)*1.836,((36-L266)-(36-J266))*1.836)),0)+IF(F266="PČ",IF(L266&gt;31,0,IF(J266&gt;31,(32-L266)*1.347,((32-L266)-(32-J266))*1.347)),0)+ IF(F266="PČneol",IF(L266&gt;15,0,IF(J266&gt;15,(16-L266)*0.255,((16-L266)-(16-J266))*0.255)),0)+IF(F266="PŽ",IF(L266&gt;31,0,IF(J266&gt;31,(32-L266)*0.255,((32-L266)-(32-J266))*0.255)),0)+IF(F266="EČ",IF(L266&gt;23,0,IF(J266&gt;23,(24-L266)*0.612,((24-L266)-(24-J266))*0.612)),0)+IF(F266="EČneol",IF(L266&gt;7,0,IF(J266&gt;7,(8-L266)*0.204,((8-L266)-(8-J266))*0.204)),0)+IF(F266="EŽ",IF(L266&gt;23,0,IF(J266&gt;23,(24-L266)*0.204,((24-L266)-(24-J266))*0.204)),0)+IF(F266="PT",IF(L266&gt;31,0,IF(J266&gt;31,(32-L266)*0.204,((32-L266)-(32-J266))*0.204)),0)+IF(F266="JOŽ",IF(L266&gt;23,0,IF(J266&gt;23,(24-L266)*0.255,((24-L266)-(24-J266))*0.255)),0)+IF(F266="JPČ",IF(L266&gt;23,0,IF(J266&gt;23,(24-L266)*0.204,((24-L266)-(24-J266))*0.204)),0)+IF(F266="JEČ",IF(L266&gt;15,0,IF(J266&gt;15,(16-L266)*0.102,((16-L266)-(16-J266))*0.102)),0)+IF(F266="JEOF",IF(L266&gt;15,0,IF(J266&gt;15,(16-L266)*0.102,((16-L266)-(16-J266))*0.102)),0)+IF(F266="JnPČ",IF(L266&gt;15,0,IF(J266&gt;15,(16-L266)*0.153,((16-L266)-(16-J266))*0.153)),0)+IF(F266="JnEČ",IF(L266&gt;15,0,IF(J266&gt;15,(16-L266)*0.0765,((16-L266)-(16-J266))*0.0765)),0)+IF(F266="JčPČ",IF(L266&gt;15,0,IF(J266&gt;15,(16-L266)*0.06375,((16-L266)-(16-J266))*0.06375)),0)+IF(F266="JčEČ",IF(L266&gt;15,0,IF(J266&gt;15,(16-L266)*0.051,((16-L266)-(16-J266))*0.051)),0)+IF(F266="NEAK",IF(L266&gt;23,0,IF(J266&gt;23,(24-L266)*0.03444,((24-L266)-(24-J266))*0.03444)),0))</f>
        <v>2.6519999999999997</v>
      </c>
      <c r="Q266" s="11">
        <f t="shared" ref="Q266" si="111">IF(ISERROR(P266*100/N266),0,(P266*100/N266))</f>
        <v>16.838095238095239</v>
      </c>
      <c r="R266" s="10">
        <f t="shared" ref="R266:R271" si="112">IF(Q266&lt;=30,O266+P266,O266+O266*0.3)*IF(G266=1,0.4,IF(G266=2,0.75,IF(G266="1 (kas 4 m. 1 k. nerengiamos)",0.52,1)))*IF(D266="olimpinė",1,IF(M266="Ne",0.5,1))*IF(OR(A$5="Lietuvos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federacija"),IF(OR(J266&lt;8,K266&lt;16),0,1),1)*E266*IF(I266&lt;=1,1,1/I266)*IF(OR(A$5="Lietuvos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7.3608000000000011</v>
      </c>
      <c r="S266" s="8"/>
    </row>
    <row r="267" spans="1:19">
      <c r="A267" s="61">
        <v>2</v>
      </c>
      <c r="B267" s="61" t="s">
        <v>216</v>
      </c>
      <c r="C267" s="12" t="s">
        <v>215</v>
      </c>
      <c r="D267" s="61" t="s">
        <v>30</v>
      </c>
      <c r="E267" s="61">
        <v>1</v>
      </c>
      <c r="F267" s="61" t="s">
        <v>122</v>
      </c>
      <c r="G267" s="61">
        <v>1</v>
      </c>
      <c r="H267" s="61" t="s">
        <v>32</v>
      </c>
      <c r="I267" s="61"/>
      <c r="J267" s="61">
        <v>21</v>
      </c>
      <c r="K267" s="61">
        <v>55</v>
      </c>
      <c r="L267" s="61">
        <v>10</v>
      </c>
      <c r="M267" s="61" t="s">
        <v>32</v>
      </c>
      <c r="N267" s="3">
        <f t="shared" si="108"/>
        <v>11.077500000000001</v>
      </c>
      <c r="O267" s="9">
        <f t="shared" si="109"/>
        <v>11.077500000000001</v>
      </c>
      <c r="P267" s="4">
        <f t="shared" ref="P267:P271" si="113">IF(O267=0,0,IF(F267="OŽ",IF(L267&gt;35,0,IF(J267&gt;35,(36-L267)*1.836,((36-L267)-(36-J267))*1.836)),0)+IF(F267="PČ",IF(L267&gt;31,0,IF(J267&gt;31,(32-L267)*1.347,((32-L267)-(32-J267))*1.347)),0)+ IF(F267="PČneol",IF(L267&gt;15,0,IF(J267&gt;15,(16-L267)*0.255,((16-L267)-(16-J267))*0.255)),0)+IF(F267="PŽ",IF(L267&gt;31,0,IF(J267&gt;31,(32-L267)*0.255,((32-L267)-(32-J267))*0.255)),0)+IF(F267="EČ",IF(L267&gt;23,0,IF(J267&gt;23,(24-L267)*0.612,((24-L267)-(24-J267))*0.612)),0)+IF(F267="EČneol",IF(L267&gt;7,0,IF(J267&gt;7,(8-L267)*0.204,((8-L267)-(8-J267))*0.204)),0)+IF(F267="EŽ",IF(L267&gt;23,0,IF(J267&gt;23,(24-L267)*0.204,((24-L267)-(24-J267))*0.204)),0)+IF(F267="PT",IF(L267&gt;31,0,IF(J267&gt;31,(32-L267)*0.204,((32-L267)-(32-J267))*0.204)),0)+IF(F267="JOŽ",IF(L267&gt;23,0,IF(J267&gt;23,(24-L267)*0.255,((24-L267)-(24-J267))*0.255)),0)+IF(F267="JPČ",IF(L267&gt;23,0,IF(J267&gt;23,(24-L267)*0.204,((24-L267)-(24-J267))*0.204)),0)+IF(F267="JEČ",IF(L267&gt;15,0,IF(J267&gt;15,(16-L267)*0.102,((16-L267)-(16-J267))*0.102)),0)+IF(F267="JEOF",IF(L267&gt;15,0,IF(J267&gt;15,(16-L267)*0.102,((16-L267)-(16-J267))*0.102)),0)+IF(F267="JnPČ",IF(L267&gt;15,0,IF(J267&gt;15,(16-L267)*0.153,((16-L267)-(16-J267))*0.153)),0)+IF(F267="JnEČ",IF(L267&gt;15,0,IF(J267&gt;15,(16-L267)*0.0765,((16-L267)-(16-J267))*0.0765)),0)+IF(F267="JčPČ",IF(L267&gt;15,0,IF(J267&gt;15,(16-L267)*0.06375,((16-L267)-(16-J267))*0.06375)),0)+IF(F267="JčEČ",IF(L267&gt;15,0,IF(J267&gt;15,(16-L267)*0.051,((16-L267)-(16-J267))*0.051)),0)+IF(F267="NEAK",IF(L267&gt;23,0,IF(J267&gt;23,(24-L267)*0.03444,((24-L267)-(24-J267))*0.03444)),0))</f>
        <v>2.2439999999999998</v>
      </c>
      <c r="Q267" s="11">
        <f t="shared" ref="Q267:Q271" si="114">IF(ISERROR(P267*100/N267),0,(P267*100/N267))</f>
        <v>20.257278266756938</v>
      </c>
      <c r="R267" s="10">
        <f t="shared" si="112"/>
        <v>5.3286000000000007</v>
      </c>
      <c r="S267" s="8"/>
    </row>
    <row r="268" spans="1:19">
      <c r="A268" s="61">
        <v>3</v>
      </c>
      <c r="B268" s="61" t="s">
        <v>43</v>
      </c>
      <c r="C268" s="12" t="s">
        <v>217</v>
      </c>
      <c r="D268" s="61" t="s">
        <v>30</v>
      </c>
      <c r="E268" s="61">
        <v>1</v>
      </c>
      <c r="F268" s="61" t="s">
        <v>122</v>
      </c>
      <c r="G268" s="61">
        <v>1</v>
      </c>
      <c r="H268" s="61" t="s">
        <v>32</v>
      </c>
      <c r="I268" s="61"/>
      <c r="J268" s="61">
        <v>18</v>
      </c>
      <c r="K268" s="61">
        <v>55</v>
      </c>
      <c r="L268" s="61">
        <v>10</v>
      </c>
      <c r="M268" s="61" t="s">
        <v>32</v>
      </c>
      <c r="N268" s="3">
        <f t="shared" si="108"/>
        <v>9.495000000000001</v>
      </c>
      <c r="O268" s="9">
        <f t="shared" si="109"/>
        <v>9.495000000000001</v>
      </c>
      <c r="P268" s="4">
        <f t="shared" si="113"/>
        <v>1.6319999999999999</v>
      </c>
      <c r="Q268" s="11">
        <f t="shared" si="114"/>
        <v>17.187993680884674</v>
      </c>
      <c r="R268" s="10">
        <f t="shared" si="112"/>
        <v>4.4508000000000001</v>
      </c>
      <c r="S268" s="8"/>
    </row>
    <row r="269" spans="1:19" s="8" customFormat="1">
      <c r="A269" s="61">
        <v>4</v>
      </c>
      <c r="B269" s="61" t="s">
        <v>188</v>
      </c>
      <c r="C269" s="12" t="s">
        <v>206</v>
      </c>
      <c r="D269" s="61" t="s">
        <v>30</v>
      </c>
      <c r="E269" s="61">
        <v>1</v>
      </c>
      <c r="F269" s="61" t="s">
        <v>122</v>
      </c>
      <c r="G269" s="61">
        <v>1</v>
      </c>
      <c r="H269" s="61" t="s">
        <v>32</v>
      </c>
      <c r="I269" s="61"/>
      <c r="J269" s="61">
        <v>9</v>
      </c>
      <c r="K269" s="61">
        <v>55</v>
      </c>
      <c r="L269" s="61">
        <v>1</v>
      </c>
      <c r="M269" s="61" t="s">
        <v>32</v>
      </c>
      <c r="N269" s="3">
        <f t="shared" si="108"/>
        <v>25.5</v>
      </c>
      <c r="O269" s="9">
        <f t="shared" si="109"/>
        <v>25.5</v>
      </c>
      <c r="P269" s="4">
        <f t="shared" si="113"/>
        <v>1.6319999999999999</v>
      </c>
      <c r="Q269" s="11">
        <f t="shared" si="114"/>
        <v>6.3999999999999995</v>
      </c>
      <c r="R269" s="10">
        <f t="shared" si="112"/>
        <v>10.852800000000002</v>
      </c>
    </row>
    <row r="270" spans="1:19">
      <c r="A270" s="61">
        <v>5</v>
      </c>
      <c r="B270" s="61" t="s">
        <v>188</v>
      </c>
      <c r="C270" s="12" t="s">
        <v>169</v>
      </c>
      <c r="D270" s="61" t="s">
        <v>30</v>
      </c>
      <c r="E270" s="61">
        <v>1</v>
      </c>
      <c r="F270" s="61" t="s">
        <v>122</v>
      </c>
      <c r="G270" s="61">
        <v>1</v>
      </c>
      <c r="H270" s="61" t="s">
        <v>32</v>
      </c>
      <c r="I270" s="61"/>
      <c r="J270" s="61">
        <v>20</v>
      </c>
      <c r="K270" s="61">
        <v>55</v>
      </c>
      <c r="L270" s="61">
        <v>2</v>
      </c>
      <c r="M270" s="61" t="s">
        <v>35</v>
      </c>
      <c r="N270" s="3">
        <f t="shared" si="108"/>
        <v>39.666666666666671</v>
      </c>
      <c r="O270" s="9">
        <f t="shared" si="109"/>
        <v>39.666666666666671</v>
      </c>
      <c r="P270" s="4">
        <f t="shared" si="113"/>
        <v>3.6719999999999997</v>
      </c>
      <c r="Q270" s="11">
        <f t="shared" si="114"/>
        <v>9.2571428571428562</v>
      </c>
      <c r="R270" s="10">
        <f t="shared" si="112"/>
        <v>8.6677333333333344</v>
      </c>
      <c r="S270" s="8"/>
    </row>
    <row r="271" spans="1:19" ht="15.6" customHeight="1">
      <c r="A271" s="61">
        <v>6</v>
      </c>
      <c r="B271" s="61" t="s">
        <v>116</v>
      </c>
      <c r="C271" s="12" t="s">
        <v>112</v>
      </c>
      <c r="D271" s="61" t="s">
        <v>30</v>
      </c>
      <c r="E271" s="61">
        <v>1</v>
      </c>
      <c r="F271" s="61" t="s">
        <v>122</v>
      </c>
      <c r="G271" s="61">
        <v>1</v>
      </c>
      <c r="H271" s="61" t="s">
        <v>32</v>
      </c>
      <c r="I271" s="61"/>
      <c r="J271" s="61">
        <v>11</v>
      </c>
      <c r="K271" s="61">
        <v>55</v>
      </c>
      <c r="L271" s="61">
        <v>2</v>
      </c>
      <c r="M271" s="61" t="s">
        <v>32</v>
      </c>
      <c r="N271" s="3">
        <f t="shared" si="108"/>
        <v>21.816666666666666</v>
      </c>
      <c r="O271" s="9">
        <f t="shared" si="109"/>
        <v>21.816666666666666</v>
      </c>
      <c r="P271" s="4">
        <f t="shared" si="113"/>
        <v>1.8359999999999999</v>
      </c>
      <c r="Q271" s="11">
        <f t="shared" si="114"/>
        <v>8.4155844155844157</v>
      </c>
      <c r="R271" s="10">
        <f t="shared" si="112"/>
        <v>9.4610666666666656</v>
      </c>
      <c r="S271" s="8"/>
    </row>
    <row r="272" spans="1:19">
      <c r="A272" s="64" t="s">
        <v>64</v>
      </c>
      <c r="B272" s="65"/>
      <c r="C272" s="65"/>
      <c r="D272" s="65"/>
      <c r="E272" s="65"/>
      <c r="F272" s="65"/>
      <c r="G272" s="65"/>
      <c r="H272" s="65"/>
      <c r="I272" s="65"/>
      <c r="J272" s="65"/>
      <c r="K272" s="65"/>
      <c r="L272" s="65"/>
      <c r="M272" s="65"/>
      <c r="N272" s="65"/>
      <c r="O272" s="65"/>
      <c r="P272" s="65"/>
      <c r="Q272" s="66"/>
      <c r="R272" s="10">
        <f>SUM(R266:R271)</f>
        <v>46.121800000000007</v>
      </c>
      <c r="S272" s="8"/>
    </row>
    <row r="273" spans="1:19" ht="105">
      <c r="A273" s="24" t="s">
        <v>65</v>
      </c>
      <c r="B273" s="24"/>
      <c r="C273" s="56" t="s">
        <v>218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6"/>
      <c r="S273" s="8"/>
    </row>
    <row r="274" spans="1:19">
      <c r="A274" s="49" t="s">
        <v>79</v>
      </c>
      <c r="B274" s="49"/>
      <c r="C274" s="49"/>
      <c r="D274" s="49"/>
      <c r="E274" s="49"/>
      <c r="F274" s="49"/>
      <c r="G274" s="49"/>
      <c r="H274" s="49"/>
      <c r="I274" s="49"/>
      <c r="J274" s="15"/>
      <c r="K274" s="15"/>
      <c r="L274" s="15"/>
      <c r="M274" s="15"/>
      <c r="N274" s="15"/>
      <c r="O274" s="15"/>
      <c r="P274" s="15"/>
      <c r="Q274" s="15"/>
      <c r="R274" s="16"/>
      <c r="S274" s="8"/>
    </row>
    <row r="275" spans="1:19">
      <c r="A275" s="49"/>
      <c r="B275" s="49"/>
      <c r="C275" s="49"/>
      <c r="D275" s="49"/>
      <c r="E275" s="49"/>
      <c r="F275" s="49"/>
      <c r="G275" s="49"/>
      <c r="H275" s="49"/>
      <c r="I275" s="49"/>
      <c r="J275" s="15"/>
      <c r="K275" s="15"/>
      <c r="L275" s="15"/>
      <c r="M275" s="15"/>
      <c r="N275" s="15"/>
      <c r="O275" s="15"/>
      <c r="P275" s="15"/>
      <c r="Q275" s="15"/>
      <c r="R275" s="16"/>
      <c r="S275" s="8"/>
    </row>
    <row r="276" spans="1:19">
      <c r="A276" s="67" t="s">
        <v>219</v>
      </c>
      <c r="B276" s="68"/>
      <c r="C276" s="68"/>
      <c r="D276" s="68"/>
      <c r="E276" s="68"/>
      <c r="F276" s="68"/>
      <c r="G276" s="68"/>
      <c r="H276" s="68"/>
      <c r="I276" s="68"/>
      <c r="J276" s="68"/>
      <c r="K276" s="68"/>
      <c r="L276" s="68"/>
      <c r="M276" s="68"/>
      <c r="N276" s="68"/>
      <c r="O276" s="68"/>
      <c r="P276" s="68"/>
      <c r="Q276" s="57"/>
      <c r="R276" s="8"/>
      <c r="S276" s="8"/>
    </row>
    <row r="277" spans="1:19" ht="18">
      <c r="A277" s="69" t="s">
        <v>27</v>
      </c>
      <c r="B277" s="70"/>
      <c r="C277" s="70"/>
      <c r="D277" s="50"/>
      <c r="E277" s="50"/>
      <c r="F277" s="50"/>
      <c r="G277" s="50"/>
      <c r="H277" s="50"/>
      <c r="I277" s="50"/>
      <c r="J277" s="50"/>
      <c r="K277" s="50"/>
      <c r="L277" s="50"/>
      <c r="M277" s="50"/>
      <c r="N277" s="50"/>
      <c r="O277" s="50"/>
      <c r="P277" s="50"/>
      <c r="Q277" s="57"/>
      <c r="R277" s="8"/>
      <c r="S277" s="8"/>
    </row>
    <row r="278" spans="1:19">
      <c r="A278" s="67" t="s">
        <v>69</v>
      </c>
      <c r="B278" s="68"/>
      <c r="C278" s="68"/>
      <c r="D278" s="68"/>
      <c r="E278" s="68"/>
      <c r="F278" s="68"/>
      <c r="G278" s="68"/>
      <c r="H278" s="68"/>
      <c r="I278" s="68"/>
      <c r="J278" s="68"/>
      <c r="K278" s="68"/>
      <c r="L278" s="68"/>
      <c r="M278" s="68"/>
      <c r="N278" s="68"/>
      <c r="O278" s="68"/>
      <c r="P278" s="68"/>
      <c r="Q278" s="57"/>
      <c r="R278" s="8"/>
      <c r="S278" s="8"/>
    </row>
    <row r="279" spans="1:19">
      <c r="A279" s="61">
        <v>1</v>
      </c>
      <c r="B279" s="61" t="s">
        <v>220</v>
      </c>
      <c r="C279" s="12" t="s">
        <v>153</v>
      </c>
      <c r="D279" s="61" t="s">
        <v>30</v>
      </c>
      <c r="E279" s="61">
        <v>1</v>
      </c>
      <c r="F279" s="61" t="s">
        <v>70</v>
      </c>
      <c r="G279" s="61">
        <v>1</v>
      </c>
      <c r="H279" s="61" t="s">
        <v>32</v>
      </c>
      <c r="I279" s="61"/>
      <c r="J279" s="61">
        <v>18</v>
      </c>
      <c r="K279" s="61">
        <v>56</v>
      </c>
      <c r="L279" s="61">
        <v>4</v>
      </c>
      <c r="M279" s="61" t="s">
        <v>32</v>
      </c>
      <c r="N279" s="3">
        <f t="shared" ref="N279:N282" si="115">(IF(F279="OŽ",IF(L279=1,550.8,IF(L279=2,426.38,IF(L279=3,342.14,IF(L279=4,181.44,IF(L279=5,168.48,IF(L279=6,155.52,IF(L279=7,148.5,IF(L279=8,144,0))))))))+IF(L279&lt;=8,0,IF(L279&lt;=16,137.7,IF(L279&lt;=24,108,IF(L279&lt;=32,80.1,IF(L279&lt;=36,52.2,0)))))-IF(L279&lt;=8,0,IF(L279&lt;=16,(L279-9)*2.754,IF(L279&lt;=24,(L279-17)* 2.754,IF(L279&lt;=32,(L279-25)* 2.754,IF(L279&lt;=36,(L279-33)*2.754,0))))),0)+IF(F279="PČ",IF(L279=1,449,IF(L279=2,314.6,IF(L279=3,238,IF(L279=4,172,IF(L279=5,159,IF(L279=6,145,IF(L279=7,132,IF(L279=8,119,0))))))))+IF(L279&lt;=8,0,IF(L279&lt;=16,88,IF(L279&lt;=24,55,IF(L279&lt;=32,22,0))))-IF(L279&lt;=8,0,IF(L279&lt;=16,(L279-9)*2.245,IF(L279&lt;=24,(L279-17)*2.245,IF(L279&lt;=32,(L279-25)*2.245,0)))),0)+IF(F279="PČneol",IF(L279=1,85,IF(L279=2,64.61,IF(L279=3,50.76,IF(L279=4,16.25,IF(L279=5,15,IF(L279=6,13.75,IF(L279=7,12.5,IF(L279=8,11.25,0))))))))+IF(L279&lt;=8,0,IF(L279&lt;=16,9,0))-IF(L279&lt;=8,0,IF(L279&lt;=16,(L279-9)*0.425,0)),0)+IF(F279="PŽ",IF(L279=1,85,IF(L279=2,59.5,IF(L279=3,45,IF(L279=4,32.5,IF(L279=5,30,IF(L279=6,27.5,IF(L279=7,25,IF(L279=8,22.5,0))))))))+IF(L279&lt;=8,0,IF(L279&lt;=16,19,IF(L279&lt;=24,13,IF(L279&lt;=32,8,0))))-IF(L279&lt;=8,0,IF(L279&lt;=16,(L279-9)*0.425,IF(L279&lt;=24,(L279-17)*0.425,IF(L279&lt;=32,(L279-25)*0.425,0)))),0)+IF(F279="EČ",IF(L279=1,204,IF(L279=2,156.24,IF(L279=3,123.84,IF(L279=4,72,IF(L279=5,66,IF(L279=6,60,IF(L279=7,54,IF(L279=8,48,0))))))))+IF(L279&lt;=8,0,IF(L279&lt;=16,40,IF(L279&lt;=24,25,0)))-IF(L279&lt;=8,0,IF(L279&lt;=16,(L279-9)*1.02,IF(L279&lt;=24,(L279-17)*1.02,0))),0)+IF(F279="EČneol",IF(L279=1,68,IF(L279=2,51.69,IF(L279=3,40.61,IF(L279=4,13,IF(L279=5,12,IF(L279=6,11,IF(L279=7,10,IF(L279=8,9,0)))))))))+IF(F279="EŽ",IF(L279=1,68,IF(L279=2,47.6,IF(L279=3,36,IF(L279=4,18,IF(L279=5,16.5,IF(L279=6,15,IF(L279=7,13.5,IF(L279=8,12,0))))))))+IF(L279&lt;=8,0,IF(L279&lt;=16,10,IF(L279&lt;=24,6,0)))-IF(L279&lt;=8,0,IF(L279&lt;=16,(L279-9)*0.34,IF(L279&lt;=24,(L279-17)*0.34,0))),0)+IF(F279="PT",IF(L279=1,68,IF(L279=2,52.08,IF(L279=3,41.28,IF(L279=4,24,IF(L279=5,22,IF(L279=6,20,IF(L279=7,18,IF(L279=8,16,0))))))))+IF(L279&lt;=8,0,IF(L279&lt;=16,13,IF(L279&lt;=24,9,IF(L279&lt;=32,4,0))))-IF(L279&lt;=8,0,IF(L279&lt;=16,(L279-9)*0.34,IF(L279&lt;=24,(L279-17)*0.34,IF(L279&lt;=32,(L279-25)*0.34,0)))),0)+IF(F279="JOŽ",IF(L279=1,85,IF(L279=2,59.5,IF(L279=3,45,IF(L279=4,32.5,IF(L279=5,30,IF(L279=6,27.5,IF(L279=7,25,IF(L279=8,22.5,0))))))))+IF(L279&lt;=8,0,IF(L279&lt;=16,19,IF(L279&lt;=24,13,0)))-IF(L279&lt;=8,0,IF(L279&lt;=16,(L279-9)*0.425,IF(L279&lt;=24,(L279-17)*0.425,0))),0)+IF(F279="JPČ",IF(L279=1,68,IF(L279=2,47.6,IF(L279=3,36,IF(L279=4,26,IF(L279=5,24,IF(L279=6,22,IF(L279=7,20,IF(L279=8,18,0))))))))+IF(L279&lt;=8,0,IF(L279&lt;=16,13,IF(L279&lt;=24,9,0)))-IF(L279&lt;=8,0,IF(L279&lt;=16,(L279-9)*0.34,IF(L279&lt;=24,(L279-17)*0.34,0))),0)+IF(F279="JEČ",IF(L279=1,34,IF(L279=2,26.04,IF(L279=3,20.6,IF(L279=4,12,IF(L279=5,11,IF(L279=6,10,IF(L279=7,9,IF(L279=8,8,0))))))))+IF(L279&lt;=8,0,IF(L279&lt;=16,6,0))-IF(L279&lt;=8,0,IF(L279&lt;=16,(L279-9)*0.17,0)),0)+IF(F279="JEOF",IF(L279=1,34,IF(L279=2,26.04,IF(L279=3,20.6,IF(L279=4,12,IF(L279=5,11,IF(L279=6,10,IF(L279=7,9,IF(L279=8,8,0))))))))+IF(L279&lt;=8,0,IF(L279&lt;=16,6,0))-IF(L279&lt;=8,0,IF(L279&lt;=16,(L279-9)*0.17,0)),0)+IF(F279="JnPČ",IF(L279=1,51,IF(L279=2,35.7,IF(L279=3,27,IF(L279=4,19.5,IF(L279=5,18,IF(L279=6,16.5,IF(L279=7,15,IF(L279=8,13.5,0))))))))+IF(L279&lt;=8,0,IF(L279&lt;=16,10,0))-IF(L279&lt;=8,0,IF(L279&lt;=16,(L279-9)*0.255,0)),0)+IF(F279="JnEČ",IF(L279=1,25.5,IF(L279=2,19.53,IF(L279=3,15.48,IF(L279=4,9,IF(L279=5,8.25,IF(L279=6,7.5,IF(L279=7,6.75,IF(L279=8,6,0))))))))+IF(L279&lt;=8,0,IF(L279&lt;=16,5,0))-IF(L279&lt;=8,0,IF(L279&lt;=16,(L279-9)*0.1275,0)),0)+IF(F279="JčPČ",IF(L279=1,21.25,IF(L279=2,14.5,IF(L279=3,11.5,IF(L279=4,7,IF(L279=5,6.5,IF(L279=6,6,IF(L279=7,5.5,IF(L279=8,5,0))))))))+IF(L279&lt;=8,0,IF(L279&lt;=16,4,0))-IF(L279&lt;=8,0,IF(L279&lt;=16,(L279-9)*0.10625,0)),0)+IF(F279="JčEČ",IF(L279=1,17,IF(L279=2,13.02,IF(L279=3,10.32,IF(L279=4,6,IF(L279=5,5.5,IF(L279=6,5,IF(L279=7,4.5,IF(L279=8,4,0))))))))+IF(L279&lt;=8,0,IF(L279&lt;=16,3,0))-IF(L279&lt;=8,0,IF(L279&lt;=16,(L279-9)*0.085,0)),0)+IF(F279="NEAK",IF(L279=1,11.48,IF(L279=2,8.79,IF(L279=3,6.97,IF(L279=4,4.05,IF(L279=5,3.71,IF(L279=6,3.38,IF(L279=7,3.04,IF(L279=8,2.7,0))))))))+IF(L279&lt;=8,0,IF(L279&lt;=16,2,IF(L279&lt;=24,1.3,0)))-IF(L279&lt;=8,0,IF(L279&lt;=16,(L279-9)*0.0574,IF(L279&lt;=24,(L279-17)*0.0574,0))),0))*IF(L279&lt;0,1,IF(OR(F279="PČ",F279="PŽ",F279="PT"),IF(J279&lt;32,J279/32,1),1))* IF(L279&lt;0,1,IF(OR(F279="EČ",F279="EŽ",F279="JOŽ",F279="JPČ",F279="NEAK"),IF(J279&lt;24,J279/24,1),1))*IF(L279&lt;0,1,IF(OR(F279="PČneol",F279="JEČ",F279="JEOF",F279="JnPČ",F279="JnEČ",F279="JčPČ",F279="JčEČ"),IF(J279&lt;16,J279/16,1),1))*IF(L279&lt;0,1,IF(F279="EČneol",IF(J279&lt;8,J279/8,1),1))</f>
        <v>96.75</v>
      </c>
      <c r="O279" s="9">
        <f t="shared" ref="O279:O282" si="116">IF(F279="OŽ",N279,IF(H279="Ne",IF(J279*0.3&lt;J279-L279,N279,0),IF(J279*0.1&lt;J279-L279,N279,0)))</f>
        <v>96.75</v>
      </c>
      <c r="P279" s="4">
        <f t="shared" ref="P279" si="117">IF(O279=0,0,IF(F279="OŽ",IF(L279&gt;35,0,IF(J279&gt;35,(36-L279)*1.836,((36-L279)-(36-J279))*1.836)),0)+IF(F279="PČ",IF(L279&gt;31,0,IF(J279&gt;31,(32-L279)*1.347,((32-L279)-(32-J279))*1.347)),0)+ IF(F279="PČneol",IF(L279&gt;15,0,IF(J279&gt;15,(16-L279)*0.255,((16-L279)-(16-J279))*0.255)),0)+IF(F279="PŽ",IF(L279&gt;31,0,IF(J279&gt;31,(32-L279)*0.255,((32-L279)-(32-J279))*0.255)),0)+IF(F279="EČ",IF(L279&gt;23,0,IF(J279&gt;23,(24-L279)*0.612,((24-L279)-(24-J279))*0.612)),0)+IF(F279="EČneol",IF(L279&gt;7,0,IF(J279&gt;7,(8-L279)*0.204,((8-L279)-(8-J279))*0.204)),0)+IF(F279="EŽ",IF(L279&gt;23,0,IF(J279&gt;23,(24-L279)*0.204,((24-L279)-(24-J279))*0.204)),0)+IF(F279="PT",IF(L279&gt;31,0,IF(J279&gt;31,(32-L279)*0.204,((32-L279)-(32-J279))*0.204)),0)+IF(F279="JOŽ",IF(L279&gt;23,0,IF(J279&gt;23,(24-L279)*0.255,((24-L279)-(24-J279))*0.255)),0)+IF(F279="JPČ",IF(L279&gt;23,0,IF(J279&gt;23,(24-L279)*0.204,((24-L279)-(24-J279))*0.204)),0)+IF(F279="JEČ",IF(L279&gt;15,0,IF(J279&gt;15,(16-L279)*0.102,((16-L279)-(16-J279))*0.102)),0)+IF(F279="JEOF",IF(L279&gt;15,0,IF(J279&gt;15,(16-L279)*0.102,((16-L279)-(16-J279))*0.102)),0)+IF(F279="JnPČ",IF(L279&gt;15,0,IF(J279&gt;15,(16-L279)*0.153,((16-L279)-(16-J279))*0.153)),0)+IF(F279="JnEČ",IF(L279&gt;15,0,IF(J279&gt;15,(16-L279)*0.0765,((16-L279)-(16-J279))*0.0765)),0)+IF(F279="JčPČ",IF(L279&gt;15,0,IF(J279&gt;15,(16-L279)*0.06375,((16-L279)-(16-J279))*0.06375)),0)+IF(F279="JčEČ",IF(L279&gt;15,0,IF(J279&gt;15,(16-L279)*0.051,((16-L279)-(16-J279))*0.051)),0)+IF(F279="NEAK",IF(L279&gt;23,0,IF(J279&gt;23,(24-L279)*0.03444,((24-L279)-(24-J279))*0.03444)),0))</f>
        <v>18.858000000000001</v>
      </c>
      <c r="Q279" s="11">
        <f t="shared" ref="Q279" si="118">IF(ISERROR(P279*100/N279),0,(P279*100/N279))</f>
        <v>19.491472868217055</v>
      </c>
      <c r="R279" s="10">
        <f t="shared" ref="R279:R282" si="119">IF(Q279&lt;=30,O279+P279,O279+O279*0.3)*IF(G279=1,0.4,IF(G279=2,0.75,IF(G279="1 (kas 4 m. 1 k. nerengiamos)",0.52,1)))*IF(D279="olimpinė",1,IF(M279="Ne",0.5,1))*IF(OR(A$5="Lietuvos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federacija"),IF(OR(J279&lt;8,K279&lt;16),0,1),1)*E279*IF(I279&lt;=1,1,1/I279)*IF(OR(A$5="Lietuvos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46.243200000000002</v>
      </c>
      <c r="S279" s="8"/>
    </row>
    <row r="280" spans="1:19">
      <c r="A280" s="61">
        <v>2</v>
      </c>
      <c r="B280" s="61" t="s">
        <v>48</v>
      </c>
      <c r="C280" s="12" t="s">
        <v>49</v>
      </c>
      <c r="D280" s="61" t="s">
        <v>30</v>
      </c>
      <c r="E280" s="61">
        <v>1</v>
      </c>
      <c r="F280" s="61" t="s">
        <v>70</v>
      </c>
      <c r="G280" s="61">
        <v>1</v>
      </c>
      <c r="H280" s="61" t="s">
        <v>32</v>
      </c>
      <c r="I280" s="61"/>
      <c r="J280" s="61">
        <v>15</v>
      </c>
      <c r="K280" s="61">
        <v>56</v>
      </c>
      <c r="L280" s="61">
        <v>8</v>
      </c>
      <c r="M280" s="61" t="s">
        <v>32</v>
      </c>
      <c r="N280" s="3">
        <f t="shared" si="115"/>
        <v>55.78125</v>
      </c>
      <c r="O280" s="9">
        <f t="shared" si="116"/>
        <v>55.78125</v>
      </c>
      <c r="P280" s="4">
        <f t="shared" ref="P280:P282" si="120">IF(O280=0,0,IF(F280="OŽ",IF(L280&gt;35,0,IF(J280&gt;35,(36-L280)*1.836,((36-L280)-(36-J280))*1.836)),0)+IF(F280="PČ",IF(L280&gt;31,0,IF(J280&gt;31,(32-L280)*1.347,((32-L280)-(32-J280))*1.347)),0)+ IF(F280="PČneol",IF(L280&gt;15,0,IF(J280&gt;15,(16-L280)*0.255,((16-L280)-(16-J280))*0.255)),0)+IF(F280="PŽ",IF(L280&gt;31,0,IF(J280&gt;31,(32-L280)*0.255,((32-L280)-(32-J280))*0.255)),0)+IF(F280="EČ",IF(L280&gt;23,0,IF(J280&gt;23,(24-L280)*0.612,((24-L280)-(24-J280))*0.612)),0)+IF(F280="EČneol",IF(L280&gt;7,0,IF(J280&gt;7,(8-L280)*0.204,((8-L280)-(8-J280))*0.204)),0)+IF(F280="EŽ",IF(L280&gt;23,0,IF(J280&gt;23,(24-L280)*0.204,((24-L280)-(24-J280))*0.204)),0)+IF(F280="PT",IF(L280&gt;31,0,IF(J280&gt;31,(32-L280)*0.204,((32-L280)-(32-J280))*0.204)),0)+IF(F280="JOŽ",IF(L280&gt;23,0,IF(J280&gt;23,(24-L280)*0.255,((24-L280)-(24-J280))*0.255)),0)+IF(F280="JPČ",IF(L280&gt;23,0,IF(J280&gt;23,(24-L280)*0.204,((24-L280)-(24-J280))*0.204)),0)+IF(F280="JEČ",IF(L280&gt;15,0,IF(J280&gt;15,(16-L280)*0.102,((16-L280)-(16-J280))*0.102)),0)+IF(F280="JEOF",IF(L280&gt;15,0,IF(J280&gt;15,(16-L280)*0.102,((16-L280)-(16-J280))*0.102)),0)+IF(F280="JnPČ",IF(L280&gt;15,0,IF(J280&gt;15,(16-L280)*0.153,((16-L280)-(16-J280))*0.153)),0)+IF(F280="JnEČ",IF(L280&gt;15,0,IF(J280&gt;15,(16-L280)*0.0765,((16-L280)-(16-J280))*0.0765)),0)+IF(F280="JčPČ",IF(L280&gt;15,0,IF(J280&gt;15,(16-L280)*0.06375,((16-L280)-(16-J280))*0.06375)),0)+IF(F280="JčEČ",IF(L280&gt;15,0,IF(J280&gt;15,(16-L280)*0.051,((16-L280)-(16-J280))*0.051)),0)+IF(F280="NEAK",IF(L280&gt;23,0,IF(J280&gt;23,(24-L280)*0.03444,((24-L280)-(24-J280))*0.03444)),0))</f>
        <v>9.4290000000000003</v>
      </c>
      <c r="Q280" s="11">
        <f t="shared" ref="Q280:Q282" si="121">IF(ISERROR(P280*100/N280),0,(P280*100/N280))</f>
        <v>16.903529411764705</v>
      </c>
      <c r="R280" s="10">
        <f t="shared" si="119"/>
        <v>26.084100000000003</v>
      </c>
      <c r="S280" s="8"/>
    </row>
    <row r="281" spans="1:19">
      <c r="A281" s="61">
        <v>3</v>
      </c>
      <c r="B281" s="61" t="s">
        <v>186</v>
      </c>
      <c r="C281" s="12" t="s">
        <v>101</v>
      </c>
      <c r="D281" s="61" t="s">
        <v>30</v>
      </c>
      <c r="E281" s="61">
        <v>1</v>
      </c>
      <c r="F281" s="61" t="s">
        <v>70</v>
      </c>
      <c r="G281" s="61">
        <v>1</v>
      </c>
      <c r="H281" s="61" t="s">
        <v>32</v>
      </c>
      <c r="I281" s="61"/>
      <c r="J281" s="61">
        <v>14</v>
      </c>
      <c r="K281" s="61">
        <v>56</v>
      </c>
      <c r="L281" s="61">
        <v>9</v>
      </c>
      <c r="M281" s="61" t="s">
        <v>32</v>
      </c>
      <c r="N281" s="3">
        <f t="shared" si="115"/>
        <v>38.5</v>
      </c>
      <c r="O281" s="9">
        <f t="shared" si="116"/>
        <v>38.5</v>
      </c>
      <c r="P281" s="4">
        <f t="shared" si="120"/>
        <v>6.7349999999999994</v>
      </c>
      <c r="Q281" s="11">
        <f t="shared" si="121"/>
        <v>17.493506493506494</v>
      </c>
      <c r="R281" s="10">
        <f t="shared" si="119"/>
        <v>18.094000000000001</v>
      </c>
      <c r="S281" s="8"/>
    </row>
    <row r="282" spans="1:19" s="8" customFormat="1">
      <c r="A282" s="61">
        <v>4</v>
      </c>
      <c r="B282" s="61" t="s">
        <v>200</v>
      </c>
      <c r="C282" s="12" t="s">
        <v>59</v>
      </c>
      <c r="D282" s="61" t="s">
        <v>30</v>
      </c>
      <c r="E282" s="61">
        <v>1</v>
      </c>
      <c r="F282" s="61" t="s">
        <v>70</v>
      </c>
      <c r="G282" s="61">
        <v>1</v>
      </c>
      <c r="H282" s="61" t="s">
        <v>32</v>
      </c>
      <c r="I282" s="61"/>
      <c r="J282" s="61">
        <v>24</v>
      </c>
      <c r="K282" s="61">
        <v>56</v>
      </c>
      <c r="L282" s="61">
        <v>9</v>
      </c>
      <c r="M282" s="61" t="s">
        <v>32</v>
      </c>
      <c r="N282" s="3">
        <f t="shared" si="115"/>
        <v>66</v>
      </c>
      <c r="O282" s="9">
        <f t="shared" si="116"/>
        <v>66</v>
      </c>
      <c r="P282" s="4">
        <f t="shared" si="120"/>
        <v>20.204999999999998</v>
      </c>
      <c r="Q282" s="11">
        <f t="shared" si="121"/>
        <v>30.61363636363636</v>
      </c>
      <c r="R282" s="10">
        <f t="shared" si="119"/>
        <v>34.32</v>
      </c>
    </row>
    <row r="283" spans="1:19">
      <c r="A283" s="64" t="s">
        <v>64</v>
      </c>
      <c r="B283" s="65"/>
      <c r="C283" s="65"/>
      <c r="D283" s="65"/>
      <c r="E283" s="65"/>
      <c r="F283" s="65"/>
      <c r="G283" s="65"/>
      <c r="H283" s="65"/>
      <c r="I283" s="65"/>
      <c r="J283" s="65"/>
      <c r="K283" s="65"/>
      <c r="L283" s="65"/>
      <c r="M283" s="65"/>
      <c r="N283" s="65"/>
      <c r="O283" s="65"/>
      <c r="P283" s="65"/>
      <c r="Q283" s="66"/>
      <c r="R283" s="10">
        <f>SUM(R279:R282)</f>
        <v>124.7413</v>
      </c>
      <c r="S283" s="8"/>
    </row>
    <row r="284" spans="1:19" ht="105">
      <c r="A284" s="24" t="s">
        <v>65</v>
      </c>
      <c r="B284" s="24"/>
      <c r="C284" s="56" t="s">
        <v>218</v>
      </c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6"/>
      <c r="S284" s="8"/>
    </row>
    <row r="285" spans="1:19">
      <c r="A285" s="49" t="s">
        <v>79</v>
      </c>
      <c r="B285" s="49"/>
      <c r="C285" s="49"/>
      <c r="D285" s="49"/>
      <c r="E285" s="49"/>
      <c r="F285" s="49"/>
      <c r="G285" s="49"/>
      <c r="H285" s="49"/>
      <c r="I285" s="49"/>
      <c r="J285" s="15"/>
      <c r="K285" s="15"/>
      <c r="L285" s="15"/>
      <c r="M285" s="15"/>
      <c r="N285" s="15"/>
      <c r="O285" s="15"/>
      <c r="P285" s="15"/>
      <c r="Q285" s="15"/>
      <c r="R285" s="16"/>
      <c r="S285" s="8"/>
    </row>
    <row r="286" spans="1:19">
      <c r="A286" s="49"/>
      <c r="B286" s="49"/>
      <c r="C286" s="49"/>
      <c r="D286" s="49"/>
      <c r="E286" s="49"/>
      <c r="F286" s="49"/>
      <c r="G286" s="49"/>
      <c r="H286" s="49"/>
      <c r="I286" s="49"/>
      <c r="J286" s="15"/>
      <c r="K286" s="15"/>
      <c r="L286" s="15"/>
      <c r="M286" s="15"/>
      <c r="N286" s="15"/>
      <c r="O286" s="15"/>
      <c r="P286" s="15"/>
      <c r="Q286" s="15"/>
      <c r="R286" s="16"/>
      <c r="S286" s="8"/>
    </row>
    <row r="287" spans="1:19">
      <c r="A287" s="67" t="s">
        <v>221</v>
      </c>
      <c r="B287" s="68"/>
      <c r="C287" s="68"/>
      <c r="D287" s="68"/>
      <c r="E287" s="68"/>
      <c r="F287" s="68"/>
      <c r="G287" s="68"/>
      <c r="H287" s="68"/>
      <c r="I287" s="68"/>
      <c r="J287" s="68"/>
      <c r="K287" s="68"/>
      <c r="L287" s="68"/>
      <c r="M287" s="68"/>
      <c r="N287" s="68"/>
      <c r="O287" s="68"/>
      <c r="P287" s="68"/>
      <c r="Q287" s="57"/>
      <c r="R287" s="8"/>
      <c r="S287" s="8"/>
    </row>
    <row r="288" spans="1:19" ht="18">
      <c r="A288" s="69" t="s">
        <v>27</v>
      </c>
      <c r="B288" s="70"/>
      <c r="C288" s="70"/>
      <c r="D288" s="50"/>
      <c r="E288" s="50"/>
      <c r="F288" s="50"/>
      <c r="G288" s="50"/>
      <c r="H288" s="50"/>
      <c r="I288" s="50"/>
      <c r="J288" s="50"/>
      <c r="K288" s="50"/>
      <c r="L288" s="50"/>
      <c r="M288" s="50"/>
      <c r="N288" s="50"/>
      <c r="O288" s="50"/>
      <c r="P288" s="50"/>
      <c r="Q288" s="57"/>
      <c r="R288" s="8"/>
      <c r="S288" s="8"/>
    </row>
    <row r="289" spans="1:19">
      <c r="A289" s="67" t="s">
        <v>69</v>
      </c>
      <c r="B289" s="68"/>
      <c r="C289" s="68"/>
      <c r="D289" s="68"/>
      <c r="E289" s="68"/>
      <c r="F289" s="68"/>
      <c r="G289" s="68"/>
      <c r="H289" s="68"/>
      <c r="I289" s="68"/>
      <c r="J289" s="68"/>
      <c r="K289" s="68"/>
      <c r="L289" s="68"/>
      <c r="M289" s="68"/>
      <c r="N289" s="68"/>
      <c r="O289" s="68"/>
      <c r="P289" s="68"/>
      <c r="Q289" s="57"/>
      <c r="R289" s="8"/>
      <c r="S289" s="8"/>
    </row>
    <row r="290" spans="1:19">
      <c r="A290" s="61">
        <v>1</v>
      </c>
      <c r="B290" s="61"/>
      <c r="C290" s="12"/>
      <c r="D290" s="61"/>
      <c r="E290" s="61"/>
      <c r="F290" s="61"/>
      <c r="G290" s="61"/>
      <c r="H290" s="61"/>
      <c r="I290" s="61"/>
      <c r="J290" s="61"/>
      <c r="K290" s="61"/>
      <c r="L290" s="61"/>
      <c r="M290" s="61"/>
      <c r="N290" s="3">
        <f t="shared" ref="N290:N299" si="122">(IF(F290="OŽ",IF(L290=1,550.8,IF(L290=2,426.38,IF(L290=3,342.14,IF(L290=4,181.44,IF(L290=5,168.48,IF(L290=6,155.52,IF(L290=7,148.5,IF(L290=8,144,0))))))))+IF(L290&lt;=8,0,IF(L290&lt;=16,137.7,IF(L290&lt;=24,108,IF(L290&lt;=32,80.1,IF(L290&lt;=36,52.2,0)))))-IF(L290&lt;=8,0,IF(L290&lt;=16,(L290-9)*2.754,IF(L290&lt;=24,(L290-17)* 2.754,IF(L290&lt;=32,(L290-25)* 2.754,IF(L290&lt;=36,(L290-33)*2.754,0))))),0)+IF(F290="PČ",IF(L290=1,449,IF(L290=2,314.6,IF(L290=3,238,IF(L290=4,172,IF(L290=5,159,IF(L290=6,145,IF(L290=7,132,IF(L290=8,119,0))))))))+IF(L290&lt;=8,0,IF(L290&lt;=16,88,IF(L290&lt;=24,55,IF(L290&lt;=32,22,0))))-IF(L290&lt;=8,0,IF(L290&lt;=16,(L290-9)*2.245,IF(L290&lt;=24,(L290-17)*2.245,IF(L290&lt;=32,(L290-25)*2.245,0)))),0)+IF(F290="PČneol",IF(L290=1,85,IF(L290=2,64.61,IF(L290=3,50.76,IF(L290=4,16.25,IF(L290=5,15,IF(L290=6,13.75,IF(L290=7,12.5,IF(L290=8,11.25,0))))))))+IF(L290&lt;=8,0,IF(L290&lt;=16,9,0))-IF(L290&lt;=8,0,IF(L290&lt;=16,(L290-9)*0.425,0)),0)+IF(F290="PŽ",IF(L290=1,85,IF(L290=2,59.5,IF(L290=3,45,IF(L290=4,32.5,IF(L290=5,30,IF(L290=6,27.5,IF(L290=7,25,IF(L290=8,22.5,0))))))))+IF(L290&lt;=8,0,IF(L290&lt;=16,19,IF(L290&lt;=24,13,IF(L290&lt;=32,8,0))))-IF(L290&lt;=8,0,IF(L290&lt;=16,(L290-9)*0.425,IF(L290&lt;=24,(L290-17)*0.425,IF(L290&lt;=32,(L290-25)*0.425,0)))),0)+IF(F290="EČ",IF(L290=1,204,IF(L290=2,156.24,IF(L290=3,123.84,IF(L290=4,72,IF(L290=5,66,IF(L290=6,60,IF(L290=7,54,IF(L290=8,48,0))))))))+IF(L290&lt;=8,0,IF(L290&lt;=16,40,IF(L290&lt;=24,25,0)))-IF(L290&lt;=8,0,IF(L290&lt;=16,(L290-9)*1.02,IF(L290&lt;=24,(L290-17)*1.02,0))),0)+IF(F290="EČneol",IF(L290=1,68,IF(L290=2,51.69,IF(L290=3,40.61,IF(L290=4,13,IF(L290=5,12,IF(L290=6,11,IF(L290=7,10,IF(L290=8,9,0)))))))))+IF(F290="EŽ",IF(L290=1,68,IF(L290=2,47.6,IF(L290=3,36,IF(L290=4,18,IF(L290=5,16.5,IF(L290=6,15,IF(L290=7,13.5,IF(L290=8,12,0))))))))+IF(L290&lt;=8,0,IF(L290&lt;=16,10,IF(L290&lt;=24,6,0)))-IF(L290&lt;=8,0,IF(L290&lt;=16,(L290-9)*0.34,IF(L290&lt;=24,(L290-17)*0.34,0))),0)+IF(F290="PT",IF(L290=1,68,IF(L290=2,52.08,IF(L290=3,41.28,IF(L290=4,24,IF(L290=5,22,IF(L290=6,20,IF(L290=7,18,IF(L290=8,16,0))))))))+IF(L290&lt;=8,0,IF(L290&lt;=16,13,IF(L290&lt;=24,9,IF(L290&lt;=32,4,0))))-IF(L290&lt;=8,0,IF(L290&lt;=16,(L290-9)*0.34,IF(L290&lt;=24,(L290-17)*0.34,IF(L290&lt;=32,(L290-25)*0.34,0)))),0)+IF(F290="JOŽ",IF(L290=1,85,IF(L290=2,59.5,IF(L290=3,45,IF(L290=4,32.5,IF(L290=5,30,IF(L290=6,27.5,IF(L290=7,25,IF(L290=8,22.5,0))))))))+IF(L290&lt;=8,0,IF(L290&lt;=16,19,IF(L290&lt;=24,13,0)))-IF(L290&lt;=8,0,IF(L290&lt;=16,(L290-9)*0.425,IF(L290&lt;=24,(L290-17)*0.425,0))),0)+IF(F290="JPČ",IF(L290=1,68,IF(L290=2,47.6,IF(L290=3,36,IF(L290=4,26,IF(L290=5,24,IF(L290=6,22,IF(L290=7,20,IF(L290=8,18,0))))))))+IF(L290&lt;=8,0,IF(L290&lt;=16,13,IF(L290&lt;=24,9,0)))-IF(L290&lt;=8,0,IF(L290&lt;=16,(L290-9)*0.34,IF(L290&lt;=24,(L290-17)*0.34,0))),0)+IF(F290="JEČ",IF(L290=1,34,IF(L290=2,26.04,IF(L290=3,20.6,IF(L290=4,12,IF(L290=5,11,IF(L290=6,10,IF(L290=7,9,IF(L290=8,8,0))))))))+IF(L290&lt;=8,0,IF(L290&lt;=16,6,0))-IF(L290&lt;=8,0,IF(L290&lt;=16,(L290-9)*0.17,0)),0)+IF(F290="JEOF",IF(L290=1,34,IF(L290=2,26.04,IF(L290=3,20.6,IF(L290=4,12,IF(L290=5,11,IF(L290=6,10,IF(L290=7,9,IF(L290=8,8,0))))))))+IF(L290&lt;=8,0,IF(L290&lt;=16,6,0))-IF(L290&lt;=8,0,IF(L290&lt;=16,(L290-9)*0.17,0)),0)+IF(F290="JnPČ",IF(L290=1,51,IF(L290=2,35.7,IF(L290=3,27,IF(L290=4,19.5,IF(L290=5,18,IF(L290=6,16.5,IF(L290=7,15,IF(L290=8,13.5,0))))))))+IF(L290&lt;=8,0,IF(L290&lt;=16,10,0))-IF(L290&lt;=8,0,IF(L290&lt;=16,(L290-9)*0.255,0)),0)+IF(F290="JnEČ",IF(L290=1,25.5,IF(L290=2,19.53,IF(L290=3,15.48,IF(L290=4,9,IF(L290=5,8.25,IF(L290=6,7.5,IF(L290=7,6.75,IF(L290=8,6,0))))))))+IF(L290&lt;=8,0,IF(L290&lt;=16,5,0))-IF(L290&lt;=8,0,IF(L290&lt;=16,(L290-9)*0.1275,0)),0)+IF(F290="JčPČ",IF(L290=1,21.25,IF(L290=2,14.5,IF(L290=3,11.5,IF(L290=4,7,IF(L290=5,6.5,IF(L290=6,6,IF(L290=7,5.5,IF(L290=8,5,0))))))))+IF(L290&lt;=8,0,IF(L290&lt;=16,4,0))-IF(L290&lt;=8,0,IF(L290&lt;=16,(L290-9)*0.10625,0)),0)+IF(F290="JčEČ",IF(L290=1,17,IF(L290=2,13.02,IF(L290=3,10.32,IF(L290=4,6,IF(L290=5,5.5,IF(L290=6,5,IF(L290=7,4.5,IF(L290=8,4,0))))))))+IF(L290&lt;=8,0,IF(L290&lt;=16,3,0))-IF(L290&lt;=8,0,IF(L290&lt;=16,(L290-9)*0.085,0)),0)+IF(F290="NEAK",IF(L290=1,11.48,IF(L290=2,8.79,IF(L290=3,6.97,IF(L290=4,4.05,IF(L290=5,3.71,IF(L290=6,3.38,IF(L290=7,3.04,IF(L290=8,2.7,0))))))))+IF(L290&lt;=8,0,IF(L290&lt;=16,2,IF(L290&lt;=24,1.3,0)))-IF(L290&lt;=8,0,IF(L290&lt;=16,(L290-9)*0.0574,IF(L290&lt;=24,(L290-17)*0.0574,0))),0))*IF(L290&lt;0,1,IF(OR(F290="PČ",F290="PŽ",F290="PT"),IF(J290&lt;32,J290/32,1),1))* IF(L290&lt;0,1,IF(OR(F290="EČ",F290="EŽ",F290="JOŽ",F290="JPČ",F290="NEAK"),IF(J290&lt;24,J290/24,1),1))*IF(L290&lt;0,1,IF(OR(F290="PČneol",F290="JEČ",F290="JEOF",F290="JnPČ",F290="JnEČ",F290="JčPČ",F290="JčEČ"),IF(J290&lt;16,J290/16,1),1))*IF(L290&lt;0,1,IF(F290="EČneol",IF(J290&lt;8,J290/8,1),1))</f>
        <v>0</v>
      </c>
      <c r="O290" s="9">
        <f t="shared" ref="O290:O299" si="123">IF(F290="OŽ",N290,IF(H290="Ne",IF(J290*0.3&lt;J290-L290,N290,0),IF(J290*0.1&lt;J290-L290,N290,0)))</f>
        <v>0</v>
      </c>
      <c r="P290" s="4">
        <f t="shared" ref="P290" si="124">IF(O290=0,0,IF(F290="OŽ",IF(L290&gt;35,0,IF(J290&gt;35,(36-L290)*1.836,((36-L290)-(36-J290))*1.836)),0)+IF(F290="PČ",IF(L290&gt;31,0,IF(J290&gt;31,(32-L290)*1.347,((32-L290)-(32-J290))*1.347)),0)+ IF(F290="PČneol",IF(L290&gt;15,0,IF(J290&gt;15,(16-L290)*0.255,((16-L290)-(16-J290))*0.255)),0)+IF(F290="PŽ",IF(L290&gt;31,0,IF(J290&gt;31,(32-L290)*0.255,((32-L290)-(32-J290))*0.255)),0)+IF(F290="EČ",IF(L290&gt;23,0,IF(J290&gt;23,(24-L290)*0.612,((24-L290)-(24-J290))*0.612)),0)+IF(F290="EČneol",IF(L290&gt;7,0,IF(J290&gt;7,(8-L290)*0.204,((8-L290)-(8-J290))*0.204)),0)+IF(F290="EŽ",IF(L290&gt;23,0,IF(J290&gt;23,(24-L290)*0.204,((24-L290)-(24-J290))*0.204)),0)+IF(F290="PT",IF(L290&gt;31,0,IF(J290&gt;31,(32-L290)*0.204,((32-L290)-(32-J290))*0.204)),0)+IF(F290="JOŽ",IF(L290&gt;23,0,IF(J290&gt;23,(24-L290)*0.255,((24-L290)-(24-J290))*0.255)),0)+IF(F290="JPČ",IF(L290&gt;23,0,IF(J290&gt;23,(24-L290)*0.204,((24-L290)-(24-J290))*0.204)),0)+IF(F290="JEČ",IF(L290&gt;15,0,IF(J290&gt;15,(16-L290)*0.102,((16-L290)-(16-J290))*0.102)),0)+IF(F290="JEOF",IF(L290&gt;15,0,IF(J290&gt;15,(16-L290)*0.102,((16-L290)-(16-J290))*0.102)),0)+IF(F290="JnPČ",IF(L290&gt;15,0,IF(J290&gt;15,(16-L290)*0.153,((16-L290)-(16-J290))*0.153)),0)+IF(F290="JnEČ",IF(L290&gt;15,0,IF(J290&gt;15,(16-L290)*0.0765,((16-L290)-(16-J290))*0.0765)),0)+IF(F290="JčPČ",IF(L290&gt;15,0,IF(J290&gt;15,(16-L290)*0.06375,((16-L290)-(16-J290))*0.06375)),0)+IF(F290="JčEČ",IF(L290&gt;15,0,IF(J290&gt;15,(16-L290)*0.051,((16-L290)-(16-J290))*0.051)),0)+IF(F290="NEAK",IF(L290&gt;23,0,IF(J290&gt;23,(24-L290)*0.03444,((24-L290)-(24-J290))*0.03444)),0))</f>
        <v>0</v>
      </c>
      <c r="Q290" s="11">
        <f t="shared" ref="Q290" si="125">IF(ISERROR(P290*100/N290),0,(P290*100/N290))</f>
        <v>0</v>
      </c>
      <c r="R290" s="10">
        <f t="shared" ref="R290:R299" si="126">IF(Q290&lt;=30,O290+P290,O290+O290*0.3)*IF(G290=1,0.4,IF(G290=2,0.75,IF(G290="1 (kas 4 m. 1 k. nerengiamos)",0.52,1)))*IF(D290="olimpinė",1,IF(M290="Ne",0.5,1))*IF(OR(A$5="Lietuvos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federacija"),IF(OR(J290&lt;8,K290&lt;16),0,1),1)*E290*IF(I290&lt;=1,1,1/I290)*IF(OR(A$5="Lietuvos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290" s="8"/>
    </row>
    <row r="291" spans="1:19">
      <c r="A291" s="61">
        <v>2</v>
      </c>
      <c r="B291" s="61"/>
      <c r="C291" s="12"/>
      <c r="D291" s="61"/>
      <c r="E291" s="61"/>
      <c r="F291" s="61"/>
      <c r="G291" s="61"/>
      <c r="H291" s="61"/>
      <c r="I291" s="61"/>
      <c r="J291" s="61"/>
      <c r="K291" s="61"/>
      <c r="L291" s="61"/>
      <c r="M291" s="61"/>
      <c r="N291" s="3">
        <f t="shared" si="122"/>
        <v>0</v>
      </c>
      <c r="O291" s="9">
        <f t="shared" si="123"/>
        <v>0</v>
      </c>
      <c r="P291" s="4">
        <f t="shared" ref="P291:P299" si="127">IF(O291=0,0,IF(F291="OŽ",IF(L291&gt;35,0,IF(J291&gt;35,(36-L291)*1.836,((36-L291)-(36-J291))*1.836)),0)+IF(F291="PČ",IF(L291&gt;31,0,IF(J291&gt;31,(32-L291)*1.347,((32-L291)-(32-J291))*1.347)),0)+ IF(F291="PČneol",IF(L291&gt;15,0,IF(J291&gt;15,(16-L291)*0.255,((16-L291)-(16-J291))*0.255)),0)+IF(F291="PŽ",IF(L291&gt;31,0,IF(J291&gt;31,(32-L291)*0.255,((32-L291)-(32-J291))*0.255)),0)+IF(F291="EČ",IF(L291&gt;23,0,IF(J291&gt;23,(24-L291)*0.612,((24-L291)-(24-J291))*0.612)),0)+IF(F291="EČneol",IF(L291&gt;7,0,IF(J291&gt;7,(8-L291)*0.204,((8-L291)-(8-J291))*0.204)),0)+IF(F291="EŽ",IF(L291&gt;23,0,IF(J291&gt;23,(24-L291)*0.204,((24-L291)-(24-J291))*0.204)),0)+IF(F291="PT",IF(L291&gt;31,0,IF(J291&gt;31,(32-L291)*0.204,((32-L291)-(32-J291))*0.204)),0)+IF(F291="JOŽ",IF(L291&gt;23,0,IF(J291&gt;23,(24-L291)*0.255,((24-L291)-(24-J291))*0.255)),0)+IF(F291="JPČ",IF(L291&gt;23,0,IF(J291&gt;23,(24-L291)*0.204,((24-L291)-(24-J291))*0.204)),0)+IF(F291="JEČ",IF(L291&gt;15,0,IF(J291&gt;15,(16-L291)*0.102,((16-L291)-(16-J291))*0.102)),0)+IF(F291="JEOF",IF(L291&gt;15,0,IF(J291&gt;15,(16-L291)*0.102,((16-L291)-(16-J291))*0.102)),0)+IF(F291="JnPČ",IF(L291&gt;15,0,IF(J291&gt;15,(16-L291)*0.153,((16-L291)-(16-J291))*0.153)),0)+IF(F291="JnEČ",IF(L291&gt;15,0,IF(J291&gt;15,(16-L291)*0.0765,((16-L291)-(16-J291))*0.0765)),0)+IF(F291="JčPČ",IF(L291&gt;15,0,IF(J291&gt;15,(16-L291)*0.06375,((16-L291)-(16-J291))*0.06375)),0)+IF(F291="JčEČ",IF(L291&gt;15,0,IF(J291&gt;15,(16-L291)*0.051,((16-L291)-(16-J291))*0.051)),0)+IF(F291="NEAK",IF(L291&gt;23,0,IF(J291&gt;23,(24-L291)*0.03444,((24-L291)-(24-J291))*0.03444)),0))</f>
        <v>0</v>
      </c>
      <c r="Q291" s="11">
        <f t="shared" ref="Q291:Q299" si="128">IF(ISERROR(P291*100/N291),0,(P291*100/N291))</f>
        <v>0</v>
      </c>
      <c r="R291" s="10">
        <f t="shared" si="126"/>
        <v>0</v>
      </c>
      <c r="S291" s="8"/>
    </row>
    <row r="292" spans="1:19">
      <c r="A292" s="61">
        <v>3</v>
      </c>
      <c r="B292" s="61"/>
      <c r="C292" s="12"/>
      <c r="D292" s="61"/>
      <c r="E292" s="61"/>
      <c r="F292" s="61"/>
      <c r="G292" s="61"/>
      <c r="H292" s="61"/>
      <c r="I292" s="61"/>
      <c r="J292" s="61"/>
      <c r="K292" s="61"/>
      <c r="L292" s="61"/>
      <c r="M292" s="61"/>
      <c r="N292" s="3">
        <f t="shared" si="122"/>
        <v>0</v>
      </c>
      <c r="O292" s="9">
        <f t="shared" si="123"/>
        <v>0</v>
      </c>
      <c r="P292" s="4">
        <f t="shared" si="127"/>
        <v>0</v>
      </c>
      <c r="Q292" s="11">
        <f t="shared" si="128"/>
        <v>0</v>
      </c>
      <c r="R292" s="10">
        <f t="shared" si="126"/>
        <v>0</v>
      </c>
      <c r="S292" s="8"/>
    </row>
    <row r="293" spans="1:19" s="8" customFormat="1">
      <c r="A293" s="61">
        <v>4</v>
      </c>
      <c r="B293" s="61"/>
      <c r="C293" s="12"/>
      <c r="D293" s="61"/>
      <c r="E293" s="61"/>
      <c r="F293" s="61"/>
      <c r="G293" s="61"/>
      <c r="H293" s="61"/>
      <c r="I293" s="61"/>
      <c r="J293" s="61"/>
      <c r="K293" s="61"/>
      <c r="L293" s="61"/>
      <c r="M293" s="61"/>
      <c r="N293" s="3">
        <f t="shared" si="122"/>
        <v>0</v>
      </c>
      <c r="O293" s="9">
        <f t="shared" si="123"/>
        <v>0</v>
      </c>
      <c r="P293" s="4">
        <f t="shared" si="127"/>
        <v>0</v>
      </c>
      <c r="Q293" s="11">
        <f t="shared" si="128"/>
        <v>0</v>
      </c>
      <c r="R293" s="10">
        <f t="shared" si="126"/>
        <v>0</v>
      </c>
    </row>
    <row r="294" spans="1:19">
      <c r="A294" s="61">
        <v>5</v>
      </c>
      <c r="B294" s="61"/>
      <c r="C294" s="12"/>
      <c r="D294" s="61"/>
      <c r="E294" s="61"/>
      <c r="F294" s="61"/>
      <c r="G294" s="61"/>
      <c r="H294" s="61"/>
      <c r="I294" s="61"/>
      <c r="J294" s="61"/>
      <c r="K294" s="61"/>
      <c r="L294" s="61"/>
      <c r="M294" s="61"/>
      <c r="N294" s="3">
        <f t="shared" si="122"/>
        <v>0</v>
      </c>
      <c r="O294" s="9">
        <f t="shared" si="123"/>
        <v>0</v>
      </c>
      <c r="P294" s="4">
        <f t="shared" si="127"/>
        <v>0</v>
      </c>
      <c r="Q294" s="11">
        <f t="shared" si="128"/>
        <v>0</v>
      </c>
      <c r="R294" s="10">
        <f t="shared" si="126"/>
        <v>0</v>
      </c>
      <c r="S294" s="8"/>
    </row>
    <row r="295" spans="1:19">
      <c r="A295" s="61">
        <v>6</v>
      </c>
      <c r="B295" s="61"/>
      <c r="C295" s="12"/>
      <c r="D295" s="61"/>
      <c r="E295" s="61"/>
      <c r="F295" s="61"/>
      <c r="G295" s="61"/>
      <c r="H295" s="61"/>
      <c r="I295" s="61"/>
      <c r="J295" s="61"/>
      <c r="K295" s="61"/>
      <c r="L295" s="61"/>
      <c r="M295" s="61"/>
      <c r="N295" s="3">
        <f t="shared" si="122"/>
        <v>0</v>
      </c>
      <c r="O295" s="9">
        <f t="shared" si="123"/>
        <v>0</v>
      </c>
      <c r="P295" s="4">
        <f t="shared" si="127"/>
        <v>0</v>
      </c>
      <c r="Q295" s="11">
        <f t="shared" si="128"/>
        <v>0</v>
      </c>
      <c r="R295" s="10">
        <f t="shared" si="126"/>
        <v>0</v>
      </c>
      <c r="S295" s="8"/>
    </row>
    <row r="296" spans="1:19">
      <c r="A296" s="61">
        <v>7</v>
      </c>
      <c r="B296" s="61"/>
      <c r="C296" s="12"/>
      <c r="D296" s="61"/>
      <c r="E296" s="61"/>
      <c r="F296" s="61"/>
      <c r="G296" s="61"/>
      <c r="H296" s="61"/>
      <c r="I296" s="61"/>
      <c r="J296" s="61"/>
      <c r="K296" s="61"/>
      <c r="L296" s="61"/>
      <c r="M296" s="61"/>
      <c r="N296" s="3">
        <f t="shared" si="122"/>
        <v>0</v>
      </c>
      <c r="O296" s="9">
        <f t="shared" si="123"/>
        <v>0</v>
      </c>
      <c r="P296" s="4">
        <f t="shared" si="127"/>
        <v>0</v>
      </c>
      <c r="Q296" s="11">
        <f t="shared" si="128"/>
        <v>0</v>
      </c>
      <c r="R296" s="10">
        <f t="shared" si="126"/>
        <v>0</v>
      </c>
      <c r="S296" s="8"/>
    </row>
    <row r="297" spans="1:19">
      <c r="A297" s="61">
        <v>8</v>
      </c>
      <c r="B297" s="61"/>
      <c r="C297" s="12"/>
      <c r="D297" s="61"/>
      <c r="E297" s="61"/>
      <c r="F297" s="61"/>
      <c r="G297" s="61"/>
      <c r="H297" s="61"/>
      <c r="I297" s="61"/>
      <c r="J297" s="61"/>
      <c r="K297" s="61"/>
      <c r="L297" s="61"/>
      <c r="M297" s="61"/>
      <c r="N297" s="3">
        <f t="shared" si="122"/>
        <v>0</v>
      </c>
      <c r="O297" s="9">
        <f t="shared" si="123"/>
        <v>0</v>
      </c>
      <c r="P297" s="4">
        <f t="shared" si="127"/>
        <v>0</v>
      </c>
      <c r="Q297" s="11">
        <f t="shared" si="128"/>
        <v>0</v>
      </c>
      <c r="R297" s="10">
        <f t="shared" si="126"/>
        <v>0</v>
      </c>
      <c r="S297" s="8"/>
    </row>
    <row r="298" spans="1:19">
      <c r="A298" s="61">
        <v>9</v>
      </c>
      <c r="B298" s="61"/>
      <c r="C298" s="12"/>
      <c r="D298" s="61"/>
      <c r="E298" s="61"/>
      <c r="F298" s="61"/>
      <c r="G298" s="61"/>
      <c r="H298" s="61"/>
      <c r="I298" s="61"/>
      <c r="J298" s="61"/>
      <c r="K298" s="61"/>
      <c r="L298" s="61"/>
      <c r="M298" s="61"/>
      <c r="N298" s="3">
        <f t="shared" si="122"/>
        <v>0</v>
      </c>
      <c r="O298" s="9">
        <f t="shared" si="123"/>
        <v>0</v>
      </c>
      <c r="P298" s="4">
        <f t="shared" si="127"/>
        <v>0</v>
      </c>
      <c r="Q298" s="11">
        <f t="shared" si="128"/>
        <v>0</v>
      </c>
      <c r="R298" s="10">
        <f t="shared" si="126"/>
        <v>0</v>
      </c>
      <c r="S298" s="8"/>
    </row>
    <row r="299" spans="1:19">
      <c r="A299" s="61">
        <v>10</v>
      </c>
      <c r="B299" s="61"/>
      <c r="C299" s="12"/>
      <c r="D299" s="61"/>
      <c r="E299" s="61"/>
      <c r="F299" s="61"/>
      <c r="G299" s="61"/>
      <c r="H299" s="61"/>
      <c r="I299" s="61"/>
      <c r="J299" s="61"/>
      <c r="K299" s="61"/>
      <c r="L299" s="61"/>
      <c r="M299" s="61"/>
      <c r="N299" s="3">
        <f t="shared" si="122"/>
        <v>0</v>
      </c>
      <c r="O299" s="9">
        <f t="shared" si="123"/>
        <v>0</v>
      </c>
      <c r="P299" s="4">
        <f t="shared" si="127"/>
        <v>0</v>
      </c>
      <c r="Q299" s="11">
        <f t="shared" si="128"/>
        <v>0</v>
      </c>
      <c r="R299" s="10">
        <f t="shared" si="126"/>
        <v>0</v>
      </c>
      <c r="S299" s="8"/>
    </row>
    <row r="300" spans="1:19">
      <c r="A300" s="64" t="s">
        <v>64</v>
      </c>
      <c r="B300" s="65"/>
      <c r="C300" s="65"/>
      <c r="D300" s="65"/>
      <c r="E300" s="65"/>
      <c r="F300" s="65"/>
      <c r="G300" s="65"/>
      <c r="H300" s="65"/>
      <c r="I300" s="65"/>
      <c r="J300" s="65"/>
      <c r="K300" s="65"/>
      <c r="L300" s="65"/>
      <c r="M300" s="65"/>
      <c r="N300" s="65"/>
      <c r="O300" s="65"/>
      <c r="P300" s="65"/>
      <c r="Q300" s="66"/>
      <c r="R300" s="10">
        <f>SUM(R290:R299)</f>
        <v>0</v>
      </c>
      <c r="S300" s="8"/>
    </row>
    <row r="301" spans="1:19" ht="15.75">
      <c r="A301" s="24" t="s">
        <v>65</v>
      </c>
      <c r="B301" s="24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6"/>
      <c r="S301" s="8"/>
    </row>
    <row r="302" spans="1:19">
      <c r="A302" s="49" t="s">
        <v>79</v>
      </c>
      <c r="B302" s="49"/>
      <c r="C302" s="49"/>
      <c r="D302" s="49"/>
      <c r="E302" s="49"/>
      <c r="F302" s="49"/>
      <c r="G302" s="49"/>
      <c r="H302" s="49"/>
      <c r="I302" s="49"/>
      <c r="J302" s="15"/>
      <c r="K302" s="15"/>
      <c r="L302" s="15"/>
      <c r="M302" s="15"/>
      <c r="N302" s="15"/>
      <c r="O302" s="15"/>
      <c r="P302" s="15"/>
      <c r="Q302" s="15"/>
      <c r="R302" s="16"/>
      <c r="S302" s="8"/>
    </row>
    <row r="303" spans="1:19">
      <c r="A303" s="49"/>
      <c r="B303" s="49"/>
      <c r="C303" s="49"/>
      <c r="D303" s="49"/>
      <c r="E303" s="49"/>
      <c r="F303" s="49"/>
      <c r="G303" s="49"/>
      <c r="H303" s="49"/>
      <c r="I303" s="49"/>
      <c r="J303" s="15"/>
      <c r="K303" s="15"/>
      <c r="L303" s="15"/>
      <c r="M303" s="15"/>
      <c r="N303" s="15"/>
      <c r="O303" s="15"/>
      <c r="P303" s="15"/>
      <c r="Q303" s="15"/>
      <c r="R303" s="16"/>
      <c r="S303" s="8"/>
    </row>
    <row r="304" spans="1:19">
      <c r="A304" s="67" t="s">
        <v>221</v>
      </c>
      <c r="B304" s="68"/>
      <c r="C304" s="68"/>
      <c r="D304" s="68"/>
      <c r="E304" s="68"/>
      <c r="F304" s="68"/>
      <c r="G304" s="68"/>
      <c r="H304" s="68"/>
      <c r="I304" s="68"/>
      <c r="J304" s="68"/>
      <c r="K304" s="68"/>
      <c r="L304" s="68"/>
      <c r="M304" s="68"/>
      <c r="N304" s="68"/>
      <c r="O304" s="68"/>
      <c r="P304" s="68"/>
      <c r="Q304" s="57"/>
      <c r="R304" s="8"/>
      <c r="S304" s="8"/>
    </row>
    <row r="305" spans="1:19" ht="18">
      <c r="A305" s="69" t="s">
        <v>27</v>
      </c>
      <c r="B305" s="70"/>
      <c r="C305" s="70"/>
      <c r="D305" s="50"/>
      <c r="E305" s="50"/>
      <c r="F305" s="50"/>
      <c r="G305" s="50"/>
      <c r="H305" s="50"/>
      <c r="I305" s="50"/>
      <c r="J305" s="50"/>
      <c r="K305" s="50"/>
      <c r="L305" s="50"/>
      <c r="M305" s="50"/>
      <c r="N305" s="50"/>
      <c r="O305" s="50"/>
      <c r="P305" s="50"/>
      <c r="Q305" s="57"/>
      <c r="R305" s="8"/>
      <c r="S305" s="8"/>
    </row>
    <row r="306" spans="1:19">
      <c r="A306" s="67" t="s">
        <v>69</v>
      </c>
      <c r="B306" s="68"/>
      <c r="C306" s="68"/>
      <c r="D306" s="68"/>
      <c r="E306" s="68"/>
      <c r="F306" s="68"/>
      <c r="G306" s="68"/>
      <c r="H306" s="68"/>
      <c r="I306" s="68"/>
      <c r="J306" s="68"/>
      <c r="K306" s="68"/>
      <c r="L306" s="68"/>
      <c r="M306" s="68"/>
      <c r="N306" s="68"/>
      <c r="O306" s="68"/>
      <c r="P306" s="68"/>
      <c r="Q306" s="57"/>
      <c r="R306" s="8"/>
      <c r="S306" s="8"/>
    </row>
    <row r="307" spans="1:19">
      <c r="A307" s="61">
        <v>1</v>
      </c>
      <c r="B307" s="61"/>
      <c r="C307" s="12"/>
      <c r="D307" s="61"/>
      <c r="E307" s="61"/>
      <c r="F307" s="61"/>
      <c r="G307" s="61"/>
      <c r="H307" s="61"/>
      <c r="I307" s="61"/>
      <c r="J307" s="61"/>
      <c r="K307" s="61"/>
      <c r="L307" s="61"/>
      <c r="M307" s="61"/>
      <c r="N307" s="3">
        <f t="shared" ref="N307:N316" si="129">(IF(F307="OŽ",IF(L307=1,550.8,IF(L307=2,426.38,IF(L307=3,342.14,IF(L307=4,181.44,IF(L307=5,168.48,IF(L307=6,155.52,IF(L307=7,148.5,IF(L307=8,144,0))))))))+IF(L307&lt;=8,0,IF(L307&lt;=16,137.7,IF(L307&lt;=24,108,IF(L307&lt;=32,80.1,IF(L307&lt;=36,52.2,0)))))-IF(L307&lt;=8,0,IF(L307&lt;=16,(L307-9)*2.754,IF(L307&lt;=24,(L307-17)* 2.754,IF(L307&lt;=32,(L307-25)* 2.754,IF(L307&lt;=36,(L307-33)*2.754,0))))),0)+IF(F307="PČ",IF(L307=1,449,IF(L307=2,314.6,IF(L307=3,238,IF(L307=4,172,IF(L307=5,159,IF(L307=6,145,IF(L307=7,132,IF(L307=8,119,0))))))))+IF(L307&lt;=8,0,IF(L307&lt;=16,88,IF(L307&lt;=24,55,IF(L307&lt;=32,22,0))))-IF(L307&lt;=8,0,IF(L307&lt;=16,(L307-9)*2.245,IF(L307&lt;=24,(L307-17)*2.245,IF(L307&lt;=32,(L307-25)*2.245,0)))),0)+IF(F307="PČneol",IF(L307=1,85,IF(L307=2,64.61,IF(L307=3,50.76,IF(L307=4,16.25,IF(L307=5,15,IF(L307=6,13.75,IF(L307=7,12.5,IF(L307=8,11.25,0))))))))+IF(L307&lt;=8,0,IF(L307&lt;=16,9,0))-IF(L307&lt;=8,0,IF(L307&lt;=16,(L307-9)*0.425,0)),0)+IF(F307="PŽ",IF(L307=1,85,IF(L307=2,59.5,IF(L307=3,45,IF(L307=4,32.5,IF(L307=5,30,IF(L307=6,27.5,IF(L307=7,25,IF(L307=8,22.5,0))))))))+IF(L307&lt;=8,0,IF(L307&lt;=16,19,IF(L307&lt;=24,13,IF(L307&lt;=32,8,0))))-IF(L307&lt;=8,0,IF(L307&lt;=16,(L307-9)*0.425,IF(L307&lt;=24,(L307-17)*0.425,IF(L307&lt;=32,(L307-25)*0.425,0)))),0)+IF(F307="EČ",IF(L307=1,204,IF(L307=2,156.24,IF(L307=3,123.84,IF(L307=4,72,IF(L307=5,66,IF(L307=6,60,IF(L307=7,54,IF(L307=8,48,0))))))))+IF(L307&lt;=8,0,IF(L307&lt;=16,40,IF(L307&lt;=24,25,0)))-IF(L307&lt;=8,0,IF(L307&lt;=16,(L307-9)*1.02,IF(L307&lt;=24,(L307-17)*1.02,0))),0)+IF(F307="EČneol",IF(L307=1,68,IF(L307=2,51.69,IF(L307=3,40.61,IF(L307=4,13,IF(L307=5,12,IF(L307=6,11,IF(L307=7,10,IF(L307=8,9,0)))))))))+IF(F307="EŽ",IF(L307=1,68,IF(L307=2,47.6,IF(L307=3,36,IF(L307=4,18,IF(L307=5,16.5,IF(L307=6,15,IF(L307=7,13.5,IF(L307=8,12,0))))))))+IF(L307&lt;=8,0,IF(L307&lt;=16,10,IF(L307&lt;=24,6,0)))-IF(L307&lt;=8,0,IF(L307&lt;=16,(L307-9)*0.34,IF(L307&lt;=24,(L307-17)*0.34,0))),0)+IF(F307="PT",IF(L307=1,68,IF(L307=2,52.08,IF(L307=3,41.28,IF(L307=4,24,IF(L307=5,22,IF(L307=6,20,IF(L307=7,18,IF(L307=8,16,0))))))))+IF(L307&lt;=8,0,IF(L307&lt;=16,13,IF(L307&lt;=24,9,IF(L307&lt;=32,4,0))))-IF(L307&lt;=8,0,IF(L307&lt;=16,(L307-9)*0.34,IF(L307&lt;=24,(L307-17)*0.34,IF(L307&lt;=32,(L307-25)*0.34,0)))),0)+IF(F307="JOŽ",IF(L307=1,85,IF(L307=2,59.5,IF(L307=3,45,IF(L307=4,32.5,IF(L307=5,30,IF(L307=6,27.5,IF(L307=7,25,IF(L307=8,22.5,0))))))))+IF(L307&lt;=8,0,IF(L307&lt;=16,19,IF(L307&lt;=24,13,0)))-IF(L307&lt;=8,0,IF(L307&lt;=16,(L307-9)*0.425,IF(L307&lt;=24,(L307-17)*0.425,0))),0)+IF(F307="JPČ",IF(L307=1,68,IF(L307=2,47.6,IF(L307=3,36,IF(L307=4,26,IF(L307=5,24,IF(L307=6,22,IF(L307=7,20,IF(L307=8,18,0))))))))+IF(L307&lt;=8,0,IF(L307&lt;=16,13,IF(L307&lt;=24,9,0)))-IF(L307&lt;=8,0,IF(L307&lt;=16,(L307-9)*0.34,IF(L307&lt;=24,(L307-17)*0.34,0))),0)+IF(F307="JEČ",IF(L307=1,34,IF(L307=2,26.04,IF(L307=3,20.6,IF(L307=4,12,IF(L307=5,11,IF(L307=6,10,IF(L307=7,9,IF(L307=8,8,0))))))))+IF(L307&lt;=8,0,IF(L307&lt;=16,6,0))-IF(L307&lt;=8,0,IF(L307&lt;=16,(L307-9)*0.17,0)),0)+IF(F307="JEOF",IF(L307=1,34,IF(L307=2,26.04,IF(L307=3,20.6,IF(L307=4,12,IF(L307=5,11,IF(L307=6,10,IF(L307=7,9,IF(L307=8,8,0))))))))+IF(L307&lt;=8,0,IF(L307&lt;=16,6,0))-IF(L307&lt;=8,0,IF(L307&lt;=16,(L307-9)*0.17,0)),0)+IF(F307="JnPČ",IF(L307=1,51,IF(L307=2,35.7,IF(L307=3,27,IF(L307=4,19.5,IF(L307=5,18,IF(L307=6,16.5,IF(L307=7,15,IF(L307=8,13.5,0))))))))+IF(L307&lt;=8,0,IF(L307&lt;=16,10,0))-IF(L307&lt;=8,0,IF(L307&lt;=16,(L307-9)*0.255,0)),0)+IF(F307="JnEČ",IF(L307=1,25.5,IF(L307=2,19.53,IF(L307=3,15.48,IF(L307=4,9,IF(L307=5,8.25,IF(L307=6,7.5,IF(L307=7,6.75,IF(L307=8,6,0))))))))+IF(L307&lt;=8,0,IF(L307&lt;=16,5,0))-IF(L307&lt;=8,0,IF(L307&lt;=16,(L307-9)*0.1275,0)),0)+IF(F307="JčPČ",IF(L307=1,21.25,IF(L307=2,14.5,IF(L307=3,11.5,IF(L307=4,7,IF(L307=5,6.5,IF(L307=6,6,IF(L307=7,5.5,IF(L307=8,5,0))))))))+IF(L307&lt;=8,0,IF(L307&lt;=16,4,0))-IF(L307&lt;=8,0,IF(L307&lt;=16,(L307-9)*0.10625,0)),0)+IF(F307="JčEČ",IF(L307=1,17,IF(L307=2,13.02,IF(L307=3,10.32,IF(L307=4,6,IF(L307=5,5.5,IF(L307=6,5,IF(L307=7,4.5,IF(L307=8,4,0))))))))+IF(L307&lt;=8,0,IF(L307&lt;=16,3,0))-IF(L307&lt;=8,0,IF(L307&lt;=16,(L307-9)*0.085,0)),0)+IF(F307="NEAK",IF(L307=1,11.48,IF(L307=2,8.79,IF(L307=3,6.97,IF(L307=4,4.05,IF(L307=5,3.71,IF(L307=6,3.38,IF(L307=7,3.04,IF(L307=8,2.7,0))))))))+IF(L307&lt;=8,0,IF(L307&lt;=16,2,IF(L307&lt;=24,1.3,0)))-IF(L307&lt;=8,0,IF(L307&lt;=16,(L307-9)*0.0574,IF(L307&lt;=24,(L307-17)*0.0574,0))),0))*IF(L307&lt;0,1,IF(OR(F307="PČ",F307="PŽ",F307="PT"),IF(J307&lt;32,J307/32,1),1))* IF(L307&lt;0,1,IF(OR(F307="EČ",F307="EŽ",F307="JOŽ",F307="JPČ",F307="NEAK"),IF(J307&lt;24,J307/24,1),1))*IF(L307&lt;0,1,IF(OR(F307="PČneol",F307="JEČ",F307="JEOF",F307="JnPČ",F307="JnEČ",F307="JčPČ",F307="JčEČ"),IF(J307&lt;16,J307/16,1),1))*IF(L307&lt;0,1,IF(F307="EČneol",IF(J307&lt;8,J307/8,1),1))</f>
        <v>0</v>
      </c>
      <c r="O307" s="9">
        <f t="shared" ref="O307:O316" si="130">IF(F307="OŽ",N307,IF(H307="Ne",IF(J307*0.3&lt;J307-L307,N307,0),IF(J307*0.1&lt;J307-L307,N307,0)))</f>
        <v>0</v>
      </c>
      <c r="P307" s="4">
        <f t="shared" ref="P307" si="131">IF(O307=0,0,IF(F307="OŽ",IF(L307&gt;35,0,IF(J307&gt;35,(36-L307)*1.836,((36-L307)-(36-J307))*1.836)),0)+IF(F307="PČ",IF(L307&gt;31,0,IF(J307&gt;31,(32-L307)*1.347,((32-L307)-(32-J307))*1.347)),0)+ IF(F307="PČneol",IF(L307&gt;15,0,IF(J307&gt;15,(16-L307)*0.255,((16-L307)-(16-J307))*0.255)),0)+IF(F307="PŽ",IF(L307&gt;31,0,IF(J307&gt;31,(32-L307)*0.255,((32-L307)-(32-J307))*0.255)),0)+IF(F307="EČ",IF(L307&gt;23,0,IF(J307&gt;23,(24-L307)*0.612,((24-L307)-(24-J307))*0.612)),0)+IF(F307="EČneol",IF(L307&gt;7,0,IF(J307&gt;7,(8-L307)*0.204,((8-L307)-(8-J307))*0.204)),0)+IF(F307="EŽ",IF(L307&gt;23,0,IF(J307&gt;23,(24-L307)*0.204,((24-L307)-(24-J307))*0.204)),0)+IF(F307="PT",IF(L307&gt;31,0,IF(J307&gt;31,(32-L307)*0.204,((32-L307)-(32-J307))*0.204)),0)+IF(F307="JOŽ",IF(L307&gt;23,0,IF(J307&gt;23,(24-L307)*0.255,((24-L307)-(24-J307))*0.255)),0)+IF(F307="JPČ",IF(L307&gt;23,0,IF(J307&gt;23,(24-L307)*0.204,((24-L307)-(24-J307))*0.204)),0)+IF(F307="JEČ",IF(L307&gt;15,0,IF(J307&gt;15,(16-L307)*0.102,((16-L307)-(16-J307))*0.102)),0)+IF(F307="JEOF",IF(L307&gt;15,0,IF(J307&gt;15,(16-L307)*0.102,((16-L307)-(16-J307))*0.102)),0)+IF(F307="JnPČ",IF(L307&gt;15,0,IF(J307&gt;15,(16-L307)*0.153,((16-L307)-(16-J307))*0.153)),0)+IF(F307="JnEČ",IF(L307&gt;15,0,IF(J307&gt;15,(16-L307)*0.0765,((16-L307)-(16-J307))*0.0765)),0)+IF(F307="JčPČ",IF(L307&gt;15,0,IF(J307&gt;15,(16-L307)*0.06375,((16-L307)-(16-J307))*0.06375)),0)+IF(F307="JčEČ",IF(L307&gt;15,0,IF(J307&gt;15,(16-L307)*0.051,((16-L307)-(16-J307))*0.051)),0)+IF(F307="NEAK",IF(L307&gt;23,0,IF(J307&gt;23,(24-L307)*0.03444,((24-L307)-(24-J307))*0.03444)),0))</f>
        <v>0</v>
      </c>
      <c r="Q307" s="11">
        <f t="shared" ref="Q307" si="132">IF(ISERROR(P307*100/N307),0,(P307*100/N307))</f>
        <v>0</v>
      </c>
      <c r="R307" s="10">
        <f t="shared" ref="R307:R316" si="133">IF(Q307&lt;=30,O307+P307,O307+O307*0.3)*IF(G307=1,0.4,IF(G307=2,0.75,IF(G307="1 (kas 4 m. 1 k. nerengiamos)",0.52,1)))*IF(D307="olimpinė",1,IF(M307="Ne",0.5,1))*IF(OR(A$5="Lietuvos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federacija"),IF(OR(J307&lt;8,K307&lt;16),0,1),1)*E307*IF(I307&lt;=1,1,1/I307)*IF(OR(A$5="Lietuvos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307" s="8"/>
    </row>
    <row r="308" spans="1:19">
      <c r="A308" s="61">
        <v>2</v>
      </c>
      <c r="B308" s="61"/>
      <c r="C308" s="12"/>
      <c r="D308" s="61"/>
      <c r="E308" s="61"/>
      <c r="F308" s="61"/>
      <c r="G308" s="61"/>
      <c r="H308" s="61"/>
      <c r="I308" s="61"/>
      <c r="J308" s="61"/>
      <c r="K308" s="61"/>
      <c r="L308" s="61"/>
      <c r="M308" s="61"/>
      <c r="N308" s="3">
        <f t="shared" si="129"/>
        <v>0</v>
      </c>
      <c r="O308" s="9">
        <f t="shared" si="130"/>
        <v>0</v>
      </c>
      <c r="P308" s="4">
        <f t="shared" ref="P308:P316" si="134">IF(O308=0,0,IF(F308="OŽ",IF(L308&gt;35,0,IF(J308&gt;35,(36-L308)*1.836,((36-L308)-(36-J308))*1.836)),0)+IF(F308="PČ",IF(L308&gt;31,0,IF(J308&gt;31,(32-L308)*1.347,((32-L308)-(32-J308))*1.347)),0)+ IF(F308="PČneol",IF(L308&gt;15,0,IF(J308&gt;15,(16-L308)*0.255,((16-L308)-(16-J308))*0.255)),0)+IF(F308="PŽ",IF(L308&gt;31,0,IF(J308&gt;31,(32-L308)*0.255,((32-L308)-(32-J308))*0.255)),0)+IF(F308="EČ",IF(L308&gt;23,0,IF(J308&gt;23,(24-L308)*0.612,((24-L308)-(24-J308))*0.612)),0)+IF(F308="EČneol",IF(L308&gt;7,0,IF(J308&gt;7,(8-L308)*0.204,((8-L308)-(8-J308))*0.204)),0)+IF(F308="EŽ",IF(L308&gt;23,0,IF(J308&gt;23,(24-L308)*0.204,((24-L308)-(24-J308))*0.204)),0)+IF(F308="PT",IF(L308&gt;31,0,IF(J308&gt;31,(32-L308)*0.204,((32-L308)-(32-J308))*0.204)),0)+IF(F308="JOŽ",IF(L308&gt;23,0,IF(J308&gt;23,(24-L308)*0.255,((24-L308)-(24-J308))*0.255)),0)+IF(F308="JPČ",IF(L308&gt;23,0,IF(J308&gt;23,(24-L308)*0.204,((24-L308)-(24-J308))*0.204)),0)+IF(F308="JEČ",IF(L308&gt;15,0,IF(J308&gt;15,(16-L308)*0.102,((16-L308)-(16-J308))*0.102)),0)+IF(F308="JEOF",IF(L308&gt;15,0,IF(J308&gt;15,(16-L308)*0.102,((16-L308)-(16-J308))*0.102)),0)+IF(F308="JnPČ",IF(L308&gt;15,0,IF(J308&gt;15,(16-L308)*0.153,((16-L308)-(16-J308))*0.153)),0)+IF(F308="JnEČ",IF(L308&gt;15,0,IF(J308&gt;15,(16-L308)*0.0765,((16-L308)-(16-J308))*0.0765)),0)+IF(F308="JčPČ",IF(L308&gt;15,0,IF(J308&gt;15,(16-L308)*0.06375,((16-L308)-(16-J308))*0.06375)),0)+IF(F308="JčEČ",IF(L308&gt;15,0,IF(J308&gt;15,(16-L308)*0.051,((16-L308)-(16-J308))*0.051)),0)+IF(F308="NEAK",IF(L308&gt;23,0,IF(J308&gt;23,(24-L308)*0.03444,((24-L308)-(24-J308))*0.03444)),0))</f>
        <v>0</v>
      </c>
      <c r="Q308" s="11">
        <f t="shared" ref="Q308:Q316" si="135">IF(ISERROR(P308*100/N308),0,(P308*100/N308))</f>
        <v>0</v>
      </c>
      <c r="R308" s="10">
        <f t="shared" si="133"/>
        <v>0</v>
      </c>
      <c r="S308" s="8"/>
    </row>
    <row r="309" spans="1:19">
      <c r="A309" s="61">
        <v>3</v>
      </c>
      <c r="B309" s="61"/>
      <c r="C309" s="12"/>
      <c r="D309" s="61"/>
      <c r="E309" s="61"/>
      <c r="F309" s="61"/>
      <c r="G309" s="61"/>
      <c r="H309" s="61"/>
      <c r="I309" s="61"/>
      <c r="J309" s="61"/>
      <c r="K309" s="61"/>
      <c r="L309" s="61"/>
      <c r="M309" s="61"/>
      <c r="N309" s="3">
        <f t="shared" si="129"/>
        <v>0</v>
      </c>
      <c r="O309" s="9">
        <f t="shared" si="130"/>
        <v>0</v>
      </c>
      <c r="P309" s="4">
        <f t="shared" si="134"/>
        <v>0</v>
      </c>
      <c r="Q309" s="11">
        <f t="shared" si="135"/>
        <v>0</v>
      </c>
      <c r="R309" s="10">
        <f t="shared" si="133"/>
        <v>0</v>
      </c>
      <c r="S309" s="8"/>
    </row>
    <row r="310" spans="1:19" s="8" customFormat="1">
      <c r="A310" s="61">
        <v>4</v>
      </c>
      <c r="B310" s="61"/>
      <c r="C310" s="12"/>
      <c r="D310" s="61"/>
      <c r="E310" s="61"/>
      <c r="F310" s="61"/>
      <c r="G310" s="61"/>
      <c r="H310" s="61"/>
      <c r="I310" s="61"/>
      <c r="J310" s="61"/>
      <c r="K310" s="61"/>
      <c r="L310" s="61"/>
      <c r="M310" s="61"/>
      <c r="N310" s="3">
        <f t="shared" si="129"/>
        <v>0</v>
      </c>
      <c r="O310" s="9">
        <f t="shared" si="130"/>
        <v>0</v>
      </c>
      <c r="P310" s="4">
        <f t="shared" si="134"/>
        <v>0</v>
      </c>
      <c r="Q310" s="11">
        <f t="shared" si="135"/>
        <v>0</v>
      </c>
      <c r="R310" s="10">
        <f t="shared" si="133"/>
        <v>0</v>
      </c>
    </row>
    <row r="311" spans="1:19">
      <c r="A311" s="61">
        <v>5</v>
      </c>
      <c r="B311" s="61"/>
      <c r="C311" s="12"/>
      <c r="D311" s="61"/>
      <c r="E311" s="61"/>
      <c r="F311" s="61"/>
      <c r="G311" s="61"/>
      <c r="H311" s="61"/>
      <c r="I311" s="61"/>
      <c r="J311" s="61"/>
      <c r="K311" s="61"/>
      <c r="L311" s="61"/>
      <c r="M311" s="61"/>
      <c r="N311" s="3">
        <f t="shared" si="129"/>
        <v>0</v>
      </c>
      <c r="O311" s="9">
        <f t="shared" si="130"/>
        <v>0</v>
      </c>
      <c r="P311" s="4">
        <f t="shared" si="134"/>
        <v>0</v>
      </c>
      <c r="Q311" s="11">
        <f t="shared" si="135"/>
        <v>0</v>
      </c>
      <c r="R311" s="10">
        <f t="shared" si="133"/>
        <v>0</v>
      </c>
      <c r="S311" s="8"/>
    </row>
    <row r="312" spans="1:19">
      <c r="A312" s="61">
        <v>6</v>
      </c>
      <c r="B312" s="61"/>
      <c r="C312" s="12"/>
      <c r="D312" s="61"/>
      <c r="E312" s="61"/>
      <c r="F312" s="61"/>
      <c r="G312" s="61"/>
      <c r="H312" s="61"/>
      <c r="I312" s="61"/>
      <c r="J312" s="61"/>
      <c r="K312" s="61"/>
      <c r="L312" s="61"/>
      <c r="M312" s="61"/>
      <c r="N312" s="3">
        <f t="shared" si="129"/>
        <v>0</v>
      </c>
      <c r="O312" s="9">
        <f t="shared" si="130"/>
        <v>0</v>
      </c>
      <c r="P312" s="4">
        <f t="shared" si="134"/>
        <v>0</v>
      </c>
      <c r="Q312" s="11">
        <f t="shared" si="135"/>
        <v>0</v>
      </c>
      <c r="R312" s="10">
        <f t="shared" si="133"/>
        <v>0</v>
      </c>
      <c r="S312" s="8"/>
    </row>
    <row r="313" spans="1:19">
      <c r="A313" s="61">
        <v>7</v>
      </c>
      <c r="B313" s="61"/>
      <c r="C313" s="12"/>
      <c r="D313" s="61"/>
      <c r="E313" s="61"/>
      <c r="F313" s="61"/>
      <c r="G313" s="61"/>
      <c r="H313" s="61"/>
      <c r="I313" s="61"/>
      <c r="J313" s="61"/>
      <c r="K313" s="61"/>
      <c r="L313" s="61"/>
      <c r="M313" s="61"/>
      <c r="N313" s="3">
        <f t="shared" si="129"/>
        <v>0</v>
      </c>
      <c r="O313" s="9">
        <f t="shared" si="130"/>
        <v>0</v>
      </c>
      <c r="P313" s="4">
        <f t="shared" si="134"/>
        <v>0</v>
      </c>
      <c r="Q313" s="11">
        <f t="shared" si="135"/>
        <v>0</v>
      </c>
      <c r="R313" s="10">
        <f t="shared" si="133"/>
        <v>0</v>
      </c>
      <c r="S313" s="8"/>
    </row>
    <row r="314" spans="1:19">
      <c r="A314" s="61">
        <v>8</v>
      </c>
      <c r="B314" s="61"/>
      <c r="C314" s="12"/>
      <c r="D314" s="61"/>
      <c r="E314" s="61"/>
      <c r="F314" s="61"/>
      <c r="G314" s="61"/>
      <c r="H314" s="61"/>
      <c r="I314" s="61"/>
      <c r="J314" s="61"/>
      <c r="K314" s="61"/>
      <c r="L314" s="61"/>
      <c r="M314" s="61"/>
      <c r="N314" s="3">
        <f t="shared" si="129"/>
        <v>0</v>
      </c>
      <c r="O314" s="9">
        <f t="shared" si="130"/>
        <v>0</v>
      </c>
      <c r="P314" s="4">
        <f t="shared" si="134"/>
        <v>0</v>
      </c>
      <c r="Q314" s="11">
        <f t="shared" si="135"/>
        <v>0</v>
      </c>
      <c r="R314" s="10">
        <f t="shared" si="133"/>
        <v>0</v>
      </c>
      <c r="S314" s="8"/>
    </row>
    <row r="315" spans="1:19">
      <c r="A315" s="61">
        <v>9</v>
      </c>
      <c r="B315" s="61"/>
      <c r="C315" s="12"/>
      <c r="D315" s="61"/>
      <c r="E315" s="61"/>
      <c r="F315" s="61"/>
      <c r="G315" s="61"/>
      <c r="H315" s="61"/>
      <c r="I315" s="61"/>
      <c r="J315" s="61"/>
      <c r="K315" s="61"/>
      <c r="L315" s="61"/>
      <c r="M315" s="61"/>
      <c r="N315" s="3">
        <f t="shared" si="129"/>
        <v>0</v>
      </c>
      <c r="O315" s="9">
        <f t="shared" si="130"/>
        <v>0</v>
      </c>
      <c r="P315" s="4">
        <f t="shared" si="134"/>
        <v>0</v>
      </c>
      <c r="Q315" s="11">
        <f t="shared" si="135"/>
        <v>0</v>
      </c>
      <c r="R315" s="10">
        <f t="shared" si="133"/>
        <v>0</v>
      </c>
      <c r="S315" s="8"/>
    </row>
    <row r="316" spans="1:19">
      <c r="A316" s="61">
        <v>10</v>
      </c>
      <c r="B316" s="61"/>
      <c r="C316" s="12"/>
      <c r="D316" s="61"/>
      <c r="E316" s="61"/>
      <c r="F316" s="61"/>
      <c r="G316" s="61"/>
      <c r="H316" s="61"/>
      <c r="I316" s="61"/>
      <c r="J316" s="61"/>
      <c r="K316" s="61"/>
      <c r="L316" s="61"/>
      <c r="M316" s="61"/>
      <c r="N316" s="3">
        <f t="shared" si="129"/>
        <v>0</v>
      </c>
      <c r="O316" s="9">
        <f t="shared" si="130"/>
        <v>0</v>
      </c>
      <c r="P316" s="4">
        <f t="shared" si="134"/>
        <v>0</v>
      </c>
      <c r="Q316" s="11">
        <f t="shared" si="135"/>
        <v>0</v>
      </c>
      <c r="R316" s="10">
        <f t="shared" si="133"/>
        <v>0</v>
      </c>
      <c r="S316" s="8"/>
    </row>
    <row r="317" spans="1:19">
      <c r="A317" s="64" t="s">
        <v>64</v>
      </c>
      <c r="B317" s="65"/>
      <c r="C317" s="65"/>
      <c r="D317" s="65"/>
      <c r="E317" s="65"/>
      <c r="F317" s="65"/>
      <c r="G317" s="65"/>
      <c r="H317" s="65"/>
      <c r="I317" s="65"/>
      <c r="J317" s="65"/>
      <c r="K317" s="65"/>
      <c r="L317" s="65"/>
      <c r="M317" s="65"/>
      <c r="N317" s="65"/>
      <c r="O317" s="65"/>
      <c r="P317" s="65"/>
      <c r="Q317" s="66"/>
      <c r="R317" s="10">
        <f>SUM(R307:R316)</f>
        <v>0</v>
      </c>
      <c r="S317" s="8"/>
    </row>
    <row r="318" spans="1:19" ht="15.75">
      <c r="A318" s="24" t="s">
        <v>65</v>
      </c>
      <c r="B318" s="24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6"/>
      <c r="S318" s="8"/>
    </row>
    <row r="319" spans="1:19">
      <c r="A319" s="49" t="s">
        <v>79</v>
      </c>
      <c r="B319" s="49"/>
      <c r="C319" s="49"/>
      <c r="D319" s="49"/>
      <c r="E319" s="49"/>
      <c r="F319" s="49"/>
      <c r="G319" s="49"/>
      <c r="H319" s="49"/>
      <c r="I319" s="49"/>
      <c r="J319" s="15"/>
      <c r="K319" s="15"/>
      <c r="L319" s="15"/>
      <c r="M319" s="15"/>
      <c r="N319" s="15"/>
      <c r="O319" s="15"/>
      <c r="P319" s="15"/>
      <c r="Q319" s="15"/>
      <c r="R319" s="16"/>
      <c r="S319" s="8"/>
    </row>
    <row r="320" spans="1:19">
      <c r="A320" s="49"/>
      <c r="B320" s="49"/>
      <c r="C320" s="49"/>
      <c r="D320" s="49"/>
      <c r="E320" s="49"/>
      <c r="F320" s="49"/>
      <c r="G320" s="49"/>
      <c r="H320" s="49"/>
      <c r="I320" s="49"/>
      <c r="J320" s="15"/>
      <c r="K320" s="15"/>
      <c r="L320" s="15"/>
      <c r="M320" s="15"/>
      <c r="N320" s="15"/>
      <c r="O320" s="15"/>
      <c r="P320" s="15"/>
      <c r="Q320" s="15"/>
      <c r="R320" s="16"/>
      <c r="S320" s="8"/>
    </row>
    <row r="321" spans="1:19">
      <c r="A321" s="67" t="s">
        <v>221</v>
      </c>
      <c r="B321" s="68"/>
      <c r="C321" s="68"/>
      <c r="D321" s="68"/>
      <c r="E321" s="68"/>
      <c r="F321" s="68"/>
      <c r="G321" s="68"/>
      <c r="H321" s="68"/>
      <c r="I321" s="68"/>
      <c r="J321" s="68"/>
      <c r="K321" s="68"/>
      <c r="L321" s="68"/>
      <c r="M321" s="68"/>
      <c r="N321" s="68"/>
      <c r="O321" s="68"/>
      <c r="P321" s="68"/>
      <c r="Q321" s="57"/>
      <c r="R321" s="8"/>
      <c r="S321" s="8"/>
    </row>
    <row r="322" spans="1:19" ht="18">
      <c r="A322" s="69" t="s">
        <v>27</v>
      </c>
      <c r="B322" s="70"/>
      <c r="C322" s="70"/>
      <c r="D322" s="50"/>
      <c r="E322" s="50"/>
      <c r="F322" s="50"/>
      <c r="G322" s="50"/>
      <c r="H322" s="50"/>
      <c r="I322" s="50"/>
      <c r="J322" s="50"/>
      <c r="K322" s="50"/>
      <c r="L322" s="50"/>
      <c r="M322" s="50"/>
      <c r="N322" s="50"/>
      <c r="O322" s="50"/>
      <c r="P322" s="50"/>
      <c r="Q322" s="57"/>
      <c r="R322" s="8"/>
      <c r="S322" s="8"/>
    </row>
    <row r="323" spans="1:19">
      <c r="A323" s="67" t="s">
        <v>69</v>
      </c>
      <c r="B323" s="68"/>
      <c r="C323" s="68"/>
      <c r="D323" s="68"/>
      <c r="E323" s="68"/>
      <c r="F323" s="68"/>
      <c r="G323" s="68"/>
      <c r="H323" s="68"/>
      <c r="I323" s="68"/>
      <c r="J323" s="68"/>
      <c r="K323" s="68"/>
      <c r="L323" s="68"/>
      <c r="M323" s="68"/>
      <c r="N323" s="68"/>
      <c r="O323" s="68"/>
      <c r="P323" s="68"/>
      <c r="Q323" s="57"/>
      <c r="R323" s="8"/>
      <c r="S323" s="8"/>
    </row>
    <row r="324" spans="1:19">
      <c r="A324" s="61">
        <v>1</v>
      </c>
      <c r="B324" s="61"/>
      <c r="C324" s="12"/>
      <c r="D324" s="61"/>
      <c r="E324" s="61"/>
      <c r="F324" s="61"/>
      <c r="G324" s="61"/>
      <c r="H324" s="61"/>
      <c r="I324" s="61"/>
      <c r="J324" s="61"/>
      <c r="K324" s="61"/>
      <c r="L324" s="61"/>
      <c r="M324" s="61"/>
      <c r="N324" s="3">
        <f t="shared" ref="N324:N333" si="136">(IF(F324="OŽ",IF(L324=1,550.8,IF(L324=2,426.38,IF(L324=3,342.14,IF(L324=4,181.44,IF(L324=5,168.48,IF(L324=6,155.52,IF(L324=7,148.5,IF(L324=8,144,0))))))))+IF(L324&lt;=8,0,IF(L324&lt;=16,137.7,IF(L324&lt;=24,108,IF(L324&lt;=32,80.1,IF(L324&lt;=36,52.2,0)))))-IF(L324&lt;=8,0,IF(L324&lt;=16,(L324-9)*2.754,IF(L324&lt;=24,(L324-17)* 2.754,IF(L324&lt;=32,(L324-25)* 2.754,IF(L324&lt;=36,(L324-33)*2.754,0))))),0)+IF(F324="PČ",IF(L324=1,449,IF(L324=2,314.6,IF(L324=3,238,IF(L324=4,172,IF(L324=5,159,IF(L324=6,145,IF(L324=7,132,IF(L324=8,119,0))))))))+IF(L324&lt;=8,0,IF(L324&lt;=16,88,IF(L324&lt;=24,55,IF(L324&lt;=32,22,0))))-IF(L324&lt;=8,0,IF(L324&lt;=16,(L324-9)*2.245,IF(L324&lt;=24,(L324-17)*2.245,IF(L324&lt;=32,(L324-25)*2.245,0)))),0)+IF(F324="PČneol",IF(L324=1,85,IF(L324=2,64.61,IF(L324=3,50.76,IF(L324=4,16.25,IF(L324=5,15,IF(L324=6,13.75,IF(L324=7,12.5,IF(L324=8,11.25,0))))))))+IF(L324&lt;=8,0,IF(L324&lt;=16,9,0))-IF(L324&lt;=8,0,IF(L324&lt;=16,(L324-9)*0.425,0)),0)+IF(F324="PŽ",IF(L324=1,85,IF(L324=2,59.5,IF(L324=3,45,IF(L324=4,32.5,IF(L324=5,30,IF(L324=6,27.5,IF(L324=7,25,IF(L324=8,22.5,0))))))))+IF(L324&lt;=8,0,IF(L324&lt;=16,19,IF(L324&lt;=24,13,IF(L324&lt;=32,8,0))))-IF(L324&lt;=8,0,IF(L324&lt;=16,(L324-9)*0.425,IF(L324&lt;=24,(L324-17)*0.425,IF(L324&lt;=32,(L324-25)*0.425,0)))),0)+IF(F324="EČ",IF(L324=1,204,IF(L324=2,156.24,IF(L324=3,123.84,IF(L324=4,72,IF(L324=5,66,IF(L324=6,60,IF(L324=7,54,IF(L324=8,48,0))))))))+IF(L324&lt;=8,0,IF(L324&lt;=16,40,IF(L324&lt;=24,25,0)))-IF(L324&lt;=8,0,IF(L324&lt;=16,(L324-9)*1.02,IF(L324&lt;=24,(L324-17)*1.02,0))),0)+IF(F324="EČneol",IF(L324=1,68,IF(L324=2,51.69,IF(L324=3,40.61,IF(L324=4,13,IF(L324=5,12,IF(L324=6,11,IF(L324=7,10,IF(L324=8,9,0)))))))))+IF(F324="EŽ",IF(L324=1,68,IF(L324=2,47.6,IF(L324=3,36,IF(L324=4,18,IF(L324=5,16.5,IF(L324=6,15,IF(L324=7,13.5,IF(L324=8,12,0))))))))+IF(L324&lt;=8,0,IF(L324&lt;=16,10,IF(L324&lt;=24,6,0)))-IF(L324&lt;=8,0,IF(L324&lt;=16,(L324-9)*0.34,IF(L324&lt;=24,(L324-17)*0.34,0))),0)+IF(F324="PT",IF(L324=1,68,IF(L324=2,52.08,IF(L324=3,41.28,IF(L324=4,24,IF(L324=5,22,IF(L324=6,20,IF(L324=7,18,IF(L324=8,16,0))))))))+IF(L324&lt;=8,0,IF(L324&lt;=16,13,IF(L324&lt;=24,9,IF(L324&lt;=32,4,0))))-IF(L324&lt;=8,0,IF(L324&lt;=16,(L324-9)*0.34,IF(L324&lt;=24,(L324-17)*0.34,IF(L324&lt;=32,(L324-25)*0.34,0)))),0)+IF(F324="JOŽ",IF(L324=1,85,IF(L324=2,59.5,IF(L324=3,45,IF(L324=4,32.5,IF(L324=5,30,IF(L324=6,27.5,IF(L324=7,25,IF(L324=8,22.5,0))))))))+IF(L324&lt;=8,0,IF(L324&lt;=16,19,IF(L324&lt;=24,13,0)))-IF(L324&lt;=8,0,IF(L324&lt;=16,(L324-9)*0.425,IF(L324&lt;=24,(L324-17)*0.425,0))),0)+IF(F324="JPČ",IF(L324=1,68,IF(L324=2,47.6,IF(L324=3,36,IF(L324=4,26,IF(L324=5,24,IF(L324=6,22,IF(L324=7,20,IF(L324=8,18,0))))))))+IF(L324&lt;=8,0,IF(L324&lt;=16,13,IF(L324&lt;=24,9,0)))-IF(L324&lt;=8,0,IF(L324&lt;=16,(L324-9)*0.34,IF(L324&lt;=24,(L324-17)*0.34,0))),0)+IF(F324="JEČ",IF(L324=1,34,IF(L324=2,26.04,IF(L324=3,20.6,IF(L324=4,12,IF(L324=5,11,IF(L324=6,10,IF(L324=7,9,IF(L324=8,8,0))))))))+IF(L324&lt;=8,0,IF(L324&lt;=16,6,0))-IF(L324&lt;=8,0,IF(L324&lt;=16,(L324-9)*0.17,0)),0)+IF(F324="JEOF",IF(L324=1,34,IF(L324=2,26.04,IF(L324=3,20.6,IF(L324=4,12,IF(L324=5,11,IF(L324=6,10,IF(L324=7,9,IF(L324=8,8,0))))))))+IF(L324&lt;=8,0,IF(L324&lt;=16,6,0))-IF(L324&lt;=8,0,IF(L324&lt;=16,(L324-9)*0.17,0)),0)+IF(F324="JnPČ",IF(L324=1,51,IF(L324=2,35.7,IF(L324=3,27,IF(L324=4,19.5,IF(L324=5,18,IF(L324=6,16.5,IF(L324=7,15,IF(L324=8,13.5,0))))))))+IF(L324&lt;=8,0,IF(L324&lt;=16,10,0))-IF(L324&lt;=8,0,IF(L324&lt;=16,(L324-9)*0.255,0)),0)+IF(F324="JnEČ",IF(L324=1,25.5,IF(L324=2,19.53,IF(L324=3,15.48,IF(L324=4,9,IF(L324=5,8.25,IF(L324=6,7.5,IF(L324=7,6.75,IF(L324=8,6,0))))))))+IF(L324&lt;=8,0,IF(L324&lt;=16,5,0))-IF(L324&lt;=8,0,IF(L324&lt;=16,(L324-9)*0.1275,0)),0)+IF(F324="JčPČ",IF(L324=1,21.25,IF(L324=2,14.5,IF(L324=3,11.5,IF(L324=4,7,IF(L324=5,6.5,IF(L324=6,6,IF(L324=7,5.5,IF(L324=8,5,0))))))))+IF(L324&lt;=8,0,IF(L324&lt;=16,4,0))-IF(L324&lt;=8,0,IF(L324&lt;=16,(L324-9)*0.10625,0)),0)+IF(F324="JčEČ",IF(L324=1,17,IF(L324=2,13.02,IF(L324=3,10.32,IF(L324=4,6,IF(L324=5,5.5,IF(L324=6,5,IF(L324=7,4.5,IF(L324=8,4,0))))))))+IF(L324&lt;=8,0,IF(L324&lt;=16,3,0))-IF(L324&lt;=8,0,IF(L324&lt;=16,(L324-9)*0.085,0)),0)+IF(F324="NEAK",IF(L324=1,11.48,IF(L324=2,8.79,IF(L324=3,6.97,IF(L324=4,4.05,IF(L324=5,3.71,IF(L324=6,3.38,IF(L324=7,3.04,IF(L324=8,2.7,0))))))))+IF(L324&lt;=8,0,IF(L324&lt;=16,2,IF(L324&lt;=24,1.3,0)))-IF(L324&lt;=8,0,IF(L324&lt;=16,(L324-9)*0.0574,IF(L324&lt;=24,(L324-17)*0.0574,0))),0))*IF(L324&lt;0,1,IF(OR(F324="PČ",F324="PŽ",F324="PT"),IF(J324&lt;32,J324/32,1),1))* IF(L324&lt;0,1,IF(OR(F324="EČ",F324="EŽ",F324="JOŽ",F324="JPČ",F324="NEAK"),IF(J324&lt;24,J324/24,1),1))*IF(L324&lt;0,1,IF(OR(F324="PČneol",F324="JEČ",F324="JEOF",F324="JnPČ",F324="JnEČ",F324="JčPČ",F324="JčEČ"),IF(J324&lt;16,J324/16,1),1))*IF(L324&lt;0,1,IF(F324="EČneol",IF(J324&lt;8,J324/8,1),1))</f>
        <v>0</v>
      </c>
      <c r="O324" s="9">
        <f t="shared" ref="O324:O333" si="137">IF(F324="OŽ",N324,IF(H324="Ne",IF(J324*0.3&lt;J324-L324,N324,0),IF(J324*0.1&lt;J324-L324,N324,0)))</f>
        <v>0</v>
      </c>
      <c r="P324" s="4">
        <f t="shared" ref="P324" si="138">IF(O324=0,0,IF(F324="OŽ",IF(L324&gt;35,0,IF(J324&gt;35,(36-L324)*1.836,((36-L324)-(36-J324))*1.836)),0)+IF(F324="PČ",IF(L324&gt;31,0,IF(J324&gt;31,(32-L324)*1.347,((32-L324)-(32-J324))*1.347)),0)+ IF(F324="PČneol",IF(L324&gt;15,0,IF(J324&gt;15,(16-L324)*0.255,((16-L324)-(16-J324))*0.255)),0)+IF(F324="PŽ",IF(L324&gt;31,0,IF(J324&gt;31,(32-L324)*0.255,((32-L324)-(32-J324))*0.255)),0)+IF(F324="EČ",IF(L324&gt;23,0,IF(J324&gt;23,(24-L324)*0.612,((24-L324)-(24-J324))*0.612)),0)+IF(F324="EČneol",IF(L324&gt;7,0,IF(J324&gt;7,(8-L324)*0.204,((8-L324)-(8-J324))*0.204)),0)+IF(F324="EŽ",IF(L324&gt;23,0,IF(J324&gt;23,(24-L324)*0.204,((24-L324)-(24-J324))*0.204)),0)+IF(F324="PT",IF(L324&gt;31,0,IF(J324&gt;31,(32-L324)*0.204,((32-L324)-(32-J324))*0.204)),0)+IF(F324="JOŽ",IF(L324&gt;23,0,IF(J324&gt;23,(24-L324)*0.255,((24-L324)-(24-J324))*0.255)),0)+IF(F324="JPČ",IF(L324&gt;23,0,IF(J324&gt;23,(24-L324)*0.204,((24-L324)-(24-J324))*0.204)),0)+IF(F324="JEČ",IF(L324&gt;15,0,IF(J324&gt;15,(16-L324)*0.102,((16-L324)-(16-J324))*0.102)),0)+IF(F324="JEOF",IF(L324&gt;15,0,IF(J324&gt;15,(16-L324)*0.102,((16-L324)-(16-J324))*0.102)),0)+IF(F324="JnPČ",IF(L324&gt;15,0,IF(J324&gt;15,(16-L324)*0.153,((16-L324)-(16-J324))*0.153)),0)+IF(F324="JnEČ",IF(L324&gt;15,0,IF(J324&gt;15,(16-L324)*0.0765,((16-L324)-(16-J324))*0.0765)),0)+IF(F324="JčPČ",IF(L324&gt;15,0,IF(J324&gt;15,(16-L324)*0.06375,((16-L324)-(16-J324))*0.06375)),0)+IF(F324="JčEČ",IF(L324&gt;15,0,IF(J324&gt;15,(16-L324)*0.051,((16-L324)-(16-J324))*0.051)),0)+IF(F324="NEAK",IF(L324&gt;23,0,IF(J324&gt;23,(24-L324)*0.03444,((24-L324)-(24-J324))*0.03444)),0))</f>
        <v>0</v>
      </c>
      <c r="Q324" s="11">
        <f t="shared" ref="Q324" si="139">IF(ISERROR(P324*100/N324),0,(P324*100/N324))</f>
        <v>0</v>
      </c>
      <c r="R324" s="10">
        <f t="shared" ref="R324:R333" si="140">IF(Q324&lt;=30,O324+P324,O324+O324*0.3)*IF(G324=1,0.4,IF(G324=2,0.75,IF(G324="1 (kas 4 m. 1 k. nerengiamos)",0.52,1)))*IF(D324="olimpinė",1,IF(M324="Ne",0.5,1))*IF(OR(A$5="Lietuvos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federacija"),IF(OR(J324&lt;8,K324&lt;16),0,1),1)*E324*IF(I324&lt;=1,1,1/I324)*IF(OR(A$5="Lietuvos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324" s="8"/>
    </row>
    <row r="325" spans="1:19">
      <c r="A325" s="61">
        <v>2</v>
      </c>
      <c r="B325" s="61"/>
      <c r="C325" s="12"/>
      <c r="D325" s="61"/>
      <c r="E325" s="61"/>
      <c r="F325" s="61"/>
      <c r="G325" s="61"/>
      <c r="H325" s="61"/>
      <c r="I325" s="61"/>
      <c r="J325" s="61"/>
      <c r="K325" s="61"/>
      <c r="L325" s="61"/>
      <c r="M325" s="61"/>
      <c r="N325" s="3">
        <f t="shared" si="136"/>
        <v>0</v>
      </c>
      <c r="O325" s="9">
        <f t="shared" si="137"/>
        <v>0</v>
      </c>
      <c r="P325" s="4">
        <f t="shared" ref="P325:P333" si="141">IF(O325=0,0,IF(F325="OŽ",IF(L325&gt;35,0,IF(J325&gt;35,(36-L325)*1.836,((36-L325)-(36-J325))*1.836)),0)+IF(F325="PČ",IF(L325&gt;31,0,IF(J325&gt;31,(32-L325)*1.347,((32-L325)-(32-J325))*1.347)),0)+ IF(F325="PČneol",IF(L325&gt;15,0,IF(J325&gt;15,(16-L325)*0.255,((16-L325)-(16-J325))*0.255)),0)+IF(F325="PŽ",IF(L325&gt;31,0,IF(J325&gt;31,(32-L325)*0.255,((32-L325)-(32-J325))*0.255)),0)+IF(F325="EČ",IF(L325&gt;23,0,IF(J325&gt;23,(24-L325)*0.612,((24-L325)-(24-J325))*0.612)),0)+IF(F325="EČneol",IF(L325&gt;7,0,IF(J325&gt;7,(8-L325)*0.204,((8-L325)-(8-J325))*0.204)),0)+IF(F325="EŽ",IF(L325&gt;23,0,IF(J325&gt;23,(24-L325)*0.204,((24-L325)-(24-J325))*0.204)),0)+IF(F325="PT",IF(L325&gt;31,0,IF(J325&gt;31,(32-L325)*0.204,((32-L325)-(32-J325))*0.204)),0)+IF(F325="JOŽ",IF(L325&gt;23,0,IF(J325&gt;23,(24-L325)*0.255,((24-L325)-(24-J325))*0.255)),0)+IF(F325="JPČ",IF(L325&gt;23,0,IF(J325&gt;23,(24-L325)*0.204,((24-L325)-(24-J325))*0.204)),0)+IF(F325="JEČ",IF(L325&gt;15,0,IF(J325&gt;15,(16-L325)*0.102,((16-L325)-(16-J325))*0.102)),0)+IF(F325="JEOF",IF(L325&gt;15,0,IF(J325&gt;15,(16-L325)*0.102,((16-L325)-(16-J325))*0.102)),0)+IF(F325="JnPČ",IF(L325&gt;15,0,IF(J325&gt;15,(16-L325)*0.153,((16-L325)-(16-J325))*0.153)),0)+IF(F325="JnEČ",IF(L325&gt;15,0,IF(J325&gt;15,(16-L325)*0.0765,((16-L325)-(16-J325))*0.0765)),0)+IF(F325="JčPČ",IF(L325&gt;15,0,IF(J325&gt;15,(16-L325)*0.06375,((16-L325)-(16-J325))*0.06375)),0)+IF(F325="JčEČ",IF(L325&gt;15,0,IF(J325&gt;15,(16-L325)*0.051,((16-L325)-(16-J325))*0.051)),0)+IF(F325="NEAK",IF(L325&gt;23,0,IF(J325&gt;23,(24-L325)*0.03444,((24-L325)-(24-J325))*0.03444)),0))</f>
        <v>0</v>
      </c>
      <c r="Q325" s="11">
        <f t="shared" ref="Q325:Q333" si="142">IF(ISERROR(P325*100/N325),0,(P325*100/N325))</f>
        <v>0</v>
      </c>
      <c r="R325" s="10">
        <f t="shared" si="140"/>
        <v>0</v>
      </c>
      <c r="S325" s="8"/>
    </row>
    <row r="326" spans="1:19">
      <c r="A326" s="61">
        <v>3</v>
      </c>
      <c r="B326" s="61"/>
      <c r="C326" s="12"/>
      <c r="D326" s="61"/>
      <c r="E326" s="61"/>
      <c r="F326" s="61"/>
      <c r="G326" s="61"/>
      <c r="H326" s="61"/>
      <c r="I326" s="61"/>
      <c r="J326" s="61"/>
      <c r="K326" s="61"/>
      <c r="L326" s="61"/>
      <c r="M326" s="61"/>
      <c r="N326" s="3">
        <f t="shared" si="136"/>
        <v>0</v>
      </c>
      <c r="O326" s="9">
        <f t="shared" si="137"/>
        <v>0</v>
      </c>
      <c r="P326" s="4">
        <f t="shared" si="141"/>
        <v>0</v>
      </c>
      <c r="Q326" s="11">
        <f t="shared" si="142"/>
        <v>0</v>
      </c>
      <c r="R326" s="10">
        <f t="shared" si="140"/>
        <v>0</v>
      </c>
      <c r="S326" s="8"/>
    </row>
    <row r="327" spans="1:19" s="8" customFormat="1">
      <c r="A327" s="61">
        <v>4</v>
      </c>
      <c r="B327" s="61"/>
      <c r="C327" s="12"/>
      <c r="D327" s="61"/>
      <c r="E327" s="61"/>
      <c r="F327" s="61"/>
      <c r="G327" s="61"/>
      <c r="H327" s="61"/>
      <c r="I327" s="61"/>
      <c r="J327" s="61"/>
      <c r="K327" s="61"/>
      <c r="L327" s="61"/>
      <c r="M327" s="61"/>
      <c r="N327" s="3">
        <f t="shared" si="136"/>
        <v>0</v>
      </c>
      <c r="O327" s="9">
        <f t="shared" si="137"/>
        <v>0</v>
      </c>
      <c r="P327" s="4">
        <f t="shared" si="141"/>
        <v>0</v>
      </c>
      <c r="Q327" s="11">
        <f t="shared" si="142"/>
        <v>0</v>
      </c>
      <c r="R327" s="10">
        <f t="shared" si="140"/>
        <v>0</v>
      </c>
    </row>
    <row r="328" spans="1:19">
      <c r="A328" s="61">
        <v>5</v>
      </c>
      <c r="B328" s="61"/>
      <c r="C328" s="12"/>
      <c r="D328" s="61"/>
      <c r="E328" s="61"/>
      <c r="F328" s="61"/>
      <c r="G328" s="61"/>
      <c r="H328" s="61"/>
      <c r="I328" s="61"/>
      <c r="J328" s="61"/>
      <c r="K328" s="61"/>
      <c r="L328" s="61"/>
      <c r="M328" s="61"/>
      <c r="N328" s="3">
        <f t="shared" si="136"/>
        <v>0</v>
      </c>
      <c r="O328" s="9">
        <f t="shared" si="137"/>
        <v>0</v>
      </c>
      <c r="P328" s="4">
        <f t="shared" si="141"/>
        <v>0</v>
      </c>
      <c r="Q328" s="11">
        <f t="shared" si="142"/>
        <v>0</v>
      </c>
      <c r="R328" s="10">
        <f t="shared" si="140"/>
        <v>0</v>
      </c>
      <c r="S328" s="8"/>
    </row>
    <row r="329" spans="1:19">
      <c r="A329" s="61">
        <v>6</v>
      </c>
      <c r="B329" s="61"/>
      <c r="C329" s="12"/>
      <c r="D329" s="61"/>
      <c r="E329" s="61"/>
      <c r="F329" s="61"/>
      <c r="G329" s="61"/>
      <c r="H329" s="61"/>
      <c r="I329" s="61"/>
      <c r="J329" s="61"/>
      <c r="K329" s="61"/>
      <c r="L329" s="61"/>
      <c r="M329" s="61"/>
      <c r="N329" s="3">
        <f t="shared" si="136"/>
        <v>0</v>
      </c>
      <c r="O329" s="9">
        <f t="shared" si="137"/>
        <v>0</v>
      </c>
      <c r="P329" s="4">
        <f t="shared" si="141"/>
        <v>0</v>
      </c>
      <c r="Q329" s="11">
        <f t="shared" si="142"/>
        <v>0</v>
      </c>
      <c r="R329" s="10">
        <f t="shared" si="140"/>
        <v>0</v>
      </c>
      <c r="S329" s="8"/>
    </row>
    <row r="330" spans="1:19">
      <c r="A330" s="61">
        <v>7</v>
      </c>
      <c r="B330" s="61"/>
      <c r="C330" s="12"/>
      <c r="D330" s="61"/>
      <c r="E330" s="61"/>
      <c r="F330" s="61"/>
      <c r="G330" s="61"/>
      <c r="H330" s="61"/>
      <c r="I330" s="61"/>
      <c r="J330" s="61"/>
      <c r="K330" s="61"/>
      <c r="L330" s="61"/>
      <c r="M330" s="61"/>
      <c r="N330" s="3">
        <f t="shared" si="136"/>
        <v>0</v>
      </c>
      <c r="O330" s="9">
        <f t="shared" si="137"/>
        <v>0</v>
      </c>
      <c r="P330" s="4">
        <f t="shared" si="141"/>
        <v>0</v>
      </c>
      <c r="Q330" s="11">
        <f t="shared" si="142"/>
        <v>0</v>
      </c>
      <c r="R330" s="10">
        <f t="shared" si="140"/>
        <v>0</v>
      </c>
      <c r="S330" s="8"/>
    </row>
    <row r="331" spans="1:19">
      <c r="A331" s="61">
        <v>8</v>
      </c>
      <c r="B331" s="61"/>
      <c r="C331" s="12"/>
      <c r="D331" s="61"/>
      <c r="E331" s="61"/>
      <c r="F331" s="61"/>
      <c r="G331" s="61"/>
      <c r="H331" s="61"/>
      <c r="I331" s="61"/>
      <c r="J331" s="61"/>
      <c r="K331" s="61"/>
      <c r="L331" s="61"/>
      <c r="M331" s="61"/>
      <c r="N331" s="3">
        <f t="shared" si="136"/>
        <v>0</v>
      </c>
      <c r="O331" s="9">
        <f t="shared" si="137"/>
        <v>0</v>
      </c>
      <c r="P331" s="4">
        <f t="shared" si="141"/>
        <v>0</v>
      </c>
      <c r="Q331" s="11">
        <f t="shared" si="142"/>
        <v>0</v>
      </c>
      <c r="R331" s="10">
        <f t="shared" si="140"/>
        <v>0</v>
      </c>
      <c r="S331" s="8"/>
    </row>
    <row r="332" spans="1:19">
      <c r="A332" s="61">
        <v>9</v>
      </c>
      <c r="B332" s="61"/>
      <c r="C332" s="12"/>
      <c r="D332" s="61"/>
      <c r="E332" s="61"/>
      <c r="F332" s="61"/>
      <c r="G332" s="61"/>
      <c r="H332" s="61"/>
      <c r="I332" s="61"/>
      <c r="J332" s="61"/>
      <c r="K332" s="61"/>
      <c r="L332" s="61"/>
      <c r="M332" s="61"/>
      <c r="N332" s="3">
        <f t="shared" si="136"/>
        <v>0</v>
      </c>
      <c r="O332" s="9">
        <f t="shared" si="137"/>
        <v>0</v>
      </c>
      <c r="P332" s="4">
        <f t="shared" si="141"/>
        <v>0</v>
      </c>
      <c r="Q332" s="11">
        <f t="shared" si="142"/>
        <v>0</v>
      </c>
      <c r="R332" s="10">
        <f t="shared" si="140"/>
        <v>0</v>
      </c>
      <c r="S332" s="8"/>
    </row>
    <row r="333" spans="1:19">
      <c r="A333" s="61">
        <v>10</v>
      </c>
      <c r="B333" s="61"/>
      <c r="C333" s="12"/>
      <c r="D333" s="61"/>
      <c r="E333" s="61"/>
      <c r="F333" s="61"/>
      <c r="G333" s="61"/>
      <c r="H333" s="61"/>
      <c r="I333" s="61"/>
      <c r="J333" s="61"/>
      <c r="K333" s="61"/>
      <c r="L333" s="61"/>
      <c r="M333" s="61"/>
      <c r="N333" s="3">
        <f t="shared" si="136"/>
        <v>0</v>
      </c>
      <c r="O333" s="9">
        <f t="shared" si="137"/>
        <v>0</v>
      </c>
      <c r="P333" s="4">
        <f t="shared" si="141"/>
        <v>0</v>
      </c>
      <c r="Q333" s="11">
        <f t="shared" si="142"/>
        <v>0</v>
      </c>
      <c r="R333" s="10">
        <f t="shared" si="140"/>
        <v>0</v>
      </c>
      <c r="S333" s="8"/>
    </row>
    <row r="334" spans="1:19">
      <c r="A334" s="64" t="s">
        <v>64</v>
      </c>
      <c r="B334" s="65"/>
      <c r="C334" s="65"/>
      <c r="D334" s="65"/>
      <c r="E334" s="65"/>
      <c r="F334" s="65"/>
      <c r="G334" s="65"/>
      <c r="H334" s="65"/>
      <c r="I334" s="65"/>
      <c r="J334" s="65"/>
      <c r="K334" s="65"/>
      <c r="L334" s="65"/>
      <c r="M334" s="65"/>
      <c r="N334" s="65"/>
      <c r="O334" s="65"/>
      <c r="P334" s="65"/>
      <c r="Q334" s="66"/>
      <c r="R334" s="10">
        <f>SUM(R324:R333)</f>
        <v>0</v>
      </c>
      <c r="S334" s="8"/>
    </row>
    <row r="335" spans="1:19" ht="15.75">
      <c r="A335" s="24" t="s">
        <v>65</v>
      </c>
      <c r="B335" s="24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6"/>
      <c r="S335" s="8"/>
    </row>
    <row r="336" spans="1:19">
      <c r="A336" s="49" t="s">
        <v>79</v>
      </c>
      <c r="B336" s="49"/>
      <c r="C336" s="49"/>
      <c r="D336" s="49"/>
      <c r="E336" s="49"/>
      <c r="F336" s="49"/>
      <c r="G336" s="49"/>
      <c r="H336" s="49"/>
      <c r="I336" s="49"/>
      <c r="J336" s="15"/>
      <c r="K336" s="15"/>
      <c r="L336" s="15"/>
      <c r="M336" s="15"/>
      <c r="N336" s="15"/>
      <c r="O336" s="15"/>
      <c r="P336" s="15"/>
      <c r="Q336" s="15"/>
      <c r="R336" s="16"/>
      <c r="S336" s="8"/>
    </row>
    <row r="337" spans="1:19">
      <c r="A337" s="49"/>
      <c r="B337" s="49"/>
      <c r="C337" s="49"/>
      <c r="D337" s="49"/>
      <c r="E337" s="49"/>
      <c r="F337" s="49"/>
      <c r="G337" s="49"/>
      <c r="H337" s="49"/>
      <c r="I337" s="49"/>
      <c r="J337" s="15"/>
      <c r="K337" s="15"/>
      <c r="L337" s="15"/>
      <c r="M337" s="15"/>
      <c r="N337" s="15"/>
      <c r="O337" s="15"/>
      <c r="P337" s="15"/>
      <c r="Q337" s="15"/>
      <c r="R337" s="16"/>
      <c r="S337" s="8"/>
    </row>
    <row r="338" spans="1:19">
      <c r="A338" s="67" t="s">
        <v>221</v>
      </c>
      <c r="B338" s="68"/>
      <c r="C338" s="68"/>
      <c r="D338" s="68"/>
      <c r="E338" s="68"/>
      <c r="F338" s="68"/>
      <c r="G338" s="68"/>
      <c r="H338" s="68"/>
      <c r="I338" s="68"/>
      <c r="J338" s="68"/>
      <c r="K338" s="68"/>
      <c r="L338" s="68"/>
      <c r="M338" s="68"/>
      <c r="N338" s="68"/>
      <c r="O338" s="68"/>
      <c r="P338" s="68"/>
      <c r="Q338" s="57"/>
      <c r="R338" s="8"/>
      <c r="S338" s="8"/>
    </row>
    <row r="339" spans="1:19" ht="18">
      <c r="A339" s="69" t="s">
        <v>27</v>
      </c>
      <c r="B339" s="70"/>
      <c r="C339" s="70"/>
      <c r="D339" s="50"/>
      <c r="E339" s="50"/>
      <c r="F339" s="50"/>
      <c r="G339" s="50"/>
      <c r="H339" s="50"/>
      <c r="I339" s="50"/>
      <c r="J339" s="50"/>
      <c r="K339" s="50"/>
      <c r="L339" s="50"/>
      <c r="M339" s="50"/>
      <c r="N339" s="50"/>
      <c r="O339" s="50"/>
      <c r="P339" s="50"/>
      <c r="Q339" s="57"/>
      <c r="R339" s="8"/>
      <c r="S339" s="8"/>
    </row>
    <row r="340" spans="1:19">
      <c r="A340" s="67" t="s">
        <v>69</v>
      </c>
      <c r="B340" s="68"/>
      <c r="C340" s="68"/>
      <c r="D340" s="68"/>
      <c r="E340" s="68"/>
      <c r="F340" s="68"/>
      <c r="G340" s="68"/>
      <c r="H340" s="68"/>
      <c r="I340" s="68"/>
      <c r="J340" s="68"/>
      <c r="K340" s="68"/>
      <c r="L340" s="68"/>
      <c r="M340" s="68"/>
      <c r="N340" s="68"/>
      <c r="O340" s="68"/>
      <c r="P340" s="68"/>
      <c r="Q340" s="57"/>
      <c r="R340" s="8"/>
      <c r="S340" s="8"/>
    </row>
    <row r="341" spans="1:19">
      <c r="A341" s="61">
        <v>1</v>
      </c>
      <c r="B341" s="61"/>
      <c r="C341" s="12"/>
      <c r="D341" s="61"/>
      <c r="E341" s="61"/>
      <c r="F341" s="61"/>
      <c r="G341" s="61"/>
      <c r="H341" s="61"/>
      <c r="I341" s="61"/>
      <c r="J341" s="61"/>
      <c r="K341" s="61"/>
      <c r="L341" s="61"/>
      <c r="M341" s="61"/>
      <c r="N341" s="3">
        <f t="shared" ref="N341:N350" si="143">(IF(F341="OŽ",IF(L341=1,550.8,IF(L341=2,426.38,IF(L341=3,342.14,IF(L341=4,181.44,IF(L341=5,168.48,IF(L341=6,155.52,IF(L341=7,148.5,IF(L341=8,144,0))))))))+IF(L341&lt;=8,0,IF(L341&lt;=16,137.7,IF(L341&lt;=24,108,IF(L341&lt;=32,80.1,IF(L341&lt;=36,52.2,0)))))-IF(L341&lt;=8,0,IF(L341&lt;=16,(L341-9)*2.754,IF(L341&lt;=24,(L341-17)* 2.754,IF(L341&lt;=32,(L341-25)* 2.754,IF(L341&lt;=36,(L341-33)*2.754,0))))),0)+IF(F341="PČ",IF(L341=1,449,IF(L341=2,314.6,IF(L341=3,238,IF(L341=4,172,IF(L341=5,159,IF(L341=6,145,IF(L341=7,132,IF(L341=8,119,0))))))))+IF(L341&lt;=8,0,IF(L341&lt;=16,88,IF(L341&lt;=24,55,IF(L341&lt;=32,22,0))))-IF(L341&lt;=8,0,IF(L341&lt;=16,(L341-9)*2.245,IF(L341&lt;=24,(L341-17)*2.245,IF(L341&lt;=32,(L341-25)*2.245,0)))),0)+IF(F341="PČneol",IF(L341=1,85,IF(L341=2,64.61,IF(L341=3,50.76,IF(L341=4,16.25,IF(L341=5,15,IF(L341=6,13.75,IF(L341=7,12.5,IF(L341=8,11.25,0))))))))+IF(L341&lt;=8,0,IF(L341&lt;=16,9,0))-IF(L341&lt;=8,0,IF(L341&lt;=16,(L341-9)*0.425,0)),0)+IF(F341="PŽ",IF(L341=1,85,IF(L341=2,59.5,IF(L341=3,45,IF(L341=4,32.5,IF(L341=5,30,IF(L341=6,27.5,IF(L341=7,25,IF(L341=8,22.5,0))))))))+IF(L341&lt;=8,0,IF(L341&lt;=16,19,IF(L341&lt;=24,13,IF(L341&lt;=32,8,0))))-IF(L341&lt;=8,0,IF(L341&lt;=16,(L341-9)*0.425,IF(L341&lt;=24,(L341-17)*0.425,IF(L341&lt;=32,(L341-25)*0.425,0)))),0)+IF(F341="EČ",IF(L341=1,204,IF(L341=2,156.24,IF(L341=3,123.84,IF(L341=4,72,IF(L341=5,66,IF(L341=6,60,IF(L341=7,54,IF(L341=8,48,0))))))))+IF(L341&lt;=8,0,IF(L341&lt;=16,40,IF(L341&lt;=24,25,0)))-IF(L341&lt;=8,0,IF(L341&lt;=16,(L341-9)*1.02,IF(L341&lt;=24,(L341-17)*1.02,0))),0)+IF(F341="EČneol",IF(L341=1,68,IF(L341=2,51.69,IF(L341=3,40.61,IF(L341=4,13,IF(L341=5,12,IF(L341=6,11,IF(L341=7,10,IF(L341=8,9,0)))))))))+IF(F341="EŽ",IF(L341=1,68,IF(L341=2,47.6,IF(L341=3,36,IF(L341=4,18,IF(L341=5,16.5,IF(L341=6,15,IF(L341=7,13.5,IF(L341=8,12,0))))))))+IF(L341&lt;=8,0,IF(L341&lt;=16,10,IF(L341&lt;=24,6,0)))-IF(L341&lt;=8,0,IF(L341&lt;=16,(L341-9)*0.34,IF(L341&lt;=24,(L341-17)*0.34,0))),0)+IF(F341="PT",IF(L341=1,68,IF(L341=2,52.08,IF(L341=3,41.28,IF(L341=4,24,IF(L341=5,22,IF(L341=6,20,IF(L341=7,18,IF(L341=8,16,0))))))))+IF(L341&lt;=8,0,IF(L341&lt;=16,13,IF(L341&lt;=24,9,IF(L341&lt;=32,4,0))))-IF(L341&lt;=8,0,IF(L341&lt;=16,(L341-9)*0.34,IF(L341&lt;=24,(L341-17)*0.34,IF(L341&lt;=32,(L341-25)*0.34,0)))),0)+IF(F341="JOŽ",IF(L341=1,85,IF(L341=2,59.5,IF(L341=3,45,IF(L341=4,32.5,IF(L341=5,30,IF(L341=6,27.5,IF(L341=7,25,IF(L341=8,22.5,0))))))))+IF(L341&lt;=8,0,IF(L341&lt;=16,19,IF(L341&lt;=24,13,0)))-IF(L341&lt;=8,0,IF(L341&lt;=16,(L341-9)*0.425,IF(L341&lt;=24,(L341-17)*0.425,0))),0)+IF(F341="JPČ",IF(L341=1,68,IF(L341=2,47.6,IF(L341=3,36,IF(L341=4,26,IF(L341=5,24,IF(L341=6,22,IF(L341=7,20,IF(L341=8,18,0))))))))+IF(L341&lt;=8,0,IF(L341&lt;=16,13,IF(L341&lt;=24,9,0)))-IF(L341&lt;=8,0,IF(L341&lt;=16,(L341-9)*0.34,IF(L341&lt;=24,(L341-17)*0.34,0))),0)+IF(F341="JEČ",IF(L341=1,34,IF(L341=2,26.04,IF(L341=3,20.6,IF(L341=4,12,IF(L341=5,11,IF(L341=6,10,IF(L341=7,9,IF(L341=8,8,0))))))))+IF(L341&lt;=8,0,IF(L341&lt;=16,6,0))-IF(L341&lt;=8,0,IF(L341&lt;=16,(L341-9)*0.17,0)),0)+IF(F341="JEOF",IF(L341=1,34,IF(L341=2,26.04,IF(L341=3,20.6,IF(L341=4,12,IF(L341=5,11,IF(L341=6,10,IF(L341=7,9,IF(L341=8,8,0))))))))+IF(L341&lt;=8,0,IF(L341&lt;=16,6,0))-IF(L341&lt;=8,0,IF(L341&lt;=16,(L341-9)*0.17,0)),0)+IF(F341="JnPČ",IF(L341=1,51,IF(L341=2,35.7,IF(L341=3,27,IF(L341=4,19.5,IF(L341=5,18,IF(L341=6,16.5,IF(L341=7,15,IF(L341=8,13.5,0))))))))+IF(L341&lt;=8,0,IF(L341&lt;=16,10,0))-IF(L341&lt;=8,0,IF(L341&lt;=16,(L341-9)*0.255,0)),0)+IF(F341="JnEČ",IF(L341=1,25.5,IF(L341=2,19.53,IF(L341=3,15.48,IF(L341=4,9,IF(L341=5,8.25,IF(L341=6,7.5,IF(L341=7,6.75,IF(L341=8,6,0))))))))+IF(L341&lt;=8,0,IF(L341&lt;=16,5,0))-IF(L341&lt;=8,0,IF(L341&lt;=16,(L341-9)*0.1275,0)),0)+IF(F341="JčPČ",IF(L341=1,21.25,IF(L341=2,14.5,IF(L341=3,11.5,IF(L341=4,7,IF(L341=5,6.5,IF(L341=6,6,IF(L341=7,5.5,IF(L341=8,5,0))))))))+IF(L341&lt;=8,0,IF(L341&lt;=16,4,0))-IF(L341&lt;=8,0,IF(L341&lt;=16,(L341-9)*0.10625,0)),0)+IF(F341="JčEČ",IF(L341=1,17,IF(L341=2,13.02,IF(L341=3,10.32,IF(L341=4,6,IF(L341=5,5.5,IF(L341=6,5,IF(L341=7,4.5,IF(L341=8,4,0))))))))+IF(L341&lt;=8,0,IF(L341&lt;=16,3,0))-IF(L341&lt;=8,0,IF(L341&lt;=16,(L341-9)*0.085,0)),0)+IF(F341="NEAK",IF(L341=1,11.48,IF(L341=2,8.79,IF(L341=3,6.97,IF(L341=4,4.05,IF(L341=5,3.71,IF(L341=6,3.38,IF(L341=7,3.04,IF(L341=8,2.7,0))))))))+IF(L341&lt;=8,0,IF(L341&lt;=16,2,IF(L341&lt;=24,1.3,0)))-IF(L341&lt;=8,0,IF(L341&lt;=16,(L341-9)*0.0574,IF(L341&lt;=24,(L341-17)*0.0574,0))),0))*IF(L341&lt;0,1,IF(OR(F341="PČ",F341="PŽ",F341="PT"),IF(J341&lt;32,J341/32,1),1))* IF(L341&lt;0,1,IF(OR(F341="EČ",F341="EŽ",F341="JOŽ",F341="JPČ",F341="NEAK"),IF(J341&lt;24,J341/24,1),1))*IF(L341&lt;0,1,IF(OR(F341="PČneol",F341="JEČ",F341="JEOF",F341="JnPČ",F341="JnEČ",F341="JčPČ",F341="JčEČ"),IF(J341&lt;16,J341/16,1),1))*IF(L341&lt;0,1,IF(F341="EČneol",IF(J341&lt;8,J341/8,1),1))</f>
        <v>0</v>
      </c>
      <c r="O341" s="9">
        <f t="shared" ref="O341:O350" si="144">IF(F341="OŽ",N341,IF(H341="Ne",IF(J341*0.3&lt;J341-L341,N341,0),IF(J341*0.1&lt;J341-L341,N341,0)))</f>
        <v>0</v>
      </c>
      <c r="P341" s="4">
        <f t="shared" ref="P341" si="145">IF(O341=0,0,IF(F341="OŽ",IF(L341&gt;35,0,IF(J341&gt;35,(36-L341)*1.836,((36-L341)-(36-J341))*1.836)),0)+IF(F341="PČ",IF(L341&gt;31,0,IF(J341&gt;31,(32-L341)*1.347,((32-L341)-(32-J341))*1.347)),0)+ IF(F341="PČneol",IF(L341&gt;15,0,IF(J341&gt;15,(16-L341)*0.255,((16-L341)-(16-J341))*0.255)),0)+IF(F341="PŽ",IF(L341&gt;31,0,IF(J341&gt;31,(32-L341)*0.255,((32-L341)-(32-J341))*0.255)),0)+IF(F341="EČ",IF(L341&gt;23,0,IF(J341&gt;23,(24-L341)*0.612,((24-L341)-(24-J341))*0.612)),0)+IF(F341="EČneol",IF(L341&gt;7,0,IF(J341&gt;7,(8-L341)*0.204,((8-L341)-(8-J341))*0.204)),0)+IF(F341="EŽ",IF(L341&gt;23,0,IF(J341&gt;23,(24-L341)*0.204,((24-L341)-(24-J341))*0.204)),0)+IF(F341="PT",IF(L341&gt;31,0,IF(J341&gt;31,(32-L341)*0.204,((32-L341)-(32-J341))*0.204)),0)+IF(F341="JOŽ",IF(L341&gt;23,0,IF(J341&gt;23,(24-L341)*0.255,((24-L341)-(24-J341))*0.255)),0)+IF(F341="JPČ",IF(L341&gt;23,0,IF(J341&gt;23,(24-L341)*0.204,((24-L341)-(24-J341))*0.204)),0)+IF(F341="JEČ",IF(L341&gt;15,0,IF(J341&gt;15,(16-L341)*0.102,((16-L341)-(16-J341))*0.102)),0)+IF(F341="JEOF",IF(L341&gt;15,0,IF(J341&gt;15,(16-L341)*0.102,((16-L341)-(16-J341))*0.102)),0)+IF(F341="JnPČ",IF(L341&gt;15,0,IF(J341&gt;15,(16-L341)*0.153,((16-L341)-(16-J341))*0.153)),0)+IF(F341="JnEČ",IF(L341&gt;15,0,IF(J341&gt;15,(16-L341)*0.0765,((16-L341)-(16-J341))*0.0765)),0)+IF(F341="JčPČ",IF(L341&gt;15,0,IF(J341&gt;15,(16-L341)*0.06375,((16-L341)-(16-J341))*0.06375)),0)+IF(F341="JčEČ",IF(L341&gt;15,0,IF(J341&gt;15,(16-L341)*0.051,((16-L341)-(16-J341))*0.051)),0)+IF(F341="NEAK",IF(L341&gt;23,0,IF(J341&gt;23,(24-L341)*0.03444,((24-L341)-(24-J341))*0.03444)),0))</f>
        <v>0</v>
      </c>
      <c r="Q341" s="11">
        <f t="shared" ref="Q341" si="146">IF(ISERROR(P341*100/N341),0,(P341*100/N341))</f>
        <v>0</v>
      </c>
      <c r="R341" s="10">
        <f t="shared" ref="R341:R350" si="147">IF(Q341&lt;=30,O341+P341,O341+O341*0.3)*IF(G341=1,0.4,IF(G341=2,0.75,IF(G341="1 (kas 4 m. 1 k. nerengiamos)",0.52,1)))*IF(D341="olimpinė",1,IF(M341="Ne",0.5,1))*IF(OR(A$5="Lietuvos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federacija"),IF(OR(J341&lt;8,K341&lt;16),0,1),1)*E341*IF(I341&lt;=1,1,1/I341)*IF(OR(A$5="Lietuvos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341" s="8"/>
    </row>
    <row r="342" spans="1:19">
      <c r="A342" s="61">
        <v>2</v>
      </c>
      <c r="B342" s="61"/>
      <c r="C342" s="12"/>
      <c r="D342" s="61"/>
      <c r="E342" s="61"/>
      <c r="F342" s="61"/>
      <c r="G342" s="61"/>
      <c r="H342" s="61"/>
      <c r="I342" s="61"/>
      <c r="J342" s="61"/>
      <c r="K342" s="61"/>
      <c r="L342" s="61"/>
      <c r="M342" s="61"/>
      <c r="N342" s="3">
        <f t="shared" si="143"/>
        <v>0</v>
      </c>
      <c r="O342" s="9">
        <f t="shared" si="144"/>
        <v>0</v>
      </c>
      <c r="P342" s="4">
        <f t="shared" ref="P342:P350" si="148">IF(O342=0,0,IF(F342="OŽ",IF(L342&gt;35,0,IF(J342&gt;35,(36-L342)*1.836,((36-L342)-(36-J342))*1.836)),0)+IF(F342="PČ",IF(L342&gt;31,0,IF(J342&gt;31,(32-L342)*1.347,((32-L342)-(32-J342))*1.347)),0)+ IF(F342="PČneol",IF(L342&gt;15,0,IF(J342&gt;15,(16-L342)*0.255,((16-L342)-(16-J342))*0.255)),0)+IF(F342="PŽ",IF(L342&gt;31,0,IF(J342&gt;31,(32-L342)*0.255,((32-L342)-(32-J342))*0.255)),0)+IF(F342="EČ",IF(L342&gt;23,0,IF(J342&gt;23,(24-L342)*0.612,((24-L342)-(24-J342))*0.612)),0)+IF(F342="EČneol",IF(L342&gt;7,0,IF(J342&gt;7,(8-L342)*0.204,((8-L342)-(8-J342))*0.204)),0)+IF(F342="EŽ",IF(L342&gt;23,0,IF(J342&gt;23,(24-L342)*0.204,((24-L342)-(24-J342))*0.204)),0)+IF(F342="PT",IF(L342&gt;31,0,IF(J342&gt;31,(32-L342)*0.204,((32-L342)-(32-J342))*0.204)),0)+IF(F342="JOŽ",IF(L342&gt;23,0,IF(J342&gt;23,(24-L342)*0.255,((24-L342)-(24-J342))*0.255)),0)+IF(F342="JPČ",IF(L342&gt;23,0,IF(J342&gt;23,(24-L342)*0.204,((24-L342)-(24-J342))*0.204)),0)+IF(F342="JEČ",IF(L342&gt;15,0,IF(J342&gt;15,(16-L342)*0.102,((16-L342)-(16-J342))*0.102)),0)+IF(F342="JEOF",IF(L342&gt;15,0,IF(J342&gt;15,(16-L342)*0.102,((16-L342)-(16-J342))*0.102)),0)+IF(F342="JnPČ",IF(L342&gt;15,0,IF(J342&gt;15,(16-L342)*0.153,((16-L342)-(16-J342))*0.153)),0)+IF(F342="JnEČ",IF(L342&gt;15,0,IF(J342&gt;15,(16-L342)*0.0765,((16-L342)-(16-J342))*0.0765)),0)+IF(F342="JčPČ",IF(L342&gt;15,0,IF(J342&gt;15,(16-L342)*0.06375,((16-L342)-(16-J342))*0.06375)),0)+IF(F342="JčEČ",IF(L342&gt;15,0,IF(J342&gt;15,(16-L342)*0.051,((16-L342)-(16-J342))*0.051)),0)+IF(F342="NEAK",IF(L342&gt;23,0,IF(J342&gt;23,(24-L342)*0.03444,((24-L342)-(24-J342))*0.03444)),0))</f>
        <v>0</v>
      </c>
      <c r="Q342" s="11">
        <f t="shared" ref="Q342:Q350" si="149">IF(ISERROR(P342*100/N342),0,(P342*100/N342))</f>
        <v>0</v>
      </c>
      <c r="R342" s="10">
        <f t="shared" si="147"/>
        <v>0</v>
      </c>
      <c r="S342" s="8"/>
    </row>
    <row r="343" spans="1:19">
      <c r="A343" s="61">
        <v>3</v>
      </c>
      <c r="B343" s="61"/>
      <c r="C343" s="12"/>
      <c r="D343" s="61"/>
      <c r="E343" s="61"/>
      <c r="F343" s="61"/>
      <c r="G343" s="61"/>
      <c r="H343" s="61"/>
      <c r="I343" s="61"/>
      <c r="J343" s="61"/>
      <c r="K343" s="61"/>
      <c r="L343" s="61"/>
      <c r="M343" s="61"/>
      <c r="N343" s="3">
        <f t="shared" si="143"/>
        <v>0</v>
      </c>
      <c r="O343" s="9">
        <f t="shared" si="144"/>
        <v>0</v>
      </c>
      <c r="P343" s="4">
        <f t="shared" si="148"/>
        <v>0</v>
      </c>
      <c r="Q343" s="11">
        <f t="shared" si="149"/>
        <v>0</v>
      </c>
      <c r="R343" s="10">
        <f t="shared" si="147"/>
        <v>0</v>
      </c>
      <c r="S343" s="8"/>
    </row>
    <row r="344" spans="1:19" s="8" customFormat="1">
      <c r="A344" s="61">
        <v>4</v>
      </c>
      <c r="B344" s="61"/>
      <c r="C344" s="12"/>
      <c r="D344" s="61"/>
      <c r="E344" s="61"/>
      <c r="F344" s="61"/>
      <c r="G344" s="61"/>
      <c r="H344" s="61"/>
      <c r="I344" s="61"/>
      <c r="J344" s="61"/>
      <c r="K344" s="61"/>
      <c r="L344" s="61"/>
      <c r="M344" s="61"/>
      <c r="N344" s="3">
        <f t="shared" si="143"/>
        <v>0</v>
      </c>
      <c r="O344" s="9">
        <f t="shared" si="144"/>
        <v>0</v>
      </c>
      <c r="P344" s="4">
        <f t="shared" si="148"/>
        <v>0</v>
      </c>
      <c r="Q344" s="11">
        <f t="shared" si="149"/>
        <v>0</v>
      </c>
      <c r="R344" s="10">
        <f t="shared" si="147"/>
        <v>0</v>
      </c>
    </row>
    <row r="345" spans="1:19" ht="13.9" customHeight="1">
      <c r="A345" s="61">
        <v>5</v>
      </c>
      <c r="B345" s="61"/>
      <c r="C345" s="12"/>
      <c r="D345" s="61"/>
      <c r="E345" s="61"/>
      <c r="F345" s="61"/>
      <c r="G345" s="61"/>
      <c r="H345" s="61"/>
      <c r="I345" s="61"/>
      <c r="J345" s="61"/>
      <c r="K345" s="61"/>
      <c r="L345" s="61"/>
      <c r="M345" s="61"/>
      <c r="N345" s="3">
        <f t="shared" si="143"/>
        <v>0</v>
      </c>
      <c r="O345" s="9">
        <f t="shared" si="144"/>
        <v>0</v>
      </c>
      <c r="P345" s="4">
        <f t="shared" si="148"/>
        <v>0</v>
      </c>
      <c r="Q345" s="11">
        <f t="shared" si="149"/>
        <v>0</v>
      </c>
      <c r="R345" s="10">
        <f t="shared" si="147"/>
        <v>0</v>
      </c>
      <c r="S345" s="8"/>
    </row>
    <row r="346" spans="1:19" ht="16.899999999999999" customHeight="1">
      <c r="A346" s="61">
        <v>6</v>
      </c>
      <c r="B346" s="61"/>
      <c r="C346" s="12"/>
      <c r="D346" s="61"/>
      <c r="E346" s="61"/>
      <c r="F346" s="61"/>
      <c r="G346" s="61"/>
      <c r="H346" s="61"/>
      <c r="I346" s="61"/>
      <c r="J346" s="61"/>
      <c r="K346" s="61"/>
      <c r="L346" s="61"/>
      <c r="M346" s="61"/>
      <c r="N346" s="3">
        <f t="shared" si="143"/>
        <v>0</v>
      </c>
      <c r="O346" s="9">
        <f t="shared" si="144"/>
        <v>0</v>
      </c>
      <c r="P346" s="4">
        <f t="shared" si="148"/>
        <v>0</v>
      </c>
      <c r="Q346" s="11">
        <f t="shared" si="149"/>
        <v>0</v>
      </c>
      <c r="R346" s="10">
        <f t="shared" si="147"/>
        <v>0</v>
      </c>
      <c r="S346" s="8"/>
    </row>
    <row r="347" spans="1:19" ht="15.6" customHeight="1">
      <c r="A347" s="61">
        <v>7</v>
      </c>
      <c r="B347" s="61"/>
      <c r="C347" s="12"/>
      <c r="D347" s="61"/>
      <c r="E347" s="61"/>
      <c r="F347" s="61"/>
      <c r="G347" s="61"/>
      <c r="H347" s="61"/>
      <c r="I347" s="61"/>
      <c r="J347" s="61"/>
      <c r="K347" s="61"/>
      <c r="L347" s="61"/>
      <c r="M347" s="61"/>
      <c r="N347" s="3">
        <f t="shared" si="143"/>
        <v>0</v>
      </c>
      <c r="O347" s="9">
        <f t="shared" si="144"/>
        <v>0</v>
      </c>
      <c r="P347" s="4">
        <f t="shared" si="148"/>
        <v>0</v>
      </c>
      <c r="Q347" s="11">
        <f t="shared" si="149"/>
        <v>0</v>
      </c>
      <c r="R347" s="10">
        <f t="shared" si="147"/>
        <v>0</v>
      </c>
      <c r="S347" s="8"/>
    </row>
    <row r="348" spans="1:19" ht="13.9" customHeight="1">
      <c r="A348" s="61">
        <v>8</v>
      </c>
      <c r="B348" s="61"/>
      <c r="C348" s="12"/>
      <c r="D348" s="61"/>
      <c r="E348" s="61"/>
      <c r="F348" s="61"/>
      <c r="G348" s="61"/>
      <c r="H348" s="61"/>
      <c r="I348" s="61"/>
      <c r="J348" s="61"/>
      <c r="K348" s="61"/>
      <c r="L348" s="61"/>
      <c r="M348" s="61"/>
      <c r="N348" s="3">
        <f t="shared" si="143"/>
        <v>0</v>
      </c>
      <c r="O348" s="9">
        <f t="shared" si="144"/>
        <v>0</v>
      </c>
      <c r="P348" s="4">
        <f t="shared" si="148"/>
        <v>0</v>
      </c>
      <c r="Q348" s="11">
        <f t="shared" si="149"/>
        <v>0</v>
      </c>
      <c r="R348" s="10">
        <f t="shared" si="147"/>
        <v>0</v>
      </c>
      <c r="S348" s="8"/>
    </row>
    <row r="349" spans="1:19">
      <c r="A349" s="61">
        <v>9</v>
      </c>
      <c r="B349" s="61"/>
      <c r="C349" s="12"/>
      <c r="D349" s="61"/>
      <c r="E349" s="61"/>
      <c r="F349" s="61"/>
      <c r="G349" s="61"/>
      <c r="H349" s="61"/>
      <c r="I349" s="61"/>
      <c r="J349" s="61"/>
      <c r="K349" s="61"/>
      <c r="L349" s="61"/>
      <c r="M349" s="61"/>
      <c r="N349" s="3">
        <f t="shared" si="143"/>
        <v>0</v>
      </c>
      <c r="O349" s="9">
        <f t="shared" si="144"/>
        <v>0</v>
      </c>
      <c r="P349" s="4">
        <f t="shared" si="148"/>
        <v>0</v>
      </c>
      <c r="Q349" s="11">
        <f t="shared" si="149"/>
        <v>0</v>
      </c>
      <c r="R349" s="10">
        <f t="shared" si="147"/>
        <v>0</v>
      </c>
      <c r="S349" s="8"/>
    </row>
    <row r="350" spans="1:19">
      <c r="A350" s="61">
        <v>10</v>
      </c>
      <c r="B350" s="61"/>
      <c r="C350" s="12"/>
      <c r="D350" s="61"/>
      <c r="E350" s="61"/>
      <c r="F350" s="61"/>
      <c r="G350" s="61"/>
      <c r="H350" s="61"/>
      <c r="I350" s="61"/>
      <c r="J350" s="61"/>
      <c r="K350" s="61"/>
      <c r="L350" s="61"/>
      <c r="M350" s="61"/>
      <c r="N350" s="3">
        <f t="shared" si="143"/>
        <v>0</v>
      </c>
      <c r="O350" s="9">
        <f t="shared" si="144"/>
        <v>0</v>
      </c>
      <c r="P350" s="4">
        <f t="shared" si="148"/>
        <v>0</v>
      </c>
      <c r="Q350" s="11">
        <f t="shared" si="149"/>
        <v>0</v>
      </c>
      <c r="R350" s="10">
        <f t="shared" si="147"/>
        <v>0</v>
      </c>
      <c r="S350" s="8"/>
    </row>
    <row r="351" spans="1:19">
      <c r="A351" s="64" t="s">
        <v>64</v>
      </c>
      <c r="B351" s="65"/>
      <c r="C351" s="65"/>
      <c r="D351" s="65"/>
      <c r="E351" s="65"/>
      <c r="F351" s="65"/>
      <c r="G351" s="65"/>
      <c r="H351" s="65"/>
      <c r="I351" s="65"/>
      <c r="J351" s="65"/>
      <c r="K351" s="65"/>
      <c r="L351" s="65"/>
      <c r="M351" s="65"/>
      <c r="N351" s="65"/>
      <c r="O351" s="65"/>
      <c r="P351" s="65"/>
      <c r="Q351" s="66"/>
      <c r="R351" s="10">
        <f>SUM(R341:R350)</f>
        <v>0</v>
      </c>
      <c r="S351" s="8"/>
    </row>
    <row r="352" spans="1:19" ht="15.75">
      <c r="A352" s="24" t="s">
        <v>65</v>
      </c>
      <c r="B352" s="24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6"/>
      <c r="S352" s="8"/>
    </row>
    <row r="353" spans="1:19">
      <c r="A353" s="49" t="s">
        <v>79</v>
      </c>
      <c r="B353" s="49"/>
      <c r="C353" s="49"/>
      <c r="D353" s="49"/>
      <c r="E353" s="49"/>
      <c r="F353" s="49"/>
      <c r="G353" s="49"/>
      <c r="H353" s="49"/>
      <c r="I353" s="49"/>
      <c r="J353" s="15"/>
      <c r="K353" s="15"/>
      <c r="L353" s="15"/>
      <c r="M353" s="15"/>
      <c r="N353" s="15"/>
      <c r="O353" s="15"/>
      <c r="P353" s="15"/>
      <c r="Q353" s="15"/>
      <c r="R353" s="16"/>
      <c r="S353" s="8"/>
    </row>
    <row r="354" spans="1:19">
      <c r="A354" s="49"/>
      <c r="B354" s="49"/>
      <c r="C354" s="49"/>
      <c r="D354" s="49"/>
      <c r="E354" s="49"/>
      <c r="F354" s="49"/>
      <c r="G354" s="49"/>
      <c r="H354" s="49"/>
      <c r="I354" s="49"/>
      <c r="J354" s="15"/>
      <c r="K354" s="15"/>
      <c r="L354" s="15"/>
      <c r="M354" s="15"/>
      <c r="N354" s="15"/>
      <c r="O354" s="15"/>
      <c r="P354" s="15"/>
      <c r="Q354" s="15"/>
      <c r="R354" s="16"/>
      <c r="S354" s="8"/>
    </row>
    <row r="355" spans="1:19">
      <c r="A355" s="67" t="s">
        <v>221</v>
      </c>
      <c r="B355" s="68"/>
      <c r="C355" s="68"/>
      <c r="D355" s="68"/>
      <c r="E355" s="68"/>
      <c r="F355" s="68"/>
      <c r="G355" s="68"/>
      <c r="H355" s="68"/>
      <c r="I355" s="68"/>
      <c r="J355" s="68"/>
      <c r="K355" s="68"/>
      <c r="L355" s="68"/>
      <c r="M355" s="68"/>
      <c r="N355" s="68"/>
      <c r="O355" s="68"/>
      <c r="P355" s="68"/>
      <c r="Q355" s="57"/>
      <c r="R355" s="8"/>
      <c r="S355" s="8"/>
    </row>
    <row r="356" spans="1:19" ht="18">
      <c r="A356" s="69" t="s">
        <v>27</v>
      </c>
      <c r="B356" s="70"/>
      <c r="C356" s="70"/>
      <c r="D356" s="50"/>
      <c r="E356" s="50"/>
      <c r="F356" s="50"/>
      <c r="G356" s="50"/>
      <c r="H356" s="50"/>
      <c r="I356" s="50"/>
      <c r="J356" s="50"/>
      <c r="K356" s="50"/>
      <c r="L356" s="50"/>
      <c r="M356" s="50"/>
      <c r="N356" s="50"/>
      <c r="O356" s="50"/>
      <c r="P356" s="50"/>
      <c r="Q356" s="57"/>
      <c r="R356" s="8"/>
      <c r="S356" s="8"/>
    </row>
    <row r="357" spans="1:19">
      <c r="A357" s="67" t="s">
        <v>69</v>
      </c>
      <c r="B357" s="68"/>
      <c r="C357" s="68"/>
      <c r="D357" s="68"/>
      <c r="E357" s="68"/>
      <c r="F357" s="68"/>
      <c r="G357" s="68"/>
      <c r="H357" s="68"/>
      <c r="I357" s="68"/>
      <c r="J357" s="68"/>
      <c r="K357" s="68"/>
      <c r="L357" s="68"/>
      <c r="M357" s="68"/>
      <c r="N357" s="68"/>
      <c r="O357" s="68"/>
      <c r="P357" s="68"/>
      <c r="Q357" s="57"/>
      <c r="R357" s="8"/>
      <c r="S357" s="8"/>
    </row>
    <row r="358" spans="1:19" ht="13.9" customHeight="1">
      <c r="A358" s="61">
        <v>1</v>
      </c>
      <c r="B358" s="61"/>
      <c r="C358" s="12"/>
      <c r="D358" s="61"/>
      <c r="E358" s="61"/>
      <c r="F358" s="61"/>
      <c r="G358" s="61"/>
      <c r="H358" s="61"/>
      <c r="I358" s="61"/>
      <c r="J358" s="61"/>
      <c r="K358" s="61"/>
      <c r="L358" s="61"/>
      <c r="M358" s="61"/>
      <c r="N358" s="3">
        <f t="shared" ref="N358:N367" si="150">(IF(F358="OŽ",IF(L358=1,550.8,IF(L358=2,426.38,IF(L358=3,342.14,IF(L358=4,181.44,IF(L358=5,168.48,IF(L358=6,155.52,IF(L358=7,148.5,IF(L358=8,144,0))))))))+IF(L358&lt;=8,0,IF(L358&lt;=16,137.7,IF(L358&lt;=24,108,IF(L358&lt;=32,80.1,IF(L358&lt;=36,52.2,0)))))-IF(L358&lt;=8,0,IF(L358&lt;=16,(L358-9)*2.754,IF(L358&lt;=24,(L358-17)* 2.754,IF(L358&lt;=32,(L358-25)* 2.754,IF(L358&lt;=36,(L358-33)*2.754,0))))),0)+IF(F358="PČ",IF(L358=1,449,IF(L358=2,314.6,IF(L358=3,238,IF(L358=4,172,IF(L358=5,159,IF(L358=6,145,IF(L358=7,132,IF(L358=8,119,0))))))))+IF(L358&lt;=8,0,IF(L358&lt;=16,88,IF(L358&lt;=24,55,IF(L358&lt;=32,22,0))))-IF(L358&lt;=8,0,IF(L358&lt;=16,(L358-9)*2.245,IF(L358&lt;=24,(L358-17)*2.245,IF(L358&lt;=32,(L358-25)*2.245,0)))),0)+IF(F358="PČneol",IF(L358=1,85,IF(L358=2,64.61,IF(L358=3,50.76,IF(L358=4,16.25,IF(L358=5,15,IF(L358=6,13.75,IF(L358=7,12.5,IF(L358=8,11.25,0))))))))+IF(L358&lt;=8,0,IF(L358&lt;=16,9,0))-IF(L358&lt;=8,0,IF(L358&lt;=16,(L358-9)*0.425,0)),0)+IF(F358="PŽ",IF(L358=1,85,IF(L358=2,59.5,IF(L358=3,45,IF(L358=4,32.5,IF(L358=5,30,IF(L358=6,27.5,IF(L358=7,25,IF(L358=8,22.5,0))))))))+IF(L358&lt;=8,0,IF(L358&lt;=16,19,IF(L358&lt;=24,13,IF(L358&lt;=32,8,0))))-IF(L358&lt;=8,0,IF(L358&lt;=16,(L358-9)*0.425,IF(L358&lt;=24,(L358-17)*0.425,IF(L358&lt;=32,(L358-25)*0.425,0)))),0)+IF(F358="EČ",IF(L358=1,204,IF(L358=2,156.24,IF(L358=3,123.84,IF(L358=4,72,IF(L358=5,66,IF(L358=6,60,IF(L358=7,54,IF(L358=8,48,0))))))))+IF(L358&lt;=8,0,IF(L358&lt;=16,40,IF(L358&lt;=24,25,0)))-IF(L358&lt;=8,0,IF(L358&lt;=16,(L358-9)*1.02,IF(L358&lt;=24,(L358-17)*1.02,0))),0)+IF(F358="EČneol",IF(L358=1,68,IF(L358=2,51.69,IF(L358=3,40.61,IF(L358=4,13,IF(L358=5,12,IF(L358=6,11,IF(L358=7,10,IF(L358=8,9,0)))))))))+IF(F358="EŽ",IF(L358=1,68,IF(L358=2,47.6,IF(L358=3,36,IF(L358=4,18,IF(L358=5,16.5,IF(L358=6,15,IF(L358=7,13.5,IF(L358=8,12,0))))))))+IF(L358&lt;=8,0,IF(L358&lt;=16,10,IF(L358&lt;=24,6,0)))-IF(L358&lt;=8,0,IF(L358&lt;=16,(L358-9)*0.34,IF(L358&lt;=24,(L358-17)*0.34,0))),0)+IF(F358="PT",IF(L358=1,68,IF(L358=2,52.08,IF(L358=3,41.28,IF(L358=4,24,IF(L358=5,22,IF(L358=6,20,IF(L358=7,18,IF(L358=8,16,0))))))))+IF(L358&lt;=8,0,IF(L358&lt;=16,13,IF(L358&lt;=24,9,IF(L358&lt;=32,4,0))))-IF(L358&lt;=8,0,IF(L358&lt;=16,(L358-9)*0.34,IF(L358&lt;=24,(L358-17)*0.34,IF(L358&lt;=32,(L358-25)*0.34,0)))),0)+IF(F358="JOŽ",IF(L358=1,85,IF(L358=2,59.5,IF(L358=3,45,IF(L358=4,32.5,IF(L358=5,30,IF(L358=6,27.5,IF(L358=7,25,IF(L358=8,22.5,0))))))))+IF(L358&lt;=8,0,IF(L358&lt;=16,19,IF(L358&lt;=24,13,0)))-IF(L358&lt;=8,0,IF(L358&lt;=16,(L358-9)*0.425,IF(L358&lt;=24,(L358-17)*0.425,0))),0)+IF(F358="JPČ",IF(L358=1,68,IF(L358=2,47.6,IF(L358=3,36,IF(L358=4,26,IF(L358=5,24,IF(L358=6,22,IF(L358=7,20,IF(L358=8,18,0))))))))+IF(L358&lt;=8,0,IF(L358&lt;=16,13,IF(L358&lt;=24,9,0)))-IF(L358&lt;=8,0,IF(L358&lt;=16,(L358-9)*0.34,IF(L358&lt;=24,(L358-17)*0.34,0))),0)+IF(F358="JEČ",IF(L358=1,34,IF(L358=2,26.04,IF(L358=3,20.6,IF(L358=4,12,IF(L358=5,11,IF(L358=6,10,IF(L358=7,9,IF(L358=8,8,0))))))))+IF(L358&lt;=8,0,IF(L358&lt;=16,6,0))-IF(L358&lt;=8,0,IF(L358&lt;=16,(L358-9)*0.17,0)),0)+IF(F358="JEOF",IF(L358=1,34,IF(L358=2,26.04,IF(L358=3,20.6,IF(L358=4,12,IF(L358=5,11,IF(L358=6,10,IF(L358=7,9,IF(L358=8,8,0))))))))+IF(L358&lt;=8,0,IF(L358&lt;=16,6,0))-IF(L358&lt;=8,0,IF(L358&lt;=16,(L358-9)*0.17,0)),0)+IF(F358="JnPČ",IF(L358=1,51,IF(L358=2,35.7,IF(L358=3,27,IF(L358=4,19.5,IF(L358=5,18,IF(L358=6,16.5,IF(L358=7,15,IF(L358=8,13.5,0))))))))+IF(L358&lt;=8,0,IF(L358&lt;=16,10,0))-IF(L358&lt;=8,0,IF(L358&lt;=16,(L358-9)*0.255,0)),0)+IF(F358="JnEČ",IF(L358=1,25.5,IF(L358=2,19.53,IF(L358=3,15.48,IF(L358=4,9,IF(L358=5,8.25,IF(L358=6,7.5,IF(L358=7,6.75,IF(L358=8,6,0))))))))+IF(L358&lt;=8,0,IF(L358&lt;=16,5,0))-IF(L358&lt;=8,0,IF(L358&lt;=16,(L358-9)*0.1275,0)),0)+IF(F358="JčPČ",IF(L358=1,21.25,IF(L358=2,14.5,IF(L358=3,11.5,IF(L358=4,7,IF(L358=5,6.5,IF(L358=6,6,IF(L358=7,5.5,IF(L358=8,5,0))))))))+IF(L358&lt;=8,0,IF(L358&lt;=16,4,0))-IF(L358&lt;=8,0,IF(L358&lt;=16,(L358-9)*0.10625,0)),0)+IF(F358="JčEČ",IF(L358=1,17,IF(L358=2,13.02,IF(L358=3,10.32,IF(L358=4,6,IF(L358=5,5.5,IF(L358=6,5,IF(L358=7,4.5,IF(L358=8,4,0))))))))+IF(L358&lt;=8,0,IF(L358&lt;=16,3,0))-IF(L358&lt;=8,0,IF(L358&lt;=16,(L358-9)*0.085,0)),0)+IF(F358="NEAK",IF(L358=1,11.48,IF(L358=2,8.79,IF(L358=3,6.97,IF(L358=4,4.05,IF(L358=5,3.71,IF(L358=6,3.38,IF(L358=7,3.04,IF(L358=8,2.7,0))))))))+IF(L358&lt;=8,0,IF(L358&lt;=16,2,IF(L358&lt;=24,1.3,0)))-IF(L358&lt;=8,0,IF(L358&lt;=16,(L358-9)*0.0574,IF(L358&lt;=24,(L358-17)*0.0574,0))),0))*IF(L358&lt;0,1,IF(OR(F358="PČ",F358="PŽ",F358="PT"),IF(J358&lt;32,J358/32,1),1))* IF(L358&lt;0,1,IF(OR(F358="EČ",F358="EŽ",F358="JOŽ",F358="JPČ",F358="NEAK"),IF(J358&lt;24,J358/24,1),1))*IF(L358&lt;0,1,IF(OR(F358="PČneol",F358="JEČ",F358="JEOF",F358="JnPČ",F358="JnEČ",F358="JčPČ",F358="JčEČ"),IF(J358&lt;16,J358/16,1),1))*IF(L358&lt;0,1,IF(F358="EČneol",IF(J358&lt;8,J358/8,1),1))</f>
        <v>0</v>
      </c>
      <c r="O358" s="9">
        <f t="shared" ref="O358:O367" si="151">IF(F358="OŽ",N358,IF(H358="Ne",IF(J358*0.3&lt;J358-L358,N358,0),IF(J358*0.1&lt;J358-L358,N358,0)))</f>
        <v>0</v>
      </c>
      <c r="P358" s="4">
        <f t="shared" ref="P358" si="152">IF(O358=0,0,IF(F358="OŽ",IF(L358&gt;35,0,IF(J358&gt;35,(36-L358)*1.836,((36-L358)-(36-J358))*1.836)),0)+IF(F358="PČ",IF(L358&gt;31,0,IF(J358&gt;31,(32-L358)*1.347,((32-L358)-(32-J358))*1.347)),0)+ IF(F358="PČneol",IF(L358&gt;15,0,IF(J358&gt;15,(16-L358)*0.255,((16-L358)-(16-J358))*0.255)),0)+IF(F358="PŽ",IF(L358&gt;31,0,IF(J358&gt;31,(32-L358)*0.255,((32-L358)-(32-J358))*0.255)),0)+IF(F358="EČ",IF(L358&gt;23,0,IF(J358&gt;23,(24-L358)*0.612,((24-L358)-(24-J358))*0.612)),0)+IF(F358="EČneol",IF(L358&gt;7,0,IF(J358&gt;7,(8-L358)*0.204,((8-L358)-(8-J358))*0.204)),0)+IF(F358="EŽ",IF(L358&gt;23,0,IF(J358&gt;23,(24-L358)*0.204,((24-L358)-(24-J358))*0.204)),0)+IF(F358="PT",IF(L358&gt;31,0,IF(J358&gt;31,(32-L358)*0.204,((32-L358)-(32-J358))*0.204)),0)+IF(F358="JOŽ",IF(L358&gt;23,0,IF(J358&gt;23,(24-L358)*0.255,((24-L358)-(24-J358))*0.255)),0)+IF(F358="JPČ",IF(L358&gt;23,0,IF(J358&gt;23,(24-L358)*0.204,((24-L358)-(24-J358))*0.204)),0)+IF(F358="JEČ",IF(L358&gt;15,0,IF(J358&gt;15,(16-L358)*0.102,((16-L358)-(16-J358))*0.102)),0)+IF(F358="JEOF",IF(L358&gt;15,0,IF(J358&gt;15,(16-L358)*0.102,((16-L358)-(16-J358))*0.102)),0)+IF(F358="JnPČ",IF(L358&gt;15,0,IF(J358&gt;15,(16-L358)*0.153,((16-L358)-(16-J358))*0.153)),0)+IF(F358="JnEČ",IF(L358&gt;15,0,IF(J358&gt;15,(16-L358)*0.0765,((16-L358)-(16-J358))*0.0765)),0)+IF(F358="JčPČ",IF(L358&gt;15,0,IF(J358&gt;15,(16-L358)*0.06375,((16-L358)-(16-J358))*0.06375)),0)+IF(F358="JčEČ",IF(L358&gt;15,0,IF(J358&gt;15,(16-L358)*0.051,((16-L358)-(16-J358))*0.051)),0)+IF(F358="NEAK",IF(L358&gt;23,0,IF(J358&gt;23,(24-L358)*0.03444,((24-L358)-(24-J358))*0.03444)),0))</f>
        <v>0</v>
      </c>
      <c r="Q358" s="11">
        <f t="shared" ref="Q358" si="153">IF(ISERROR(P358*100/N358),0,(P358*100/N358))</f>
        <v>0</v>
      </c>
      <c r="R358" s="10">
        <f t="shared" ref="R358:R367" si="154">IF(Q358&lt;=30,O358+P358,O358+O358*0.3)*IF(G358=1,0.4,IF(G358=2,0.75,IF(G358="1 (kas 4 m. 1 k. nerengiamos)",0.52,1)))*IF(D358="olimpinė",1,IF(M358="Ne",0.5,1))*IF(OR(A$5="Lietuvos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federacija"),IF(OR(J358&lt;8,K358&lt;16),0,1),1)*E358*IF(I358&lt;=1,1,1/I358)*IF(OR(A$5="Lietuvos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358" s="8"/>
    </row>
    <row r="359" spans="1:19">
      <c r="A359" s="61">
        <v>2</v>
      </c>
      <c r="B359" s="61"/>
      <c r="C359" s="12"/>
      <c r="D359" s="61"/>
      <c r="E359" s="61"/>
      <c r="F359" s="61"/>
      <c r="G359" s="61"/>
      <c r="H359" s="61"/>
      <c r="I359" s="61"/>
      <c r="J359" s="61"/>
      <c r="K359" s="61"/>
      <c r="L359" s="61"/>
      <c r="M359" s="61"/>
      <c r="N359" s="3">
        <f t="shared" si="150"/>
        <v>0</v>
      </c>
      <c r="O359" s="9">
        <f t="shared" si="151"/>
        <v>0</v>
      </c>
      <c r="P359" s="4">
        <f t="shared" ref="P359:P367" si="155">IF(O359=0,0,IF(F359="OŽ",IF(L359&gt;35,0,IF(J359&gt;35,(36-L359)*1.836,((36-L359)-(36-J359))*1.836)),0)+IF(F359="PČ",IF(L359&gt;31,0,IF(J359&gt;31,(32-L359)*1.347,((32-L359)-(32-J359))*1.347)),0)+ IF(F359="PČneol",IF(L359&gt;15,0,IF(J359&gt;15,(16-L359)*0.255,((16-L359)-(16-J359))*0.255)),0)+IF(F359="PŽ",IF(L359&gt;31,0,IF(J359&gt;31,(32-L359)*0.255,((32-L359)-(32-J359))*0.255)),0)+IF(F359="EČ",IF(L359&gt;23,0,IF(J359&gt;23,(24-L359)*0.612,((24-L359)-(24-J359))*0.612)),0)+IF(F359="EČneol",IF(L359&gt;7,0,IF(J359&gt;7,(8-L359)*0.204,((8-L359)-(8-J359))*0.204)),0)+IF(F359="EŽ",IF(L359&gt;23,0,IF(J359&gt;23,(24-L359)*0.204,((24-L359)-(24-J359))*0.204)),0)+IF(F359="PT",IF(L359&gt;31,0,IF(J359&gt;31,(32-L359)*0.204,((32-L359)-(32-J359))*0.204)),0)+IF(F359="JOŽ",IF(L359&gt;23,0,IF(J359&gt;23,(24-L359)*0.255,((24-L359)-(24-J359))*0.255)),0)+IF(F359="JPČ",IF(L359&gt;23,0,IF(J359&gt;23,(24-L359)*0.204,((24-L359)-(24-J359))*0.204)),0)+IF(F359="JEČ",IF(L359&gt;15,0,IF(J359&gt;15,(16-L359)*0.102,((16-L359)-(16-J359))*0.102)),0)+IF(F359="JEOF",IF(L359&gt;15,0,IF(J359&gt;15,(16-L359)*0.102,((16-L359)-(16-J359))*0.102)),0)+IF(F359="JnPČ",IF(L359&gt;15,0,IF(J359&gt;15,(16-L359)*0.153,((16-L359)-(16-J359))*0.153)),0)+IF(F359="JnEČ",IF(L359&gt;15,0,IF(J359&gt;15,(16-L359)*0.0765,((16-L359)-(16-J359))*0.0765)),0)+IF(F359="JčPČ",IF(L359&gt;15,0,IF(J359&gt;15,(16-L359)*0.06375,((16-L359)-(16-J359))*0.06375)),0)+IF(F359="JčEČ",IF(L359&gt;15,0,IF(J359&gt;15,(16-L359)*0.051,((16-L359)-(16-J359))*0.051)),0)+IF(F359="NEAK",IF(L359&gt;23,0,IF(J359&gt;23,(24-L359)*0.03444,((24-L359)-(24-J359))*0.03444)),0))</f>
        <v>0</v>
      </c>
      <c r="Q359" s="11">
        <f t="shared" ref="Q359:Q367" si="156">IF(ISERROR(P359*100/N359),0,(P359*100/N359))</f>
        <v>0</v>
      </c>
      <c r="R359" s="10">
        <f t="shared" si="154"/>
        <v>0</v>
      </c>
      <c r="S359" s="8"/>
    </row>
    <row r="360" spans="1:19">
      <c r="A360" s="61">
        <v>3</v>
      </c>
      <c r="B360" s="61"/>
      <c r="C360" s="12"/>
      <c r="D360" s="61"/>
      <c r="E360" s="61"/>
      <c r="F360" s="61"/>
      <c r="G360" s="61"/>
      <c r="H360" s="61"/>
      <c r="I360" s="61"/>
      <c r="J360" s="61"/>
      <c r="K360" s="61"/>
      <c r="L360" s="61"/>
      <c r="M360" s="61"/>
      <c r="N360" s="3">
        <f t="shared" si="150"/>
        <v>0</v>
      </c>
      <c r="O360" s="9">
        <f t="shared" si="151"/>
        <v>0</v>
      </c>
      <c r="P360" s="4">
        <f t="shared" si="155"/>
        <v>0</v>
      </c>
      <c r="Q360" s="11">
        <f t="shared" si="156"/>
        <v>0</v>
      </c>
      <c r="R360" s="10">
        <f t="shared" si="154"/>
        <v>0</v>
      </c>
      <c r="S360" s="8"/>
    </row>
    <row r="361" spans="1:19">
      <c r="A361" s="61">
        <v>4</v>
      </c>
      <c r="B361" s="61"/>
      <c r="C361" s="12"/>
      <c r="D361" s="61"/>
      <c r="E361" s="61"/>
      <c r="F361" s="61"/>
      <c r="G361" s="61"/>
      <c r="H361" s="61"/>
      <c r="I361" s="61"/>
      <c r="J361" s="61"/>
      <c r="K361" s="61"/>
      <c r="L361" s="61"/>
      <c r="M361" s="61"/>
      <c r="N361" s="3">
        <f t="shared" si="150"/>
        <v>0</v>
      </c>
      <c r="O361" s="9">
        <f t="shared" si="151"/>
        <v>0</v>
      </c>
      <c r="P361" s="4">
        <f t="shared" si="155"/>
        <v>0</v>
      </c>
      <c r="Q361" s="11">
        <f t="shared" si="156"/>
        <v>0</v>
      </c>
      <c r="R361" s="10">
        <f t="shared" si="154"/>
        <v>0</v>
      </c>
      <c r="S361" s="8"/>
    </row>
    <row r="362" spans="1:19">
      <c r="A362" s="61">
        <v>5</v>
      </c>
      <c r="B362" s="61"/>
      <c r="C362" s="12"/>
      <c r="D362" s="61"/>
      <c r="E362" s="61"/>
      <c r="F362" s="61"/>
      <c r="G362" s="61"/>
      <c r="H362" s="61"/>
      <c r="I362" s="61"/>
      <c r="J362" s="61"/>
      <c r="K362" s="61"/>
      <c r="L362" s="61"/>
      <c r="M362" s="61"/>
      <c r="N362" s="3">
        <f t="shared" si="150"/>
        <v>0</v>
      </c>
      <c r="O362" s="9">
        <f t="shared" si="151"/>
        <v>0</v>
      </c>
      <c r="P362" s="4">
        <f t="shared" si="155"/>
        <v>0</v>
      </c>
      <c r="Q362" s="11">
        <f t="shared" si="156"/>
        <v>0</v>
      </c>
      <c r="R362" s="10">
        <f t="shared" si="154"/>
        <v>0</v>
      </c>
      <c r="S362" s="8"/>
    </row>
    <row r="363" spans="1:19">
      <c r="A363" s="61">
        <v>6</v>
      </c>
      <c r="B363" s="61"/>
      <c r="C363" s="12"/>
      <c r="D363" s="61"/>
      <c r="E363" s="61"/>
      <c r="F363" s="61"/>
      <c r="G363" s="61"/>
      <c r="H363" s="61"/>
      <c r="I363" s="61"/>
      <c r="J363" s="61"/>
      <c r="K363" s="61"/>
      <c r="L363" s="61"/>
      <c r="M363" s="61"/>
      <c r="N363" s="3">
        <f t="shared" si="150"/>
        <v>0</v>
      </c>
      <c r="O363" s="9">
        <f t="shared" si="151"/>
        <v>0</v>
      </c>
      <c r="P363" s="4">
        <f t="shared" si="155"/>
        <v>0</v>
      </c>
      <c r="Q363" s="11">
        <f t="shared" si="156"/>
        <v>0</v>
      </c>
      <c r="R363" s="10">
        <f t="shared" si="154"/>
        <v>0</v>
      </c>
      <c r="S363" s="8"/>
    </row>
    <row r="364" spans="1:19">
      <c r="A364" s="61">
        <v>7</v>
      </c>
      <c r="B364" s="61"/>
      <c r="C364" s="12"/>
      <c r="D364" s="61"/>
      <c r="E364" s="61"/>
      <c r="F364" s="61"/>
      <c r="G364" s="61"/>
      <c r="H364" s="61"/>
      <c r="I364" s="61"/>
      <c r="J364" s="61"/>
      <c r="K364" s="61"/>
      <c r="L364" s="61"/>
      <c r="M364" s="61"/>
      <c r="N364" s="3">
        <f t="shared" si="150"/>
        <v>0</v>
      </c>
      <c r="O364" s="9">
        <f t="shared" si="151"/>
        <v>0</v>
      </c>
      <c r="P364" s="4">
        <f t="shared" si="155"/>
        <v>0</v>
      </c>
      <c r="Q364" s="11">
        <f t="shared" si="156"/>
        <v>0</v>
      </c>
      <c r="R364" s="10">
        <f t="shared" si="154"/>
        <v>0</v>
      </c>
      <c r="S364" s="8"/>
    </row>
    <row r="365" spans="1:19">
      <c r="A365" s="61">
        <v>8</v>
      </c>
      <c r="B365" s="61"/>
      <c r="C365" s="12"/>
      <c r="D365" s="61"/>
      <c r="E365" s="61"/>
      <c r="F365" s="61"/>
      <c r="G365" s="61"/>
      <c r="H365" s="61"/>
      <c r="I365" s="61"/>
      <c r="J365" s="61"/>
      <c r="K365" s="61"/>
      <c r="L365" s="61"/>
      <c r="M365" s="61"/>
      <c r="N365" s="3">
        <f t="shared" si="150"/>
        <v>0</v>
      </c>
      <c r="O365" s="9">
        <f t="shared" si="151"/>
        <v>0</v>
      </c>
      <c r="P365" s="4">
        <f t="shared" si="155"/>
        <v>0</v>
      </c>
      <c r="Q365" s="11">
        <f t="shared" si="156"/>
        <v>0</v>
      </c>
      <c r="R365" s="10">
        <f t="shared" si="154"/>
        <v>0</v>
      </c>
      <c r="S365" s="8"/>
    </row>
    <row r="366" spans="1:19">
      <c r="A366" s="61">
        <v>9</v>
      </c>
      <c r="B366" s="61"/>
      <c r="C366" s="12"/>
      <c r="D366" s="61"/>
      <c r="E366" s="61"/>
      <c r="F366" s="61"/>
      <c r="G366" s="61"/>
      <c r="H366" s="61"/>
      <c r="I366" s="61"/>
      <c r="J366" s="61"/>
      <c r="K366" s="61"/>
      <c r="L366" s="61"/>
      <c r="M366" s="61"/>
      <c r="N366" s="3">
        <f t="shared" si="150"/>
        <v>0</v>
      </c>
      <c r="O366" s="9">
        <f t="shared" si="151"/>
        <v>0</v>
      </c>
      <c r="P366" s="4">
        <f t="shared" si="155"/>
        <v>0</v>
      </c>
      <c r="Q366" s="11">
        <f t="shared" si="156"/>
        <v>0</v>
      </c>
      <c r="R366" s="10">
        <f t="shared" si="154"/>
        <v>0</v>
      </c>
      <c r="S366" s="8"/>
    </row>
    <row r="367" spans="1:19">
      <c r="A367" s="61">
        <v>10</v>
      </c>
      <c r="B367" s="61"/>
      <c r="C367" s="12"/>
      <c r="D367" s="61"/>
      <c r="E367" s="61"/>
      <c r="F367" s="61"/>
      <c r="G367" s="61"/>
      <c r="H367" s="61"/>
      <c r="I367" s="61"/>
      <c r="J367" s="61"/>
      <c r="K367" s="61"/>
      <c r="L367" s="61"/>
      <c r="M367" s="61"/>
      <c r="N367" s="3">
        <f t="shared" si="150"/>
        <v>0</v>
      </c>
      <c r="O367" s="9">
        <f t="shared" si="151"/>
        <v>0</v>
      </c>
      <c r="P367" s="4">
        <f t="shared" si="155"/>
        <v>0</v>
      </c>
      <c r="Q367" s="11">
        <f t="shared" si="156"/>
        <v>0</v>
      </c>
      <c r="R367" s="10">
        <f t="shared" si="154"/>
        <v>0</v>
      </c>
      <c r="S367" s="8"/>
    </row>
    <row r="368" spans="1:19">
      <c r="A368" s="64" t="s">
        <v>64</v>
      </c>
      <c r="B368" s="65"/>
      <c r="C368" s="65"/>
      <c r="D368" s="65"/>
      <c r="E368" s="65"/>
      <c r="F368" s="65"/>
      <c r="G368" s="65"/>
      <c r="H368" s="65"/>
      <c r="I368" s="65"/>
      <c r="J368" s="65"/>
      <c r="K368" s="65"/>
      <c r="L368" s="65"/>
      <c r="M368" s="65"/>
      <c r="N368" s="65"/>
      <c r="O368" s="65"/>
      <c r="P368" s="65"/>
      <c r="Q368" s="66"/>
      <c r="R368" s="10">
        <f>SUM(R358:R367)</f>
        <v>0</v>
      </c>
      <c r="S368" s="8"/>
    </row>
    <row r="369" spans="1:19" ht="15.75">
      <c r="A369" s="24" t="s">
        <v>65</v>
      </c>
      <c r="B369" s="24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6"/>
      <c r="S369" s="8"/>
    </row>
    <row r="370" spans="1:19">
      <c r="A370" s="49" t="s">
        <v>79</v>
      </c>
      <c r="B370" s="49"/>
      <c r="C370" s="49"/>
      <c r="D370" s="49"/>
      <c r="E370" s="49"/>
      <c r="F370" s="49"/>
      <c r="G370" s="49"/>
      <c r="H370" s="49"/>
      <c r="I370" s="49"/>
      <c r="J370" s="15"/>
      <c r="K370" s="15"/>
      <c r="L370" s="15"/>
      <c r="M370" s="15"/>
      <c r="N370" s="15"/>
      <c r="O370" s="15"/>
      <c r="P370" s="15"/>
      <c r="Q370" s="15"/>
      <c r="R370" s="16"/>
      <c r="S370" s="8"/>
    </row>
    <row r="371" spans="1:19">
      <c r="A371" s="49"/>
      <c r="B371" s="49"/>
      <c r="C371" s="49"/>
      <c r="D371" s="49"/>
      <c r="E371" s="49"/>
      <c r="F371" s="49"/>
      <c r="G371" s="49"/>
      <c r="H371" s="49"/>
      <c r="I371" s="49"/>
      <c r="J371" s="15"/>
      <c r="K371" s="15"/>
      <c r="L371" s="15"/>
      <c r="M371" s="15"/>
      <c r="N371" s="15"/>
      <c r="O371" s="15"/>
      <c r="P371" s="15"/>
      <c r="Q371" s="15"/>
      <c r="R371" s="16"/>
      <c r="S371" s="8"/>
    </row>
    <row r="372" spans="1:19">
      <c r="A372" s="67" t="s">
        <v>221</v>
      </c>
      <c r="B372" s="68"/>
      <c r="C372" s="68"/>
      <c r="D372" s="68"/>
      <c r="E372" s="68"/>
      <c r="F372" s="68"/>
      <c r="G372" s="68"/>
      <c r="H372" s="68"/>
      <c r="I372" s="68"/>
      <c r="J372" s="68"/>
      <c r="K372" s="68"/>
      <c r="L372" s="68"/>
      <c r="M372" s="68"/>
      <c r="N372" s="68"/>
      <c r="O372" s="68"/>
      <c r="P372" s="68"/>
      <c r="Q372" s="57"/>
      <c r="R372" s="8"/>
      <c r="S372" s="8"/>
    </row>
    <row r="373" spans="1:19" ht="18">
      <c r="A373" s="69" t="s">
        <v>27</v>
      </c>
      <c r="B373" s="70"/>
      <c r="C373" s="70"/>
      <c r="D373" s="50"/>
      <c r="E373" s="50"/>
      <c r="F373" s="50"/>
      <c r="G373" s="50"/>
      <c r="H373" s="50"/>
      <c r="I373" s="50"/>
      <c r="J373" s="50"/>
      <c r="K373" s="50"/>
      <c r="L373" s="50"/>
      <c r="M373" s="50"/>
      <c r="N373" s="50"/>
      <c r="O373" s="50"/>
      <c r="P373" s="50"/>
      <c r="Q373" s="57"/>
      <c r="R373" s="8"/>
      <c r="S373" s="8"/>
    </row>
    <row r="374" spans="1:19">
      <c r="A374" s="67" t="s">
        <v>69</v>
      </c>
      <c r="B374" s="68"/>
      <c r="C374" s="68"/>
      <c r="D374" s="68"/>
      <c r="E374" s="68"/>
      <c r="F374" s="68"/>
      <c r="G374" s="68"/>
      <c r="H374" s="68"/>
      <c r="I374" s="68"/>
      <c r="J374" s="68"/>
      <c r="K374" s="68"/>
      <c r="L374" s="68"/>
      <c r="M374" s="68"/>
      <c r="N374" s="68"/>
      <c r="O374" s="68"/>
      <c r="P374" s="68"/>
      <c r="Q374" s="57"/>
      <c r="R374" s="8"/>
      <c r="S374" s="8"/>
    </row>
    <row r="375" spans="1:19">
      <c r="A375" s="61">
        <v>1</v>
      </c>
      <c r="B375" s="61"/>
      <c r="C375" s="12"/>
      <c r="D375" s="61"/>
      <c r="E375" s="61"/>
      <c r="F375" s="61"/>
      <c r="G375" s="61"/>
      <c r="H375" s="61"/>
      <c r="I375" s="61"/>
      <c r="J375" s="61"/>
      <c r="K375" s="61"/>
      <c r="L375" s="61"/>
      <c r="M375" s="61"/>
      <c r="N375" s="3">
        <f t="shared" ref="N375:N384" si="157">(IF(F375="OŽ",IF(L375=1,550.8,IF(L375=2,426.38,IF(L375=3,342.14,IF(L375=4,181.44,IF(L375=5,168.48,IF(L375=6,155.52,IF(L375=7,148.5,IF(L375=8,144,0))))))))+IF(L375&lt;=8,0,IF(L375&lt;=16,137.7,IF(L375&lt;=24,108,IF(L375&lt;=32,80.1,IF(L375&lt;=36,52.2,0)))))-IF(L375&lt;=8,0,IF(L375&lt;=16,(L375-9)*2.754,IF(L375&lt;=24,(L375-17)* 2.754,IF(L375&lt;=32,(L375-25)* 2.754,IF(L375&lt;=36,(L375-33)*2.754,0))))),0)+IF(F375="PČ",IF(L375=1,449,IF(L375=2,314.6,IF(L375=3,238,IF(L375=4,172,IF(L375=5,159,IF(L375=6,145,IF(L375=7,132,IF(L375=8,119,0))))))))+IF(L375&lt;=8,0,IF(L375&lt;=16,88,IF(L375&lt;=24,55,IF(L375&lt;=32,22,0))))-IF(L375&lt;=8,0,IF(L375&lt;=16,(L375-9)*2.245,IF(L375&lt;=24,(L375-17)*2.245,IF(L375&lt;=32,(L375-25)*2.245,0)))),0)+IF(F375="PČneol",IF(L375=1,85,IF(L375=2,64.61,IF(L375=3,50.76,IF(L375=4,16.25,IF(L375=5,15,IF(L375=6,13.75,IF(L375=7,12.5,IF(L375=8,11.25,0))))))))+IF(L375&lt;=8,0,IF(L375&lt;=16,9,0))-IF(L375&lt;=8,0,IF(L375&lt;=16,(L375-9)*0.425,0)),0)+IF(F375="PŽ",IF(L375=1,85,IF(L375=2,59.5,IF(L375=3,45,IF(L375=4,32.5,IF(L375=5,30,IF(L375=6,27.5,IF(L375=7,25,IF(L375=8,22.5,0))))))))+IF(L375&lt;=8,0,IF(L375&lt;=16,19,IF(L375&lt;=24,13,IF(L375&lt;=32,8,0))))-IF(L375&lt;=8,0,IF(L375&lt;=16,(L375-9)*0.425,IF(L375&lt;=24,(L375-17)*0.425,IF(L375&lt;=32,(L375-25)*0.425,0)))),0)+IF(F375="EČ",IF(L375=1,204,IF(L375=2,156.24,IF(L375=3,123.84,IF(L375=4,72,IF(L375=5,66,IF(L375=6,60,IF(L375=7,54,IF(L375=8,48,0))))))))+IF(L375&lt;=8,0,IF(L375&lt;=16,40,IF(L375&lt;=24,25,0)))-IF(L375&lt;=8,0,IF(L375&lt;=16,(L375-9)*1.02,IF(L375&lt;=24,(L375-17)*1.02,0))),0)+IF(F375="EČneol",IF(L375=1,68,IF(L375=2,51.69,IF(L375=3,40.61,IF(L375=4,13,IF(L375=5,12,IF(L375=6,11,IF(L375=7,10,IF(L375=8,9,0)))))))))+IF(F375="EŽ",IF(L375=1,68,IF(L375=2,47.6,IF(L375=3,36,IF(L375=4,18,IF(L375=5,16.5,IF(L375=6,15,IF(L375=7,13.5,IF(L375=8,12,0))))))))+IF(L375&lt;=8,0,IF(L375&lt;=16,10,IF(L375&lt;=24,6,0)))-IF(L375&lt;=8,0,IF(L375&lt;=16,(L375-9)*0.34,IF(L375&lt;=24,(L375-17)*0.34,0))),0)+IF(F375="PT",IF(L375=1,68,IF(L375=2,52.08,IF(L375=3,41.28,IF(L375=4,24,IF(L375=5,22,IF(L375=6,20,IF(L375=7,18,IF(L375=8,16,0))))))))+IF(L375&lt;=8,0,IF(L375&lt;=16,13,IF(L375&lt;=24,9,IF(L375&lt;=32,4,0))))-IF(L375&lt;=8,0,IF(L375&lt;=16,(L375-9)*0.34,IF(L375&lt;=24,(L375-17)*0.34,IF(L375&lt;=32,(L375-25)*0.34,0)))),0)+IF(F375="JOŽ",IF(L375=1,85,IF(L375=2,59.5,IF(L375=3,45,IF(L375=4,32.5,IF(L375=5,30,IF(L375=6,27.5,IF(L375=7,25,IF(L375=8,22.5,0))))))))+IF(L375&lt;=8,0,IF(L375&lt;=16,19,IF(L375&lt;=24,13,0)))-IF(L375&lt;=8,0,IF(L375&lt;=16,(L375-9)*0.425,IF(L375&lt;=24,(L375-17)*0.425,0))),0)+IF(F375="JPČ",IF(L375=1,68,IF(L375=2,47.6,IF(L375=3,36,IF(L375=4,26,IF(L375=5,24,IF(L375=6,22,IF(L375=7,20,IF(L375=8,18,0))))))))+IF(L375&lt;=8,0,IF(L375&lt;=16,13,IF(L375&lt;=24,9,0)))-IF(L375&lt;=8,0,IF(L375&lt;=16,(L375-9)*0.34,IF(L375&lt;=24,(L375-17)*0.34,0))),0)+IF(F375="JEČ",IF(L375=1,34,IF(L375=2,26.04,IF(L375=3,20.6,IF(L375=4,12,IF(L375=5,11,IF(L375=6,10,IF(L375=7,9,IF(L375=8,8,0))))))))+IF(L375&lt;=8,0,IF(L375&lt;=16,6,0))-IF(L375&lt;=8,0,IF(L375&lt;=16,(L375-9)*0.17,0)),0)+IF(F375="JEOF",IF(L375=1,34,IF(L375=2,26.04,IF(L375=3,20.6,IF(L375=4,12,IF(L375=5,11,IF(L375=6,10,IF(L375=7,9,IF(L375=8,8,0))))))))+IF(L375&lt;=8,0,IF(L375&lt;=16,6,0))-IF(L375&lt;=8,0,IF(L375&lt;=16,(L375-9)*0.17,0)),0)+IF(F375="JnPČ",IF(L375=1,51,IF(L375=2,35.7,IF(L375=3,27,IF(L375=4,19.5,IF(L375=5,18,IF(L375=6,16.5,IF(L375=7,15,IF(L375=8,13.5,0))))))))+IF(L375&lt;=8,0,IF(L375&lt;=16,10,0))-IF(L375&lt;=8,0,IF(L375&lt;=16,(L375-9)*0.255,0)),0)+IF(F375="JnEČ",IF(L375=1,25.5,IF(L375=2,19.53,IF(L375=3,15.48,IF(L375=4,9,IF(L375=5,8.25,IF(L375=6,7.5,IF(L375=7,6.75,IF(L375=8,6,0))))))))+IF(L375&lt;=8,0,IF(L375&lt;=16,5,0))-IF(L375&lt;=8,0,IF(L375&lt;=16,(L375-9)*0.1275,0)),0)+IF(F375="JčPČ",IF(L375=1,21.25,IF(L375=2,14.5,IF(L375=3,11.5,IF(L375=4,7,IF(L375=5,6.5,IF(L375=6,6,IF(L375=7,5.5,IF(L375=8,5,0))))))))+IF(L375&lt;=8,0,IF(L375&lt;=16,4,0))-IF(L375&lt;=8,0,IF(L375&lt;=16,(L375-9)*0.10625,0)),0)+IF(F375="JčEČ",IF(L375=1,17,IF(L375=2,13.02,IF(L375=3,10.32,IF(L375=4,6,IF(L375=5,5.5,IF(L375=6,5,IF(L375=7,4.5,IF(L375=8,4,0))))))))+IF(L375&lt;=8,0,IF(L375&lt;=16,3,0))-IF(L375&lt;=8,0,IF(L375&lt;=16,(L375-9)*0.085,0)),0)+IF(F375="NEAK",IF(L375=1,11.48,IF(L375=2,8.79,IF(L375=3,6.97,IF(L375=4,4.05,IF(L375=5,3.71,IF(L375=6,3.38,IF(L375=7,3.04,IF(L375=8,2.7,0))))))))+IF(L375&lt;=8,0,IF(L375&lt;=16,2,IF(L375&lt;=24,1.3,0)))-IF(L375&lt;=8,0,IF(L375&lt;=16,(L375-9)*0.0574,IF(L375&lt;=24,(L375-17)*0.0574,0))),0))*IF(L375&lt;0,1,IF(OR(F375="PČ",F375="PŽ",F375="PT"),IF(J375&lt;32,J375/32,1),1))* IF(L375&lt;0,1,IF(OR(F375="EČ",F375="EŽ",F375="JOŽ",F375="JPČ",F375="NEAK"),IF(J375&lt;24,J375/24,1),1))*IF(L375&lt;0,1,IF(OR(F375="PČneol",F375="JEČ",F375="JEOF",F375="JnPČ",F375="JnEČ",F375="JčPČ",F375="JčEČ"),IF(J375&lt;16,J375/16,1),1))*IF(L375&lt;0,1,IF(F375="EČneol",IF(J375&lt;8,J375/8,1),1))</f>
        <v>0</v>
      </c>
      <c r="O375" s="9">
        <f t="shared" ref="O375:O384" si="158">IF(F375="OŽ",N375,IF(H375="Ne",IF(J375*0.3&lt;J375-L375,N375,0),IF(J375*0.1&lt;J375-L375,N375,0)))</f>
        <v>0</v>
      </c>
      <c r="P375" s="4">
        <f t="shared" ref="P375" si="159">IF(O375=0,0,IF(F375="OŽ",IF(L375&gt;35,0,IF(J375&gt;35,(36-L375)*1.836,((36-L375)-(36-J375))*1.836)),0)+IF(F375="PČ",IF(L375&gt;31,0,IF(J375&gt;31,(32-L375)*1.347,((32-L375)-(32-J375))*1.347)),0)+ IF(F375="PČneol",IF(L375&gt;15,0,IF(J375&gt;15,(16-L375)*0.255,((16-L375)-(16-J375))*0.255)),0)+IF(F375="PŽ",IF(L375&gt;31,0,IF(J375&gt;31,(32-L375)*0.255,((32-L375)-(32-J375))*0.255)),0)+IF(F375="EČ",IF(L375&gt;23,0,IF(J375&gt;23,(24-L375)*0.612,((24-L375)-(24-J375))*0.612)),0)+IF(F375="EČneol",IF(L375&gt;7,0,IF(J375&gt;7,(8-L375)*0.204,((8-L375)-(8-J375))*0.204)),0)+IF(F375="EŽ",IF(L375&gt;23,0,IF(J375&gt;23,(24-L375)*0.204,((24-L375)-(24-J375))*0.204)),0)+IF(F375="PT",IF(L375&gt;31,0,IF(J375&gt;31,(32-L375)*0.204,((32-L375)-(32-J375))*0.204)),0)+IF(F375="JOŽ",IF(L375&gt;23,0,IF(J375&gt;23,(24-L375)*0.255,((24-L375)-(24-J375))*0.255)),0)+IF(F375="JPČ",IF(L375&gt;23,0,IF(J375&gt;23,(24-L375)*0.204,((24-L375)-(24-J375))*0.204)),0)+IF(F375="JEČ",IF(L375&gt;15,0,IF(J375&gt;15,(16-L375)*0.102,((16-L375)-(16-J375))*0.102)),0)+IF(F375="JEOF",IF(L375&gt;15,0,IF(J375&gt;15,(16-L375)*0.102,((16-L375)-(16-J375))*0.102)),0)+IF(F375="JnPČ",IF(L375&gt;15,0,IF(J375&gt;15,(16-L375)*0.153,((16-L375)-(16-J375))*0.153)),0)+IF(F375="JnEČ",IF(L375&gt;15,0,IF(J375&gt;15,(16-L375)*0.0765,((16-L375)-(16-J375))*0.0765)),0)+IF(F375="JčPČ",IF(L375&gt;15,0,IF(J375&gt;15,(16-L375)*0.06375,((16-L375)-(16-J375))*0.06375)),0)+IF(F375="JčEČ",IF(L375&gt;15,0,IF(J375&gt;15,(16-L375)*0.051,((16-L375)-(16-J375))*0.051)),0)+IF(F375="NEAK",IF(L375&gt;23,0,IF(J375&gt;23,(24-L375)*0.03444,((24-L375)-(24-J375))*0.03444)),0))</f>
        <v>0</v>
      </c>
      <c r="Q375" s="11">
        <f t="shared" ref="Q375" si="160">IF(ISERROR(P375*100/N375),0,(P375*100/N375))</f>
        <v>0</v>
      </c>
      <c r="R375" s="10">
        <f t="shared" ref="R375:R384" si="161">IF(Q375&lt;=30,O375+P375,O375+O375*0.3)*IF(G375=1,0.4,IF(G375=2,0.75,IF(G375="1 (kas 4 m. 1 k. nerengiamos)",0.52,1)))*IF(D375="olimpinė",1,IF(M375="Ne",0.5,1))*IF(OR(A$5="Lietuvos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federacija"),IF(OR(J375&lt;8,K375&lt;16),0,1),1)*E375*IF(I375&lt;=1,1,1/I375)*IF(OR(A$5="Lietuvos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375" s="8"/>
    </row>
    <row r="376" spans="1:19">
      <c r="A376" s="61">
        <v>2</v>
      </c>
      <c r="B376" s="61"/>
      <c r="C376" s="12"/>
      <c r="D376" s="61"/>
      <c r="E376" s="61"/>
      <c r="F376" s="61"/>
      <c r="G376" s="61"/>
      <c r="H376" s="61"/>
      <c r="I376" s="61"/>
      <c r="J376" s="61"/>
      <c r="K376" s="61"/>
      <c r="L376" s="61"/>
      <c r="M376" s="61"/>
      <c r="N376" s="3">
        <f t="shared" si="157"/>
        <v>0</v>
      </c>
      <c r="O376" s="9">
        <f t="shared" si="158"/>
        <v>0</v>
      </c>
      <c r="P376" s="4">
        <f t="shared" ref="P376:P384" si="162">IF(O376=0,0,IF(F376="OŽ",IF(L376&gt;35,0,IF(J376&gt;35,(36-L376)*1.836,((36-L376)-(36-J376))*1.836)),0)+IF(F376="PČ",IF(L376&gt;31,0,IF(J376&gt;31,(32-L376)*1.347,((32-L376)-(32-J376))*1.347)),0)+ IF(F376="PČneol",IF(L376&gt;15,0,IF(J376&gt;15,(16-L376)*0.255,((16-L376)-(16-J376))*0.255)),0)+IF(F376="PŽ",IF(L376&gt;31,0,IF(J376&gt;31,(32-L376)*0.255,((32-L376)-(32-J376))*0.255)),0)+IF(F376="EČ",IF(L376&gt;23,0,IF(J376&gt;23,(24-L376)*0.612,((24-L376)-(24-J376))*0.612)),0)+IF(F376="EČneol",IF(L376&gt;7,0,IF(J376&gt;7,(8-L376)*0.204,((8-L376)-(8-J376))*0.204)),0)+IF(F376="EŽ",IF(L376&gt;23,0,IF(J376&gt;23,(24-L376)*0.204,((24-L376)-(24-J376))*0.204)),0)+IF(F376="PT",IF(L376&gt;31,0,IF(J376&gt;31,(32-L376)*0.204,((32-L376)-(32-J376))*0.204)),0)+IF(F376="JOŽ",IF(L376&gt;23,0,IF(J376&gt;23,(24-L376)*0.255,((24-L376)-(24-J376))*0.255)),0)+IF(F376="JPČ",IF(L376&gt;23,0,IF(J376&gt;23,(24-L376)*0.204,((24-L376)-(24-J376))*0.204)),0)+IF(F376="JEČ",IF(L376&gt;15,0,IF(J376&gt;15,(16-L376)*0.102,((16-L376)-(16-J376))*0.102)),0)+IF(F376="JEOF",IF(L376&gt;15,0,IF(J376&gt;15,(16-L376)*0.102,((16-L376)-(16-J376))*0.102)),0)+IF(F376="JnPČ",IF(L376&gt;15,0,IF(J376&gt;15,(16-L376)*0.153,((16-L376)-(16-J376))*0.153)),0)+IF(F376="JnEČ",IF(L376&gt;15,0,IF(J376&gt;15,(16-L376)*0.0765,((16-L376)-(16-J376))*0.0765)),0)+IF(F376="JčPČ",IF(L376&gt;15,0,IF(J376&gt;15,(16-L376)*0.06375,((16-L376)-(16-J376))*0.06375)),0)+IF(F376="JčEČ",IF(L376&gt;15,0,IF(J376&gt;15,(16-L376)*0.051,((16-L376)-(16-J376))*0.051)),0)+IF(F376="NEAK",IF(L376&gt;23,0,IF(J376&gt;23,(24-L376)*0.03444,((24-L376)-(24-J376))*0.03444)),0))</f>
        <v>0</v>
      </c>
      <c r="Q376" s="11">
        <f t="shared" ref="Q376:Q384" si="163">IF(ISERROR(P376*100/N376),0,(P376*100/N376))</f>
        <v>0</v>
      </c>
      <c r="R376" s="10">
        <f t="shared" si="161"/>
        <v>0</v>
      </c>
      <c r="S376" s="8"/>
    </row>
    <row r="377" spans="1:19">
      <c r="A377" s="61">
        <v>3</v>
      </c>
      <c r="B377" s="61"/>
      <c r="C377" s="12"/>
      <c r="D377" s="61"/>
      <c r="E377" s="61"/>
      <c r="F377" s="61"/>
      <c r="G377" s="61"/>
      <c r="H377" s="61"/>
      <c r="I377" s="61"/>
      <c r="J377" s="61"/>
      <c r="K377" s="61"/>
      <c r="L377" s="61"/>
      <c r="M377" s="61"/>
      <c r="N377" s="3">
        <f t="shared" si="157"/>
        <v>0</v>
      </c>
      <c r="O377" s="9">
        <f t="shared" si="158"/>
        <v>0</v>
      </c>
      <c r="P377" s="4">
        <f t="shared" si="162"/>
        <v>0</v>
      </c>
      <c r="Q377" s="11">
        <f t="shared" si="163"/>
        <v>0</v>
      </c>
      <c r="R377" s="10">
        <f t="shared" si="161"/>
        <v>0</v>
      </c>
      <c r="S377" s="8"/>
    </row>
    <row r="378" spans="1:19" s="8" customFormat="1">
      <c r="A378" s="61">
        <v>4</v>
      </c>
      <c r="B378" s="61"/>
      <c r="C378" s="12"/>
      <c r="D378" s="61"/>
      <c r="E378" s="61"/>
      <c r="F378" s="61"/>
      <c r="G378" s="61"/>
      <c r="H378" s="61"/>
      <c r="I378" s="61"/>
      <c r="J378" s="61"/>
      <c r="K378" s="61"/>
      <c r="L378" s="61"/>
      <c r="M378" s="61"/>
      <c r="N378" s="3">
        <f t="shared" si="157"/>
        <v>0</v>
      </c>
      <c r="O378" s="9">
        <f t="shared" si="158"/>
        <v>0</v>
      </c>
      <c r="P378" s="4">
        <f t="shared" si="162"/>
        <v>0</v>
      </c>
      <c r="Q378" s="11">
        <f t="shared" si="163"/>
        <v>0</v>
      </c>
      <c r="R378" s="10">
        <f t="shared" si="161"/>
        <v>0</v>
      </c>
    </row>
    <row r="379" spans="1:19">
      <c r="A379" s="61">
        <v>5</v>
      </c>
      <c r="B379" s="61"/>
      <c r="C379" s="12"/>
      <c r="D379" s="61"/>
      <c r="E379" s="61"/>
      <c r="F379" s="61"/>
      <c r="G379" s="61"/>
      <c r="H379" s="61"/>
      <c r="I379" s="61"/>
      <c r="J379" s="61"/>
      <c r="K379" s="61"/>
      <c r="L379" s="61"/>
      <c r="M379" s="61"/>
      <c r="N379" s="3">
        <f t="shared" si="157"/>
        <v>0</v>
      </c>
      <c r="O379" s="9">
        <f t="shared" si="158"/>
        <v>0</v>
      </c>
      <c r="P379" s="4">
        <f t="shared" si="162"/>
        <v>0</v>
      </c>
      <c r="Q379" s="11">
        <f t="shared" si="163"/>
        <v>0</v>
      </c>
      <c r="R379" s="10">
        <f t="shared" si="161"/>
        <v>0</v>
      </c>
      <c r="S379" s="8"/>
    </row>
    <row r="380" spans="1:19">
      <c r="A380" s="61">
        <v>6</v>
      </c>
      <c r="B380" s="61"/>
      <c r="C380" s="12"/>
      <c r="D380" s="61"/>
      <c r="E380" s="61"/>
      <c r="F380" s="61"/>
      <c r="G380" s="61"/>
      <c r="H380" s="61"/>
      <c r="I380" s="61"/>
      <c r="J380" s="61"/>
      <c r="K380" s="61"/>
      <c r="L380" s="61"/>
      <c r="M380" s="61"/>
      <c r="N380" s="3">
        <f t="shared" si="157"/>
        <v>0</v>
      </c>
      <c r="O380" s="9">
        <f t="shared" si="158"/>
        <v>0</v>
      </c>
      <c r="P380" s="4">
        <f t="shared" si="162"/>
        <v>0</v>
      </c>
      <c r="Q380" s="11">
        <f t="shared" si="163"/>
        <v>0</v>
      </c>
      <c r="R380" s="10">
        <f t="shared" si="161"/>
        <v>0</v>
      </c>
      <c r="S380" s="8"/>
    </row>
    <row r="381" spans="1:19">
      <c r="A381" s="61">
        <v>7</v>
      </c>
      <c r="B381" s="61"/>
      <c r="C381" s="12"/>
      <c r="D381" s="61"/>
      <c r="E381" s="61"/>
      <c r="F381" s="61"/>
      <c r="G381" s="61"/>
      <c r="H381" s="61"/>
      <c r="I381" s="61"/>
      <c r="J381" s="61"/>
      <c r="K381" s="61"/>
      <c r="L381" s="61"/>
      <c r="M381" s="61"/>
      <c r="N381" s="3">
        <f t="shared" si="157"/>
        <v>0</v>
      </c>
      <c r="O381" s="9">
        <f t="shared" si="158"/>
        <v>0</v>
      </c>
      <c r="P381" s="4">
        <f t="shared" si="162"/>
        <v>0</v>
      </c>
      <c r="Q381" s="11">
        <f t="shared" si="163"/>
        <v>0</v>
      </c>
      <c r="R381" s="10">
        <f t="shared" si="161"/>
        <v>0</v>
      </c>
      <c r="S381" s="8"/>
    </row>
    <row r="382" spans="1:19">
      <c r="A382" s="61">
        <v>8</v>
      </c>
      <c r="B382" s="61"/>
      <c r="C382" s="12"/>
      <c r="D382" s="61"/>
      <c r="E382" s="61"/>
      <c r="F382" s="61"/>
      <c r="G382" s="61"/>
      <c r="H382" s="61"/>
      <c r="I382" s="61"/>
      <c r="J382" s="61"/>
      <c r="K382" s="61"/>
      <c r="L382" s="61"/>
      <c r="M382" s="61"/>
      <c r="N382" s="3">
        <f t="shared" si="157"/>
        <v>0</v>
      </c>
      <c r="O382" s="9">
        <f t="shared" si="158"/>
        <v>0</v>
      </c>
      <c r="P382" s="4">
        <f t="shared" si="162"/>
        <v>0</v>
      </c>
      <c r="Q382" s="11">
        <f t="shared" si="163"/>
        <v>0</v>
      </c>
      <c r="R382" s="10">
        <f t="shared" si="161"/>
        <v>0</v>
      </c>
      <c r="S382" s="8"/>
    </row>
    <row r="383" spans="1:19">
      <c r="A383" s="61">
        <v>9</v>
      </c>
      <c r="B383" s="61"/>
      <c r="C383" s="12"/>
      <c r="D383" s="61"/>
      <c r="E383" s="61"/>
      <c r="F383" s="61"/>
      <c r="G383" s="61"/>
      <c r="H383" s="61"/>
      <c r="I383" s="61"/>
      <c r="J383" s="61"/>
      <c r="K383" s="61"/>
      <c r="L383" s="61"/>
      <c r="M383" s="61"/>
      <c r="N383" s="3">
        <f t="shared" si="157"/>
        <v>0</v>
      </c>
      <c r="O383" s="9">
        <f t="shared" si="158"/>
        <v>0</v>
      </c>
      <c r="P383" s="4">
        <f t="shared" si="162"/>
        <v>0</v>
      </c>
      <c r="Q383" s="11">
        <f t="shared" si="163"/>
        <v>0</v>
      </c>
      <c r="R383" s="10">
        <f t="shared" si="161"/>
        <v>0</v>
      </c>
      <c r="S383" s="8"/>
    </row>
    <row r="384" spans="1:19">
      <c r="A384" s="61">
        <v>10</v>
      </c>
      <c r="B384" s="61"/>
      <c r="C384" s="12"/>
      <c r="D384" s="61"/>
      <c r="E384" s="61"/>
      <c r="F384" s="61"/>
      <c r="G384" s="61"/>
      <c r="H384" s="61"/>
      <c r="I384" s="61"/>
      <c r="J384" s="61"/>
      <c r="K384" s="61"/>
      <c r="L384" s="61"/>
      <c r="M384" s="61"/>
      <c r="N384" s="3">
        <f t="shared" si="157"/>
        <v>0</v>
      </c>
      <c r="O384" s="9">
        <f t="shared" si="158"/>
        <v>0</v>
      </c>
      <c r="P384" s="4">
        <f t="shared" si="162"/>
        <v>0</v>
      </c>
      <c r="Q384" s="11">
        <f t="shared" si="163"/>
        <v>0</v>
      </c>
      <c r="R384" s="10">
        <f t="shared" si="161"/>
        <v>0</v>
      </c>
      <c r="S384" s="8"/>
    </row>
    <row r="385" spans="1:19">
      <c r="A385" s="64" t="s">
        <v>64</v>
      </c>
      <c r="B385" s="65"/>
      <c r="C385" s="65"/>
      <c r="D385" s="65"/>
      <c r="E385" s="65"/>
      <c r="F385" s="65"/>
      <c r="G385" s="65"/>
      <c r="H385" s="65"/>
      <c r="I385" s="65"/>
      <c r="J385" s="65"/>
      <c r="K385" s="65"/>
      <c r="L385" s="65"/>
      <c r="M385" s="65"/>
      <c r="N385" s="65"/>
      <c r="O385" s="65"/>
      <c r="P385" s="65"/>
      <c r="Q385" s="66"/>
      <c r="R385" s="10">
        <f>SUM(R375:R384)</f>
        <v>0</v>
      </c>
      <c r="S385" s="8"/>
    </row>
    <row r="386" spans="1:19" ht="15.75">
      <c r="A386" s="24" t="s">
        <v>65</v>
      </c>
      <c r="B386" s="24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6"/>
      <c r="S386" s="8"/>
    </row>
    <row r="387" spans="1:19">
      <c r="A387" s="49" t="s">
        <v>79</v>
      </c>
      <c r="B387" s="49"/>
      <c r="C387" s="49"/>
      <c r="D387" s="49"/>
      <c r="E387" s="49"/>
      <c r="F387" s="49"/>
      <c r="G387" s="49"/>
      <c r="H387" s="49"/>
      <c r="I387" s="49"/>
      <c r="J387" s="15"/>
      <c r="K387" s="15"/>
      <c r="L387" s="15"/>
      <c r="M387" s="15"/>
      <c r="N387" s="15"/>
      <c r="O387" s="15"/>
      <c r="P387" s="15"/>
      <c r="Q387" s="15"/>
      <c r="R387" s="16"/>
      <c r="S387" s="8"/>
    </row>
    <row r="388" spans="1:19">
      <c r="A388" s="49"/>
      <c r="B388" s="49"/>
      <c r="C388" s="49"/>
      <c r="D388" s="49"/>
      <c r="E388" s="49"/>
      <c r="F388" s="49"/>
      <c r="G388" s="49"/>
      <c r="H388" s="49"/>
      <c r="I388" s="49"/>
      <c r="J388" s="15"/>
      <c r="K388" s="15"/>
      <c r="L388" s="15"/>
      <c r="M388" s="15"/>
      <c r="N388" s="15"/>
      <c r="O388" s="15"/>
      <c r="P388" s="15"/>
      <c r="Q388" s="15"/>
      <c r="R388" s="16"/>
      <c r="S388" s="8"/>
    </row>
    <row r="389" spans="1:19">
      <c r="A389" s="67" t="s">
        <v>221</v>
      </c>
      <c r="B389" s="68"/>
      <c r="C389" s="68"/>
      <c r="D389" s="68"/>
      <c r="E389" s="68"/>
      <c r="F389" s="68"/>
      <c r="G389" s="68"/>
      <c r="H389" s="68"/>
      <c r="I389" s="68"/>
      <c r="J389" s="68"/>
      <c r="K389" s="68"/>
      <c r="L389" s="68"/>
      <c r="M389" s="68"/>
      <c r="N389" s="68"/>
      <c r="O389" s="68"/>
      <c r="P389" s="68"/>
      <c r="Q389" s="57"/>
      <c r="R389" s="8"/>
      <c r="S389" s="8"/>
    </row>
    <row r="390" spans="1:19" ht="18">
      <c r="A390" s="69" t="s">
        <v>27</v>
      </c>
      <c r="B390" s="70"/>
      <c r="C390" s="70"/>
      <c r="D390" s="50"/>
      <c r="E390" s="50"/>
      <c r="F390" s="50"/>
      <c r="G390" s="50"/>
      <c r="H390" s="50"/>
      <c r="I390" s="50"/>
      <c r="J390" s="50"/>
      <c r="K390" s="50"/>
      <c r="L390" s="50"/>
      <c r="M390" s="50"/>
      <c r="N390" s="50"/>
      <c r="O390" s="50"/>
      <c r="P390" s="50"/>
      <c r="Q390" s="57"/>
      <c r="R390" s="8"/>
      <c r="S390" s="8"/>
    </row>
    <row r="391" spans="1:19">
      <c r="A391" s="67" t="s">
        <v>69</v>
      </c>
      <c r="B391" s="68"/>
      <c r="C391" s="68"/>
      <c r="D391" s="68"/>
      <c r="E391" s="68"/>
      <c r="F391" s="68"/>
      <c r="G391" s="68"/>
      <c r="H391" s="68"/>
      <c r="I391" s="68"/>
      <c r="J391" s="68"/>
      <c r="K391" s="68"/>
      <c r="L391" s="68"/>
      <c r="M391" s="68"/>
      <c r="N391" s="68"/>
      <c r="O391" s="68"/>
      <c r="P391" s="68"/>
      <c r="Q391" s="57"/>
      <c r="R391" s="8"/>
      <c r="S391" s="8"/>
    </row>
    <row r="392" spans="1:19">
      <c r="A392" s="61">
        <v>1</v>
      </c>
      <c r="B392" s="61"/>
      <c r="C392" s="12"/>
      <c r="D392" s="61"/>
      <c r="E392" s="61"/>
      <c r="F392" s="61"/>
      <c r="G392" s="61"/>
      <c r="H392" s="61"/>
      <c r="I392" s="61"/>
      <c r="J392" s="61"/>
      <c r="K392" s="61"/>
      <c r="L392" s="61"/>
      <c r="M392" s="61"/>
      <c r="N392" s="3">
        <f t="shared" ref="N392:N401" si="164">(IF(F392="OŽ",IF(L392=1,550.8,IF(L392=2,426.38,IF(L392=3,342.14,IF(L392=4,181.44,IF(L392=5,168.48,IF(L392=6,155.52,IF(L392=7,148.5,IF(L392=8,144,0))))))))+IF(L392&lt;=8,0,IF(L392&lt;=16,137.7,IF(L392&lt;=24,108,IF(L392&lt;=32,80.1,IF(L392&lt;=36,52.2,0)))))-IF(L392&lt;=8,0,IF(L392&lt;=16,(L392-9)*2.754,IF(L392&lt;=24,(L392-17)* 2.754,IF(L392&lt;=32,(L392-25)* 2.754,IF(L392&lt;=36,(L392-33)*2.754,0))))),0)+IF(F392="PČ",IF(L392=1,449,IF(L392=2,314.6,IF(L392=3,238,IF(L392=4,172,IF(L392=5,159,IF(L392=6,145,IF(L392=7,132,IF(L392=8,119,0))))))))+IF(L392&lt;=8,0,IF(L392&lt;=16,88,IF(L392&lt;=24,55,IF(L392&lt;=32,22,0))))-IF(L392&lt;=8,0,IF(L392&lt;=16,(L392-9)*2.245,IF(L392&lt;=24,(L392-17)*2.245,IF(L392&lt;=32,(L392-25)*2.245,0)))),0)+IF(F392="PČneol",IF(L392=1,85,IF(L392=2,64.61,IF(L392=3,50.76,IF(L392=4,16.25,IF(L392=5,15,IF(L392=6,13.75,IF(L392=7,12.5,IF(L392=8,11.25,0))))))))+IF(L392&lt;=8,0,IF(L392&lt;=16,9,0))-IF(L392&lt;=8,0,IF(L392&lt;=16,(L392-9)*0.425,0)),0)+IF(F392="PŽ",IF(L392=1,85,IF(L392=2,59.5,IF(L392=3,45,IF(L392=4,32.5,IF(L392=5,30,IF(L392=6,27.5,IF(L392=7,25,IF(L392=8,22.5,0))))))))+IF(L392&lt;=8,0,IF(L392&lt;=16,19,IF(L392&lt;=24,13,IF(L392&lt;=32,8,0))))-IF(L392&lt;=8,0,IF(L392&lt;=16,(L392-9)*0.425,IF(L392&lt;=24,(L392-17)*0.425,IF(L392&lt;=32,(L392-25)*0.425,0)))),0)+IF(F392="EČ",IF(L392=1,204,IF(L392=2,156.24,IF(L392=3,123.84,IF(L392=4,72,IF(L392=5,66,IF(L392=6,60,IF(L392=7,54,IF(L392=8,48,0))))))))+IF(L392&lt;=8,0,IF(L392&lt;=16,40,IF(L392&lt;=24,25,0)))-IF(L392&lt;=8,0,IF(L392&lt;=16,(L392-9)*1.02,IF(L392&lt;=24,(L392-17)*1.02,0))),0)+IF(F392="EČneol",IF(L392=1,68,IF(L392=2,51.69,IF(L392=3,40.61,IF(L392=4,13,IF(L392=5,12,IF(L392=6,11,IF(L392=7,10,IF(L392=8,9,0)))))))))+IF(F392="EŽ",IF(L392=1,68,IF(L392=2,47.6,IF(L392=3,36,IF(L392=4,18,IF(L392=5,16.5,IF(L392=6,15,IF(L392=7,13.5,IF(L392=8,12,0))))))))+IF(L392&lt;=8,0,IF(L392&lt;=16,10,IF(L392&lt;=24,6,0)))-IF(L392&lt;=8,0,IF(L392&lt;=16,(L392-9)*0.34,IF(L392&lt;=24,(L392-17)*0.34,0))),0)+IF(F392="PT",IF(L392=1,68,IF(L392=2,52.08,IF(L392=3,41.28,IF(L392=4,24,IF(L392=5,22,IF(L392=6,20,IF(L392=7,18,IF(L392=8,16,0))))))))+IF(L392&lt;=8,0,IF(L392&lt;=16,13,IF(L392&lt;=24,9,IF(L392&lt;=32,4,0))))-IF(L392&lt;=8,0,IF(L392&lt;=16,(L392-9)*0.34,IF(L392&lt;=24,(L392-17)*0.34,IF(L392&lt;=32,(L392-25)*0.34,0)))),0)+IF(F392="JOŽ",IF(L392=1,85,IF(L392=2,59.5,IF(L392=3,45,IF(L392=4,32.5,IF(L392=5,30,IF(L392=6,27.5,IF(L392=7,25,IF(L392=8,22.5,0))))))))+IF(L392&lt;=8,0,IF(L392&lt;=16,19,IF(L392&lt;=24,13,0)))-IF(L392&lt;=8,0,IF(L392&lt;=16,(L392-9)*0.425,IF(L392&lt;=24,(L392-17)*0.425,0))),0)+IF(F392="JPČ",IF(L392=1,68,IF(L392=2,47.6,IF(L392=3,36,IF(L392=4,26,IF(L392=5,24,IF(L392=6,22,IF(L392=7,20,IF(L392=8,18,0))))))))+IF(L392&lt;=8,0,IF(L392&lt;=16,13,IF(L392&lt;=24,9,0)))-IF(L392&lt;=8,0,IF(L392&lt;=16,(L392-9)*0.34,IF(L392&lt;=24,(L392-17)*0.34,0))),0)+IF(F392="JEČ",IF(L392=1,34,IF(L392=2,26.04,IF(L392=3,20.6,IF(L392=4,12,IF(L392=5,11,IF(L392=6,10,IF(L392=7,9,IF(L392=8,8,0))))))))+IF(L392&lt;=8,0,IF(L392&lt;=16,6,0))-IF(L392&lt;=8,0,IF(L392&lt;=16,(L392-9)*0.17,0)),0)+IF(F392="JEOF",IF(L392=1,34,IF(L392=2,26.04,IF(L392=3,20.6,IF(L392=4,12,IF(L392=5,11,IF(L392=6,10,IF(L392=7,9,IF(L392=8,8,0))))))))+IF(L392&lt;=8,0,IF(L392&lt;=16,6,0))-IF(L392&lt;=8,0,IF(L392&lt;=16,(L392-9)*0.17,0)),0)+IF(F392="JnPČ",IF(L392=1,51,IF(L392=2,35.7,IF(L392=3,27,IF(L392=4,19.5,IF(L392=5,18,IF(L392=6,16.5,IF(L392=7,15,IF(L392=8,13.5,0))))))))+IF(L392&lt;=8,0,IF(L392&lt;=16,10,0))-IF(L392&lt;=8,0,IF(L392&lt;=16,(L392-9)*0.255,0)),0)+IF(F392="JnEČ",IF(L392=1,25.5,IF(L392=2,19.53,IF(L392=3,15.48,IF(L392=4,9,IF(L392=5,8.25,IF(L392=6,7.5,IF(L392=7,6.75,IF(L392=8,6,0))))))))+IF(L392&lt;=8,0,IF(L392&lt;=16,5,0))-IF(L392&lt;=8,0,IF(L392&lt;=16,(L392-9)*0.1275,0)),0)+IF(F392="JčPČ",IF(L392=1,21.25,IF(L392=2,14.5,IF(L392=3,11.5,IF(L392=4,7,IF(L392=5,6.5,IF(L392=6,6,IF(L392=7,5.5,IF(L392=8,5,0))))))))+IF(L392&lt;=8,0,IF(L392&lt;=16,4,0))-IF(L392&lt;=8,0,IF(L392&lt;=16,(L392-9)*0.10625,0)),0)+IF(F392="JčEČ",IF(L392=1,17,IF(L392=2,13.02,IF(L392=3,10.32,IF(L392=4,6,IF(L392=5,5.5,IF(L392=6,5,IF(L392=7,4.5,IF(L392=8,4,0))))))))+IF(L392&lt;=8,0,IF(L392&lt;=16,3,0))-IF(L392&lt;=8,0,IF(L392&lt;=16,(L392-9)*0.085,0)),0)+IF(F392="NEAK",IF(L392=1,11.48,IF(L392=2,8.79,IF(L392=3,6.97,IF(L392=4,4.05,IF(L392=5,3.71,IF(L392=6,3.38,IF(L392=7,3.04,IF(L392=8,2.7,0))))))))+IF(L392&lt;=8,0,IF(L392&lt;=16,2,IF(L392&lt;=24,1.3,0)))-IF(L392&lt;=8,0,IF(L392&lt;=16,(L392-9)*0.0574,IF(L392&lt;=24,(L392-17)*0.0574,0))),0))*IF(L392&lt;0,1,IF(OR(F392="PČ",F392="PŽ",F392="PT"),IF(J392&lt;32,J392/32,1),1))* IF(L392&lt;0,1,IF(OR(F392="EČ",F392="EŽ",F392="JOŽ",F392="JPČ",F392="NEAK"),IF(J392&lt;24,J392/24,1),1))*IF(L392&lt;0,1,IF(OR(F392="PČneol",F392="JEČ",F392="JEOF",F392="JnPČ",F392="JnEČ",F392="JčPČ",F392="JčEČ"),IF(J392&lt;16,J392/16,1),1))*IF(L392&lt;0,1,IF(F392="EČneol",IF(J392&lt;8,J392/8,1),1))</f>
        <v>0</v>
      </c>
      <c r="O392" s="9">
        <f t="shared" ref="O392:O401" si="165">IF(F392="OŽ",N392,IF(H392="Ne",IF(J392*0.3&lt;J392-L392,N392,0),IF(J392*0.1&lt;J392-L392,N392,0)))</f>
        <v>0</v>
      </c>
      <c r="P392" s="4">
        <f t="shared" ref="P392" si="166">IF(O392=0,0,IF(F392="OŽ",IF(L392&gt;35,0,IF(J392&gt;35,(36-L392)*1.836,((36-L392)-(36-J392))*1.836)),0)+IF(F392="PČ",IF(L392&gt;31,0,IF(J392&gt;31,(32-L392)*1.347,((32-L392)-(32-J392))*1.347)),0)+ IF(F392="PČneol",IF(L392&gt;15,0,IF(J392&gt;15,(16-L392)*0.255,((16-L392)-(16-J392))*0.255)),0)+IF(F392="PŽ",IF(L392&gt;31,0,IF(J392&gt;31,(32-L392)*0.255,((32-L392)-(32-J392))*0.255)),0)+IF(F392="EČ",IF(L392&gt;23,0,IF(J392&gt;23,(24-L392)*0.612,((24-L392)-(24-J392))*0.612)),0)+IF(F392="EČneol",IF(L392&gt;7,0,IF(J392&gt;7,(8-L392)*0.204,((8-L392)-(8-J392))*0.204)),0)+IF(F392="EŽ",IF(L392&gt;23,0,IF(J392&gt;23,(24-L392)*0.204,((24-L392)-(24-J392))*0.204)),0)+IF(F392="PT",IF(L392&gt;31,0,IF(J392&gt;31,(32-L392)*0.204,((32-L392)-(32-J392))*0.204)),0)+IF(F392="JOŽ",IF(L392&gt;23,0,IF(J392&gt;23,(24-L392)*0.255,((24-L392)-(24-J392))*0.255)),0)+IF(F392="JPČ",IF(L392&gt;23,0,IF(J392&gt;23,(24-L392)*0.204,((24-L392)-(24-J392))*0.204)),0)+IF(F392="JEČ",IF(L392&gt;15,0,IF(J392&gt;15,(16-L392)*0.102,((16-L392)-(16-J392))*0.102)),0)+IF(F392="JEOF",IF(L392&gt;15,0,IF(J392&gt;15,(16-L392)*0.102,((16-L392)-(16-J392))*0.102)),0)+IF(F392="JnPČ",IF(L392&gt;15,0,IF(J392&gt;15,(16-L392)*0.153,((16-L392)-(16-J392))*0.153)),0)+IF(F392="JnEČ",IF(L392&gt;15,0,IF(J392&gt;15,(16-L392)*0.0765,((16-L392)-(16-J392))*0.0765)),0)+IF(F392="JčPČ",IF(L392&gt;15,0,IF(J392&gt;15,(16-L392)*0.06375,((16-L392)-(16-J392))*0.06375)),0)+IF(F392="JčEČ",IF(L392&gt;15,0,IF(J392&gt;15,(16-L392)*0.051,((16-L392)-(16-J392))*0.051)),0)+IF(F392="NEAK",IF(L392&gt;23,0,IF(J392&gt;23,(24-L392)*0.03444,((24-L392)-(24-J392))*0.03444)),0))</f>
        <v>0</v>
      </c>
      <c r="Q392" s="11">
        <f t="shared" ref="Q392" si="167">IF(ISERROR(P392*100/N392),0,(P392*100/N392))</f>
        <v>0</v>
      </c>
      <c r="R392" s="10">
        <f t="shared" ref="R392:R401" si="168">IF(Q392&lt;=30,O392+P392,O392+O392*0.3)*IF(G392=1,0.4,IF(G392=2,0.75,IF(G392="1 (kas 4 m. 1 k. nerengiamos)",0.52,1)))*IF(D392="olimpinė",1,IF(M392="Ne",0.5,1))*IF(OR(A$5="Lietuvos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federacija"),IF(OR(J392&lt;8,K392&lt;16),0,1),1)*E392*IF(I392&lt;=1,1,1/I392)*IF(OR(A$5="Lietuvos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392" s="8"/>
    </row>
    <row r="393" spans="1:19">
      <c r="A393" s="61">
        <v>2</v>
      </c>
      <c r="B393" s="61"/>
      <c r="C393" s="12"/>
      <c r="D393" s="61"/>
      <c r="E393" s="61"/>
      <c r="F393" s="61"/>
      <c r="G393" s="61"/>
      <c r="H393" s="61"/>
      <c r="I393" s="61"/>
      <c r="J393" s="61"/>
      <c r="K393" s="61"/>
      <c r="L393" s="61"/>
      <c r="M393" s="61"/>
      <c r="N393" s="3">
        <f t="shared" si="164"/>
        <v>0</v>
      </c>
      <c r="O393" s="9">
        <f t="shared" si="165"/>
        <v>0</v>
      </c>
      <c r="P393" s="4">
        <f t="shared" ref="P393:P401" si="169">IF(O393=0,0,IF(F393="OŽ",IF(L393&gt;35,0,IF(J393&gt;35,(36-L393)*1.836,((36-L393)-(36-J393))*1.836)),0)+IF(F393="PČ",IF(L393&gt;31,0,IF(J393&gt;31,(32-L393)*1.347,((32-L393)-(32-J393))*1.347)),0)+ IF(F393="PČneol",IF(L393&gt;15,0,IF(J393&gt;15,(16-L393)*0.255,((16-L393)-(16-J393))*0.255)),0)+IF(F393="PŽ",IF(L393&gt;31,0,IF(J393&gt;31,(32-L393)*0.255,((32-L393)-(32-J393))*0.255)),0)+IF(F393="EČ",IF(L393&gt;23,0,IF(J393&gt;23,(24-L393)*0.612,((24-L393)-(24-J393))*0.612)),0)+IF(F393="EČneol",IF(L393&gt;7,0,IF(J393&gt;7,(8-L393)*0.204,((8-L393)-(8-J393))*0.204)),0)+IF(F393="EŽ",IF(L393&gt;23,0,IF(J393&gt;23,(24-L393)*0.204,((24-L393)-(24-J393))*0.204)),0)+IF(F393="PT",IF(L393&gt;31,0,IF(J393&gt;31,(32-L393)*0.204,((32-L393)-(32-J393))*0.204)),0)+IF(F393="JOŽ",IF(L393&gt;23,0,IF(J393&gt;23,(24-L393)*0.255,((24-L393)-(24-J393))*0.255)),0)+IF(F393="JPČ",IF(L393&gt;23,0,IF(J393&gt;23,(24-L393)*0.204,((24-L393)-(24-J393))*0.204)),0)+IF(F393="JEČ",IF(L393&gt;15,0,IF(J393&gt;15,(16-L393)*0.102,((16-L393)-(16-J393))*0.102)),0)+IF(F393="JEOF",IF(L393&gt;15,0,IF(J393&gt;15,(16-L393)*0.102,((16-L393)-(16-J393))*0.102)),0)+IF(F393="JnPČ",IF(L393&gt;15,0,IF(J393&gt;15,(16-L393)*0.153,((16-L393)-(16-J393))*0.153)),0)+IF(F393="JnEČ",IF(L393&gt;15,0,IF(J393&gt;15,(16-L393)*0.0765,((16-L393)-(16-J393))*0.0765)),0)+IF(F393="JčPČ",IF(L393&gt;15,0,IF(J393&gt;15,(16-L393)*0.06375,((16-L393)-(16-J393))*0.06375)),0)+IF(F393="JčEČ",IF(L393&gt;15,0,IF(J393&gt;15,(16-L393)*0.051,((16-L393)-(16-J393))*0.051)),0)+IF(F393="NEAK",IF(L393&gt;23,0,IF(J393&gt;23,(24-L393)*0.03444,((24-L393)-(24-J393))*0.03444)),0))</f>
        <v>0</v>
      </c>
      <c r="Q393" s="11">
        <f t="shared" ref="Q393:Q401" si="170">IF(ISERROR(P393*100/N393),0,(P393*100/N393))</f>
        <v>0</v>
      </c>
      <c r="R393" s="10">
        <f t="shared" si="168"/>
        <v>0</v>
      </c>
      <c r="S393" s="8"/>
    </row>
    <row r="394" spans="1:19">
      <c r="A394" s="61">
        <v>3</v>
      </c>
      <c r="B394" s="61"/>
      <c r="C394" s="12"/>
      <c r="D394" s="61"/>
      <c r="E394" s="61"/>
      <c r="F394" s="61"/>
      <c r="G394" s="61"/>
      <c r="H394" s="61"/>
      <c r="I394" s="61"/>
      <c r="J394" s="61"/>
      <c r="K394" s="61"/>
      <c r="L394" s="61"/>
      <c r="M394" s="61"/>
      <c r="N394" s="3">
        <f t="shared" si="164"/>
        <v>0</v>
      </c>
      <c r="O394" s="9">
        <f t="shared" si="165"/>
        <v>0</v>
      </c>
      <c r="P394" s="4">
        <f t="shared" si="169"/>
        <v>0</v>
      </c>
      <c r="Q394" s="11">
        <f t="shared" si="170"/>
        <v>0</v>
      </c>
      <c r="R394" s="10">
        <f t="shared" si="168"/>
        <v>0</v>
      </c>
      <c r="S394" s="8"/>
    </row>
    <row r="395" spans="1:19" s="8" customFormat="1">
      <c r="A395" s="61">
        <v>4</v>
      </c>
      <c r="B395" s="61"/>
      <c r="C395" s="12"/>
      <c r="D395" s="61"/>
      <c r="E395" s="61"/>
      <c r="F395" s="61"/>
      <c r="G395" s="61"/>
      <c r="H395" s="61"/>
      <c r="I395" s="61"/>
      <c r="J395" s="61"/>
      <c r="K395" s="61"/>
      <c r="L395" s="61"/>
      <c r="M395" s="61"/>
      <c r="N395" s="3">
        <f t="shared" si="164"/>
        <v>0</v>
      </c>
      <c r="O395" s="9">
        <f t="shared" si="165"/>
        <v>0</v>
      </c>
      <c r="P395" s="4">
        <f t="shared" si="169"/>
        <v>0</v>
      </c>
      <c r="Q395" s="11">
        <f t="shared" si="170"/>
        <v>0</v>
      </c>
      <c r="R395" s="10">
        <f t="shared" si="168"/>
        <v>0</v>
      </c>
    </row>
    <row r="396" spans="1:19">
      <c r="A396" s="61">
        <v>5</v>
      </c>
      <c r="B396" s="61"/>
      <c r="C396" s="12"/>
      <c r="D396" s="61"/>
      <c r="E396" s="61"/>
      <c r="F396" s="61"/>
      <c r="G396" s="61"/>
      <c r="H396" s="61"/>
      <c r="I396" s="61"/>
      <c r="J396" s="61"/>
      <c r="K396" s="61"/>
      <c r="L396" s="61"/>
      <c r="M396" s="61"/>
      <c r="N396" s="3">
        <f t="shared" si="164"/>
        <v>0</v>
      </c>
      <c r="O396" s="9">
        <f t="shared" si="165"/>
        <v>0</v>
      </c>
      <c r="P396" s="4">
        <f t="shared" si="169"/>
        <v>0</v>
      </c>
      <c r="Q396" s="11">
        <f t="shared" si="170"/>
        <v>0</v>
      </c>
      <c r="R396" s="10">
        <f t="shared" si="168"/>
        <v>0</v>
      </c>
      <c r="S396" s="8"/>
    </row>
    <row r="397" spans="1:19">
      <c r="A397" s="61">
        <v>6</v>
      </c>
      <c r="B397" s="61"/>
      <c r="C397" s="12"/>
      <c r="D397" s="61"/>
      <c r="E397" s="61"/>
      <c r="F397" s="61"/>
      <c r="G397" s="61"/>
      <c r="H397" s="61"/>
      <c r="I397" s="61"/>
      <c r="J397" s="61"/>
      <c r="K397" s="61"/>
      <c r="L397" s="61"/>
      <c r="M397" s="61"/>
      <c r="N397" s="3">
        <f t="shared" si="164"/>
        <v>0</v>
      </c>
      <c r="O397" s="9">
        <f t="shared" si="165"/>
        <v>0</v>
      </c>
      <c r="P397" s="4">
        <f t="shared" si="169"/>
        <v>0</v>
      </c>
      <c r="Q397" s="11">
        <f t="shared" si="170"/>
        <v>0</v>
      </c>
      <c r="R397" s="10">
        <f t="shared" si="168"/>
        <v>0</v>
      </c>
      <c r="S397" s="8"/>
    </row>
    <row r="398" spans="1:19">
      <c r="A398" s="61">
        <v>7</v>
      </c>
      <c r="B398" s="61"/>
      <c r="C398" s="12"/>
      <c r="D398" s="61"/>
      <c r="E398" s="61"/>
      <c r="F398" s="61"/>
      <c r="G398" s="61"/>
      <c r="H398" s="61"/>
      <c r="I398" s="61"/>
      <c r="J398" s="61"/>
      <c r="K398" s="61"/>
      <c r="L398" s="61"/>
      <c r="M398" s="61"/>
      <c r="N398" s="3">
        <f t="shared" si="164"/>
        <v>0</v>
      </c>
      <c r="O398" s="9">
        <f t="shared" si="165"/>
        <v>0</v>
      </c>
      <c r="P398" s="4">
        <f t="shared" si="169"/>
        <v>0</v>
      </c>
      <c r="Q398" s="11">
        <f t="shared" si="170"/>
        <v>0</v>
      </c>
      <c r="R398" s="10">
        <f t="shared" si="168"/>
        <v>0</v>
      </c>
      <c r="S398" s="8"/>
    </row>
    <row r="399" spans="1:19">
      <c r="A399" s="61">
        <v>8</v>
      </c>
      <c r="B399" s="61"/>
      <c r="C399" s="12"/>
      <c r="D399" s="61"/>
      <c r="E399" s="61"/>
      <c r="F399" s="61"/>
      <c r="G399" s="61"/>
      <c r="H399" s="61"/>
      <c r="I399" s="61"/>
      <c r="J399" s="61"/>
      <c r="K399" s="61"/>
      <c r="L399" s="61"/>
      <c r="M399" s="61"/>
      <c r="N399" s="3">
        <f t="shared" si="164"/>
        <v>0</v>
      </c>
      <c r="O399" s="9">
        <f t="shared" si="165"/>
        <v>0</v>
      </c>
      <c r="P399" s="4">
        <f t="shared" si="169"/>
        <v>0</v>
      </c>
      <c r="Q399" s="11">
        <f t="shared" si="170"/>
        <v>0</v>
      </c>
      <c r="R399" s="10">
        <f t="shared" si="168"/>
        <v>0</v>
      </c>
      <c r="S399" s="8"/>
    </row>
    <row r="400" spans="1:19">
      <c r="A400" s="61">
        <v>9</v>
      </c>
      <c r="B400" s="61"/>
      <c r="C400" s="12"/>
      <c r="D400" s="61"/>
      <c r="E400" s="61"/>
      <c r="F400" s="61"/>
      <c r="G400" s="61"/>
      <c r="H400" s="61"/>
      <c r="I400" s="61"/>
      <c r="J400" s="61"/>
      <c r="K400" s="61"/>
      <c r="L400" s="61"/>
      <c r="M400" s="61"/>
      <c r="N400" s="3">
        <f t="shared" si="164"/>
        <v>0</v>
      </c>
      <c r="O400" s="9">
        <f t="shared" si="165"/>
        <v>0</v>
      </c>
      <c r="P400" s="4">
        <f t="shared" si="169"/>
        <v>0</v>
      </c>
      <c r="Q400" s="11">
        <f t="shared" si="170"/>
        <v>0</v>
      </c>
      <c r="R400" s="10">
        <f t="shared" si="168"/>
        <v>0</v>
      </c>
      <c r="S400" s="8"/>
    </row>
    <row r="401" spans="1:19">
      <c r="A401" s="61">
        <v>10</v>
      </c>
      <c r="B401" s="61"/>
      <c r="C401" s="12"/>
      <c r="D401" s="61"/>
      <c r="E401" s="61"/>
      <c r="F401" s="61"/>
      <c r="G401" s="61"/>
      <c r="H401" s="61"/>
      <c r="I401" s="61"/>
      <c r="J401" s="61"/>
      <c r="K401" s="61"/>
      <c r="L401" s="61"/>
      <c r="M401" s="61"/>
      <c r="N401" s="3">
        <f t="shared" si="164"/>
        <v>0</v>
      </c>
      <c r="O401" s="9">
        <f t="shared" si="165"/>
        <v>0</v>
      </c>
      <c r="P401" s="4">
        <f t="shared" si="169"/>
        <v>0</v>
      </c>
      <c r="Q401" s="11">
        <f t="shared" si="170"/>
        <v>0</v>
      </c>
      <c r="R401" s="10">
        <f t="shared" si="168"/>
        <v>0</v>
      </c>
      <c r="S401" s="8"/>
    </row>
    <row r="402" spans="1:19">
      <c r="A402" s="64" t="s">
        <v>64</v>
      </c>
      <c r="B402" s="65"/>
      <c r="C402" s="65"/>
      <c r="D402" s="65"/>
      <c r="E402" s="65"/>
      <c r="F402" s="65"/>
      <c r="G402" s="65"/>
      <c r="H402" s="65"/>
      <c r="I402" s="65"/>
      <c r="J402" s="65"/>
      <c r="K402" s="65"/>
      <c r="L402" s="65"/>
      <c r="M402" s="65"/>
      <c r="N402" s="65"/>
      <c r="O402" s="65"/>
      <c r="P402" s="65"/>
      <c r="Q402" s="66"/>
      <c r="R402" s="10">
        <f>SUM(R392:R401)</f>
        <v>0</v>
      </c>
      <c r="S402" s="8"/>
    </row>
    <row r="403" spans="1:19" ht="15.75">
      <c r="A403" s="24" t="s">
        <v>65</v>
      </c>
      <c r="B403" s="24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6"/>
      <c r="S403" s="8"/>
    </row>
    <row r="404" spans="1:19">
      <c r="A404" s="49" t="s">
        <v>79</v>
      </c>
      <c r="B404" s="49"/>
      <c r="C404" s="49"/>
      <c r="D404" s="49"/>
      <c r="E404" s="49"/>
      <c r="F404" s="49"/>
      <c r="G404" s="49"/>
      <c r="H404" s="49"/>
      <c r="I404" s="49"/>
      <c r="J404" s="15"/>
      <c r="K404" s="15"/>
      <c r="L404" s="15"/>
      <c r="M404" s="15"/>
      <c r="N404" s="15"/>
      <c r="O404" s="15"/>
      <c r="P404" s="15"/>
      <c r="Q404" s="15"/>
      <c r="R404" s="16"/>
      <c r="S404" s="8"/>
    </row>
    <row r="405" spans="1:19">
      <c r="A405" s="49"/>
      <c r="B405" s="49"/>
      <c r="C405" s="49"/>
      <c r="D405" s="49"/>
      <c r="E405" s="49"/>
      <c r="F405" s="49"/>
      <c r="G405" s="49"/>
      <c r="H405" s="49"/>
      <c r="I405" s="49"/>
      <c r="J405" s="15"/>
      <c r="K405" s="15"/>
      <c r="L405" s="15"/>
      <c r="M405" s="15"/>
      <c r="N405" s="15"/>
      <c r="O405" s="15"/>
      <c r="P405" s="15"/>
      <c r="Q405" s="15"/>
      <c r="R405" s="16"/>
      <c r="S405" s="8"/>
    </row>
    <row r="406" spans="1:19">
      <c r="A406" s="67" t="s">
        <v>221</v>
      </c>
      <c r="B406" s="68"/>
      <c r="C406" s="68"/>
      <c r="D406" s="68"/>
      <c r="E406" s="68"/>
      <c r="F406" s="68"/>
      <c r="G406" s="68"/>
      <c r="H406" s="68"/>
      <c r="I406" s="68"/>
      <c r="J406" s="68"/>
      <c r="K406" s="68"/>
      <c r="L406" s="68"/>
      <c r="M406" s="68"/>
      <c r="N406" s="68"/>
      <c r="O406" s="68"/>
      <c r="P406" s="68"/>
      <c r="Q406" s="57"/>
      <c r="R406" s="8"/>
      <c r="S406" s="8"/>
    </row>
    <row r="407" spans="1:19" ht="18">
      <c r="A407" s="69" t="s">
        <v>27</v>
      </c>
      <c r="B407" s="70"/>
      <c r="C407" s="70"/>
      <c r="D407" s="50"/>
      <c r="E407" s="50"/>
      <c r="F407" s="50"/>
      <c r="G407" s="50"/>
      <c r="H407" s="50"/>
      <c r="I407" s="50"/>
      <c r="J407" s="50"/>
      <c r="K407" s="50"/>
      <c r="L407" s="50"/>
      <c r="M407" s="50"/>
      <c r="N407" s="50"/>
      <c r="O407" s="50"/>
      <c r="P407" s="50"/>
      <c r="Q407" s="57"/>
      <c r="R407" s="8"/>
      <c r="S407" s="8"/>
    </row>
    <row r="408" spans="1:19">
      <c r="A408" s="67" t="s">
        <v>69</v>
      </c>
      <c r="B408" s="68"/>
      <c r="C408" s="68"/>
      <c r="D408" s="68"/>
      <c r="E408" s="68"/>
      <c r="F408" s="68"/>
      <c r="G408" s="68"/>
      <c r="H408" s="68"/>
      <c r="I408" s="68"/>
      <c r="J408" s="68"/>
      <c r="K408" s="68"/>
      <c r="L408" s="68"/>
      <c r="M408" s="68"/>
      <c r="N408" s="68"/>
      <c r="O408" s="68"/>
      <c r="P408" s="68"/>
      <c r="Q408" s="57"/>
      <c r="R408" s="8"/>
      <c r="S408" s="8"/>
    </row>
    <row r="409" spans="1:19">
      <c r="A409" s="61">
        <v>1</v>
      </c>
      <c r="B409" s="61"/>
      <c r="C409" s="12"/>
      <c r="D409" s="61"/>
      <c r="E409" s="61"/>
      <c r="F409" s="61"/>
      <c r="G409" s="61"/>
      <c r="H409" s="61"/>
      <c r="I409" s="61"/>
      <c r="J409" s="61"/>
      <c r="K409" s="61"/>
      <c r="L409" s="61"/>
      <c r="M409" s="61"/>
      <c r="N409" s="3">
        <f t="shared" ref="N409:N418" si="171">(IF(F409="OŽ",IF(L409=1,550.8,IF(L409=2,426.38,IF(L409=3,342.14,IF(L409=4,181.44,IF(L409=5,168.48,IF(L409=6,155.52,IF(L409=7,148.5,IF(L409=8,144,0))))))))+IF(L409&lt;=8,0,IF(L409&lt;=16,137.7,IF(L409&lt;=24,108,IF(L409&lt;=32,80.1,IF(L409&lt;=36,52.2,0)))))-IF(L409&lt;=8,0,IF(L409&lt;=16,(L409-9)*2.754,IF(L409&lt;=24,(L409-17)* 2.754,IF(L409&lt;=32,(L409-25)* 2.754,IF(L409&lt;=36,(L409-33)*2.754,0))))),0)+IF(F409="PČ",IF(L409=1,449,IF(L409=2,314.6,IF(L409=3,238,IF(L409=4,172,IF(L409=5,159,IF(L409=6,145,IF(L409=7,132,IF(L409=8,119,0))))))))+IF(L409&lt;=8,0,IF(L409&lt;=16,88,IF(L409&lt;=24,55,IF(L409&lt;=32,22,0))))-IF(L409&lt;=8,0,IF(L409&lt;=16,(L409-9)*2.245,IF(L409&lt;=24,(L409-17)*2.245,IF(L409&lt;=32,(L409-25)*2.245,0)))),0)+IF(F409="PČneol",IF(L409=1,85,IF(L409=2,64.61,IF(L409=3,50.76,IF(L409=4,16.25,IF(L409=5,15,IF(L409=6,13.75,IF(L409=7,12.5,IF(L409=8,11.25,0))))))))+IF(L409&lt;=8,0,IF(L409&lt;=16,9,0))-IF(L409&lt;=8,0,IF(L409&lt;=16,(L409-9)*0.425,0)),0)+IF(F409="PŽ",IF(L409=1,85,IF(L409=2,59.5,IF(L409=3,45,IF(L409=4,32.5,IF(L409=5,30,IF(L409=6,27.5,IF(L409=7,25,IF(L409=8,22.5,0))))))))+IF(L409&lt;=8,0,IF(L409&lt;=16,19,IF(L409&lt;=24,13,IF(L409&lt;=32,8,0))))-IF(L409&lt;=8,0,IF(L409&lt;=16,(L409-9)*0.425,IF(L409&lt;=24,(L409-17)*0.425,IF(L409&lt;=32,(L409-25)*0.425,0)))),0)+IF(F409="EČ",IF(L409=1,204,IF(L409=2,156.24,IF(L409=3,123.84,IF(L409=4,72,IF(L409=5,66,IF(L409=6,60,IF(L409=7,54,IF(L409=8,48,0))))))))+IF(L409&lt;=8,0,IF(L409&lt;=16,40,IF(L409&lt;=24,25,0)))-IF(L409&lt;=8,0,IF(L409&lt;=16,(L409-9)*1.02,IF(L409&lt;=24,(L409-17)*1.02,0))),0)+IF(F409="EČneol",IF(L409=1,68,IF(L409=2,51.69,IF(L409=3,40.61,IF(L409=4,13,IF(L409=5,12,IF(L409=6,11,IF(L409=7,10,IF(L409=8,9,0)))))))))+IF(F409="EŽ",IF(L409=1,68,IF(L409=2,47.6,IF(L409=3,36,IF(L409=4,18,IF(L409=5,16.5,IF(L409=6,15,IF(L409=7,13.5,IF(L409=8,12,0))))))))+IF(L409&lt;=8,0,IF(L409&lt;=16,10,IF(L409&lt;=24,6,0)))-IF(L409&lt;=8,0,IF(L409&lt;=16,(L409-9)*0.34,IF(L409&lt;=24,(L409-17)*0.34,0))),0)+IF(F409="PT",IF(L409=1,68,IF(L409=2,52.08,IF(L409=3,41.28,IF(L409=4,24,IF(L409=5,22,IF(L409=6,20,IF(L409=7,18,IF(L409=8,16,0))))))))+IF(L409&lt;=8,0,IF(L409&lt;=16,13,IF(L409&lt;=24,9,IF(L409&lt;=32,4,0))))-IF(L409&lt;=8,0,IF(L409&lt;=16,(L409-9)*0.34,IF(L409&lt;=24,(L409-17)*0.34,IF(L409&lt;=32,(L409-25)*0.34,0)))),0)+IF(F409="JOŽ",IF(L409=1,85,IF(L409=2,59.5,IF(L409=3,45,IF(L409=4,32.5,IF(L409=5,30,IF(L409=6,27.5,IF(L409=7,25,IF(L409=8,22.5,0))))))))+IF(L409&lt;=8,0,IF(L409&lt;=16,19,IF(L409&lt;=24,13,0)))-IF(L409&lt;=8,0,IF(L409&lt;=16,(L409-9)*0.425,IF(L409&lt;=24,(L409-17)*0.425,0))),0)+IF(F409="JPČ",IF(L409=1,68,IF(L409=2,47.6,IF(L409=3,36,IF(L409=4,26,IF(L409=5,24,IF(L409=6,22,IF(L409=7,20,IF(L409=8,18,0))))))))+IF(L409&lt;=8,0,IF(L409&lt;=16,13,IF(L409&lt;=24,9,0)))-IF(L409&lt;=8,0,IF(L409&lt;=16,(L409-9)*0.34,IF(L409&lt;=24,(L409-17)*0.34,0))),0)+IF(F409="JEČ",IF(L409=1,34,IF(L409=2,26.04,IF(L409=3,20.6,IF(L409=4,12,IF(L409=5,11,IF(L409=6,10,IF(L409=7,9,IF(L409=8,8,0))))))))+IF(L409&lt;=8,0,IF(L409&lt;=16,6,0))-IF(L409&lt;=8,0,IF(L409&lt;=16,(L409-9)*0.17,0)),0)+IF(F409="JEOF",IF(L409=1,34,IF(L409=2,26.04,IF(L409=3,20.6,IF(L409=4,12,IF(L409=5,11,IF(L409=6,10,IF(L409=7,9,IF(L409=8,8,0))))))))+IF(L409&lt;=8,0,IF(L409&lt;=16,6,0))-IF(L409&lt;=8,0,IF(L409&lt;=16,(L409-9)*0.17,0)),0)+IF(F409="JnPČ",IF(L409=1,51,IF(L409=2,35.7,IF(L409=3,27,IF(L409=4,19.5,IF(L409=5,18,IF(L409=6,16.5,IF(L409=7,15,IF(L409=8,13.5,0))))))))+IF(L409&lt;=8,0,IF(L409&lt;=16,10,0))-IF(L409&lt;=8,0,IF(L409&lt;=16,(L409-9)*0.255,0)),0)+IF(F409="JnEČ",IF(L409=1,25.5,IF(L409=2,19.53,IF(L409=3,15.48,IF(L409=4,9,IF(L409=5,8.25,IF(L409=6,7.5,IF(L409=7,6.75,IF(L409=8,6,0))))))))+IF(L409&lt;=8,0,IF(L409&lt;=16,5,0))-IF(L409&lt;=8,0,IF(L409&lt;=16,(L409-9)*0.1275,0)),0)+IF(F409="JčPČ",IF(L409=1,21.25,IF(L409=2,14.5,IF(L409=3,11.5,IF(L409=4,7,IF(L409=5,6.5,IF(L409=6,6,IF(L409=7,5.5,IF(L409=8,5,0))))))))+IF(L409&lt;=8,0,IF(L409&lt;=16,4,0))-IF(L409&lt;=8,0,IF(L409&lt;=16,(L409-9)*0.10625,0)),0)+IF(F409="JčEČ",IF(L409=1,17,IF(L409=2,13.02,IF(L409=3,10.32,IF(L409=4,6,IF(L409=5,5.5,IF(L409=6,5,IF(L409=7,4.5,IF(L409=8,4,0))))))))+IF(L409&lt;=8,0,IF(L409&lt;=16,3,0))-IF(L409&lt;=8,0,IF(L409&lt;=16,(L409-9)*0.085,0)),0)+IF(F409="NEAK",IF(L409=1,11.48,IF(L409=2,8.79,IF(L409=3,6.97,IF(L409=4,4.05,IF(L409=5,3.71,IF(L409=6,3.38,IF(L409=7,3.04,IF(L409=8,2.7,0))))))))+IF(L409&lt;=8,0,IF(L409&lt;=16,2,IF(L409&lt;=24,1.3,0)))-IF(L409&lt;=8,0,IF(L409&lt;=16,(L409-9)*0.0574,IF(L409&lt;=24,(L409-17)*0.0574,0))),0))*IF(L409&lt;0,1,IF(OR(F409="PČ",F409="PŽ",F409="PT"),IF(J409&lt;32,J409/32,1),1))* IF(L409&lt;0,1,IF(OR(F409="EČ",F409="EŽ",F409="JOŽ",F409="JPČ",F409="NEAK"),IF(J409&lt;24,J409/24,1),1))*IF(L409&lt;0,1,IF(OR(F409="PČneol",F409="JEČ",F409="JEOF",F409="JnPČ",F409="JnEČ",F409="JčPČ",F409="JčEČ"),IF(J409&lt;16,J409/16,1),1))*IF(L409&lt;0,1,IF(F409="EČneol",IF(J409&lt;8,J409/8,1),1))</f>
        <v>0</v>
      </c>
      <c r="O409" s="9">
        <f t="shared" ref="O409:O418" si="172">IF(F409="OŽ",N409,IF(H409="Ne",IF(J409*0.3&lt;J409-L409,N409,0),IF(J409*0.1&lt;J409-L409,N409,0)))</f>
        <v>0</v>
      </c>
      <c r="P409" s="4">
        <f t="shared" ref="P409" si="173">IF(O409=0,0,IF(F409="OŽ",IF(L409&gt;35,0,IF(J409&gt;35,(36-L409)*1.836,((36-L409)-(36-J409))*1.836)),0)+IF(F409="PČ",IF(L409&gt;31,0,IF(J409&gt;31,(32-L409)*1.347,((32-L409)-(32-J409))*1.347)),0)+ IF(F409="PČneol",IF(L409&gt;15,0,IF(J409&gt;15,(16-L409)*0.255,((16-L409)-(16-J409))*0.255)),0)+IF(F409="PŽ",IF(L409&gt;31,0,IF(J409&gt;31,(32-L409)*0.255,((32-L409)-(32-J409))*0.255)),0)+IF(F409="EČ",IF(L409&gt;23,0,IF(J409&gt;23,(24-L409)*0.612,((24-L409)-(24-J409))*0.612)),0)+IF(F409="EČneol",IF(L409&gt;7,0,IF(J409&gt;7,(8-L409)*0.204,((8-L409)-(8-J409))*0.204)),0)+IF(F409="EŽ",IF(L409&gt;23,0,IF(J409&gt;23,(24-L409)*0.204,((24-L409)-(24-J409))*0.204)),0)+IF(F409="PT",IF(L409&gt;31,0,IF(J409&gt;31,(32-L409)*0.204,((32-L409)-(32-J409))*0.204)),0)+IF(F409="JOŽ",IF(L409&gt;23,0,IF(J409&gt;23,(24-L409)*0.255,((24-L409)-(24-J409))*0.255)),0)+IF(F409="JPČ",IF(L409&gt;23,0,IF(J409&gt;23,(24-L409)*0.204,((24-L409)-(24-J409))*0.204)),0)+IF(F409="JEČ",IF(L409&gt;15,0,IF(J409&gt;15,(16-L409)*0.102,((16-L409)-(16-J409))*0.102)),0)+IF(F409="JEOF",IF(L409&gt;15,0,IF(J409&gt;15,(16-L409)*0.102,((16-L409)-(16-J409))*0.102)),0)+IF(F409="JnPČ",IF(L409&gt;15,0,IF(J409&gt;15,(16-L409)*0.153,((16-L409)-(16-J409))*0.153)),0)+IF(F409="JnEČ",IF(L409&gt;15,0,IF(J409&gt;15,(16-L409)*0.0765,((16-L409)-(16-J409))*0.0765)),0)+IF(F409="JčPČ",IF(L409&gt;15,0,IF(J409&gt;15,(16-L409)*0.06375,((16-L409)-(16-J409))*0.06375)),0)+IF(F409="JčEČ",IF(L409&gt;15,0,IF(J409&gt;15,(16-L409)*0.051,((16-L409)-(16-J409))*0.051)),0)+IF(F409="NEAK",IF(L409&gt;23,0,IF(J409&gt;23,(24-L409)*0.03444,((24-L409)-(24-J409))*0.03444)),0))</f>
        <v>0</v>
      </c>
      <c r="Q409" s="11">
        <f t="shared" ref="Q409" si="174">IF(ISERROR(P409*100/N409),0,(P409*100/N409))</f>
        <v>0</v>
      </c>
      <c r="R409" s="10">
        <f t="shared" ref="R409:R418" si="175">IF(Q409&lt;=30,O409+P409,O409+O409*0.3)*IF(G409=1,0.4,IF(G409=2,0.75,IF(G409="1 (kas 4 m. 1 k. nerengiamos)",0.52,1)))*IF(D409="olimpinė",1,IF(M409="Ne",0.5,1))*IF(OR(A$5="Lietuvos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federacija"),IF(OR(J409&lt;8,K409&lt;16),0,1),1)*E409*IF(I409&lt;=1,1,1/I409)*IF(OR(A$5="Lietuvos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409" s="8"/>
    </row>
    <row r="410" spans="1:19">
      <c r="A410" s="61">
        <v>2</v>
      </c>
      <c r="B410" s="61"/>
      <c r="C410" s="12"/>
      <c r="D410" s="61"/>
      <c r="E410" s="61"/>
      <c r="F410" s="61"/>
      <c r="G410" s="61"/>
      <c r="H410" s="61"/>
      <c r="I410" s="61"/>
      <c r="J410" s="61"/>
      <c r="K410" s="61"/>
      <c r="L410" s="61"/>
      <c r="M410" s="61"/>
      <c r="N410" s="3">
        <f t="shared" si="171"/>
        <v>0</v>
      </c>
      <c r="O410" s="9">
        <f t="shared" si="172"/>
        <v>0</v>
      </c>
      <c r="P410" s="4">
        <f t="shared" ref="P410:P418" si="176">IF(O410=0,0,IF(F410="OŽ",IF(L410&gt;35,0,IF(J410&gt;35,(36-L410)*1.836,((36-L410)-(36-J410))*1.836)),0)+IF(F410="PČ",IF(L410&gt;31,0,IF(J410&gt;31,(32-L410)*1.347,((32-L410)-(32-J410))*1.347)),0)+ IF(F410="PČneol",IF(L410&gt;15,0,IF(J410&gt;15,(16-L410)*0.255,((16-L410)-(16-J410))*0.255)),0)+IF(F410="PŽ",IF(L410&gt;31,0,IF(J410&gt;31,(32-L410)*0.255,((32-L410)-(32-J410))*0.255)),0)+IF(F410="EČ",IF(L410&gt;23,0,IF(J410&gt;23,(24-L410)*0.612,((24-L410)-(24-J410))*0.612)),0)+IF(F410="EČneol",IF(L410&gt;7,0,IF(J410&gt;7,(8-L410)*0.204,((8-L410)-(8-J410))*0.204)),0)+IF(F410="EŽ",IF(L410&gt;23,0,IF(J410&gt;23,(24-L410)*0.204,((24-L410)-(24-J410))*0.204)),0)+IF(F410="PT",IF(L410&gt;31,0,IF(J410&gt;31,(32-L410)*0.204,((32-L410)-(32-J410))*0.204)),0)+IF(F410="JOŽ",IF(L410&gt;23,0,IF(J410&gt;23,(24-L410)*0.255,((24-L410)-(24-J410))*0.255)),0)+IF(F410="JPČ",IF(L410&gt;23,0,IF(J410&gt;23,(24-L410)*0.204,((24-L410)-(24-J410))*0.204)),0)+IF(F410="JEČ",IF(L410&gt;15,0,IF(J410&gt;15,(16-L410)*0.102,((16-L410)-(16-J410))*0.102)),0)+IF(F410="JEOF",IF(L410&gt;15,0,IF(J410&gt;15,(16-L410)*0.102,((16-L410)-(16-J410))*0.102)),0)+IF(F410="JnPČ",IF(L410&gt;15,0,IF(J410&gt;15,(16-L410)*0.153,((16-L410)-(16-J410))*0.153)),0)+IF(F410="JnEČ",IF(L410&gt;15,0,IF(J410&gt;15,(16-L410)*0.0765,((16-L410)-(16-J410))*0.0765)),0)+IF(F410="JčPČ",IF(L410&gt;15,0,IF(J410&gt;15,(16-L410)*0.06375,((16-L410)-(16-J410))*0.06375)),0)+IF(F410="JčEČ",IF(L410&gt;15,0,IF(J410&gt;15,(16-L410)*0.051,((16-L410)-(16-J410))*0.051)),0)+IF(F410="NEAK",IF(L410&gt;23,0,IF(J410&gt;23,(24-L410)*0.03444,((24-L410)-(24-J410))*0.03444)),0))</f>
        <v>0</v>
      </c>
      <c r="Q410" s="11">
        <f t="shared" ref="Q410:Q418" si="177">IF(ISERROR(P410*100/N410),0,(P410*100/N410))</f>
        <v>0</v>
      </c>
      <c r="R410" s="10">
        <f t="shared" si="175"/>
        <v>0</v>
      </c>
      <c r="S410" s="8"/>
    </row>
    <row r="411" spans="1:19">
      <c r="A411" s="61">
        <v>3</v>
      </c>
      <c r="B411" s="61"/>
      <c r="C411" s="12"/>
      <c r="D411" s="61"/>
      <c r="E411" s="61"/>
      <c r="F411" s="61"/>
      <c r="G411" s="61"/>
      <c r="H411" s="61"/>
      <c r="I411" s="61"/>
      <c r="J411" s="61"/>
      <c r="K411" s="61"/>
      <c r="L411" s="61"/>
      <c r="M411" s="61"/>
      <c r="N411" s="3">
        <f t="shared" si="171"/>
        <v>0</v>
      </c>
      <c r="O411" s="9">
        <f t="shared" si="172"/>
        <v>0</v>
      </c>
      <c r="P411" s="4">
        <f t="shared" si="176"/>
        <v>0</v>
      </c>
      <c r="Q411" s="11">
        <f t="shared" si="177"/>
        <v>0</v>
      </c>
      <c r="R411" s="10">
        <f t="shared" si="175"/>
        <v>0</v>
      </c>
      <c r="S411" s="8"/>
    </row>
    <row r="412" spans="1:19" s="8" customFormat="1">
      <c r="A412" s="61">
        <v>4</v>
      </c>
      <c r="B412" s="61"/>
      <c r="C412" s="12"/>
      <c r="D412" s="61"/>
      <c r="E412" s="61"/>
      <c r="F412" s="61"/>
      <c r="G412" s="61"/>
      <c r="H412" s="61"/>
      <c r="I412" s="61"/>
      <c r="J412" s="61"/>
      <c r="K412" s="61"/>
      <c r="L412" s="61"/>
      <c r="M412" s="61"/>
      <c r="N412" s="3">
        <f t="shared" si="171"/>
        <v>0</v>
      </c>
      <c r="O412" s="9">
        <f t="shared" si="172"/>
        <v>0</v>
      </c>
      <c r="P412" s="4">
        <f t="shared" si="176"/>
        <v>0</v>
      </c>
      <c r="Q412" s="11">
        <f t="shared" si="177"/>
        <v>0</v>
      </c>
      <c r="R412" s="10">
        <f t="shared" si="175"/>
        <v>0</v>
      </c>
    </row>
    <row r="413" spans="1:19">
      <c r="A413" s="61">
        <v>5</v>
      </c>
      <c r="B413" s="61"/>
      <c r="C413" s="12"/>
      <c r="D413" s="61"/>
      <c r="E413" s="61"/>
      <c r="F413" s="61"/>
      <c r="G413" s="61"/>
      <c r="H413" s="61"/>
      <c r="I413" s="61"/>
      <c r="J413" s="61"/>
      <c r="K413" s="61"/>
      <c r="L413" s="61"/>
      <c r="M413" s="61"/>
      <c r="N413" s="3">
        <f t="shared" si="171"/>
        <v>0</v>
      </c>
      <c r="O413" s="9">
        <f t="shared" si="172"/>
        <v>0</v>
      </c>
      <c r="P413" s="4">
        <f t="shared" si="176"/>
        <v>0</v>
      </c>
      <c r="Q413" s="11">
        <f t="shared" si="177"/>
        <v>0</v>
      </c>
      <c r="R413" s="10">
        <f t="shared" si="175"/>
        <v>0</v>
      </c>
      <c r="S413" s="8"/>
    </row>
    <row r="414" spans="1:19">
      <c r="A414" s="61">
        <v>6</v>
      </c>
      <c r="B414" s="61"/>
      <c r="C414" s="12"/>
      <c r="D414" s="61"/>
      <c r="E414" s="61"/>
      <c r="F414" s="61"/>
      <c r="G414" s="61"/>
      <c r="H414" s="61"/>
      <c r="I414" s="61"/>
      <c r="J414" s="61"/>
      <c r="K414" s="61"/>
      <c r="L414" s="61"/>
      <c r="M414" s="61"/>
      <c r="N414" s="3">
        <f t="shared" si="171"/>
        <v>0</v>
      </c>
      <c r="O414" s="9">
        <f t="shared" si="172"/>
        <v>0</v>
      </c>
      <c r="P414" s="4">
        <f t="shared" si="176"/>
        <v>0</v>
      </c>
      <c r="Q414" s="11">
        <f t="shared" si="177"/>
        <v>0</v>
      </c>
      <c r="R414" s="10">
        <f t="shared" si="175"/>
        <v>0</v>
      </c>
      <c r="S414" s="8"/>
    </row>
    <row r="415" spans="1:19">
      <c r="A415" s="61">
        <v>7</v>
      </c>
      <c r="B415" s="61"/>
      <c r="C415" s="12"/>
      <c r="D415" s="61"/>
      <c r="E415" s="61"/>
      <c r="F415" s="61"/>
      <c r="G415" s="61"/>
      <c r="H415" s="61"/>
      <c r="I415" s="61"/>
      <c r="J415" s="61"/>
      <c r="K415" s="61"/>
      <c r="L415" s="61"/>
      <c r="M415" s="61"/>
      <c r="N415" s="3">
        <f t="shared" si="171"/>
        <v>0</v>
      </c>
      <c r="O415" s="9">
        <f t="shared" si="172"/>
        <v>0</v>
      </c>
      <c r="P415" s="4">
        <f t="shared" si="176"/>
        <v>0</v>
      </c>
      <c r="Q415" s="11">
        <f t="shared" si="177"/>
        <v>0</v>
      </c>
      <c r="R415" s="10">
        <f t="shared" si="175"/>
        <v>0</v>
      </c>
      <c r="S415" s="8"/>
    </row>
    <row r="416" spans="1:19">
      <c r="A416" s="61">
        <v>8</v>
      </c>
      <c r="B416" s="61"/>
      <c r="C416" s="12"/>
      <c r="D416" s="61"/>
      <c r="E416" s="61"/>
      <c r="F416" s="61"/>
      <c r="G416" s="61"/>
      <c r="H416" s="61"/>
      <c r="I416" s="61"/>
      <c r="J416" s="61"/>
      <c r="K416" s="61"/>
      <c r="L416" s="61"/>
      <c r="M416" s="61"/>
      <c r="N416" s="3">
        <f t="shared" si="171"/>
        <v>0</v>
      </c>
      <c r="O416" s="9">
        <f t="shared" si="172"/>
        <v>0</v>
      </c>
      <c r="P416" s="4">
        <f t="shared" si="176"/>
        <v>0</v>
      </c>
      <c r="Q416" s="11">
        <f t="shared" si="177"/>
        <v>0</v>
      </c>
      <c r="R416" s="10">
        <f t="shared" si="175"/>
        <v>0</v>
      </c>
      <c r="S416" s="8"/>
    </row>
    <row r="417" spans="1:19">
      <c r="A417" s="61">
        <v>9</v>
      </c>
      <c r="B417" s="61"/>
      <c r="C417" s="12"/>
      <c r="D417" s="61"/>
      <c r="E417" s="61"/>
      <c r="F417" s="61"/>
      <c r="G417" s="61"/>
      <c r="H417" s="61"/>
      <c r="I417" s="61"/>
      <c r="J417" s="61"/>
      <c r="K417" s="61"/>
      <c r="L417" s="61"/>
      <c r="M417" s="61"/>
      <c r="N417" s="3">
        <f t="shared" si="171"/>
        <v>0</v>
      </c>
      <c r="O417" s="9">
        <f t="shared" si="172"/>
        <v>0</v>
      </c>
      <c r="P417" s="4">
        <f t="shared" si="176"/>
        <v>0</v>
      </c>
      <c r="Q417" s="11">
        <f t="shared" si="177"/>
        <v>0</v>
      </c>
      <c r="R417" s="10">
        <f t="shared" si="175"/>
        <v>0</v>
      </c>
      <c r="S417" s="8"/>
    </row>
    <row r="418" spans="1:19">
      <c r="A418" s="61">
        <v>10</v>
      </c>
      <c r="B418" s="61"/>
      <c r="C418" s="12"/>
      <c r="D418" s="61"/>
      <c r="E418" s="61"/>
      <c r="F418" s="61"/>
      <c r="G418" s="61"/>
      <c r="H418" s="61"/>
      <c r="I418" s="61"/>
      <c r="J418" s="61"/>
      <c r="K418" s="61"/>
      <c r="L418" s="61"/>
      <c r="M418" s="61"/>
      <c r="N418" s="3">
        <f t="shared" si="171"/>
        <v>0</v>
      </c>
      <c r="O418" s="9">
        <f t="shared" si="172"/>
        <v>0</v>
      </c>
      <c r="P418" s="4">
        <f t="shared" si="176"/>
        <v>0</v>
      </c>
      <c r="Q418" s="11">
        <f t="shared" si="177"/>
        <v>0</v>
      </c>
      <c r="R418" s="10">
        <f t="shared" si="175"/>
        <v>0</v>
      </c>
      <c r="S418" s="8"/>
    </row>
    <row r="419" spans="1:19">
      <c r="A419" s="64" t="s">
        <v>64</v>
      </c>
      <c r="B419" s="65"/>
      <c r="C419" s="65"/>
      <c r="D419" s="65"/>
      <c r="E419" s="65"/>
      <c r="F419" s="65"/>
      <c r="G419" s="65"/>
      <c r="H419" s="65"/>
      <c r="I419" s="65"/>
      <c r="J419" s="65"/>
      <c r="K419" s="65"/>
      <c r="L419" s="65"/>
      <c r="M419" s="65"/>
      <c r="N419" s="65"/>
      <c r="O419" s="65"/>
      <c r="P419" s="65"/>
      <c r="Q419" s="66"/>
      <c r="R419" s="10">
        <f>SUM(R409:R418)</f>
        <v>0</v>
      </c>
      <c r="S419" s="8"/>
    </row>
    <row r="420" spans="1:19" ht="15.75">
      <c r="A420" s="24" t="s">
        <v>65</v>
      </c>
      <c r="B420" s="24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6"/>
      <c r="S420" s="8"/>
    </row>
    <row r="421" spans="1:19">
      <c r="A421" s="49" t="s">
        <v>79</v>
      </c>
      <c r="B421" s="49"/>
      <c r="C421" s="49"/>
      <c r="D421" s="49"/>
      <c r="E421" s="49"/>
      <c r="F421" s="49"/>
      <c r="G421" s="49"/>
      <c r="H421" s="49"/>
      <c r="I421" s="49"/>
      <c r="J421" s="15"/>
      <c r="K421" s="15"/>
      <c r="L421" s="15"/>
      <c r="M421" s="15"/>
      <c r="N421" s="15"/>
      <c r="O421" s="15"/>
      <c r="P421" s="15"/>
      <c r="Q421" s="15"/>
      <c r="R421" s="16"/>
      <c r="S421" s="8"/>
    </row>
    <row r="422" spans="1:19">
      <c r="A422" s="49"/>
      <c r="B422" s="49"/>
      <c r="C422" s="49"/>
      <c r="D422" s="49"/>
      <c r="E422" s="49"/>
      <c r="F422" s="49"/>
      <c r="G422" s="49"/>
      <c r="H422" s="49"/>
      <c r="I422" s="49"/>
      <c r="J422" s="15"/>
      <c r="K422" s="15"/>
      <c r="L422" s="15"/>
      <c r="M422" s="15"/>
      <c r="N422" s="15"/>
      <c r="O422" s="15"/>
      <c r="P422" s="15"/>
      <c r="Q422" s="15"/>
      <c r="R422" s="16"/>
      <c r="S422" s="8"/>
    </row>
    <row r="423" spans="1:19">
      <c r="A423" s="67" t="s">
        <v>221</v>
      </c>
      <c r="B423" s="68"/>
      <c r="C423" s="68"/>
      <c r="D423" s="68"/>
      <c r="E423" s="68"/>
      <c r="F423" s="68"/>
      <c r="G423" s="68"/>
      <c r="H423" s="68"/>
      <c r="I423" s="68"/>
      <c r="J423" s="68"/>
      <c r="K423" s="68"/>
      <c r="L423" s="68"/>
      <c r="M423" s="68"/>
      <c r="N423" s="68"/>
      <c r="O423" s="68"/>
      <c r="P423" s="68"/>
      <c r="Q423" s="57"/>
      <c r="R423" s="8"/>
      <c r="S423" s="8"/>
    </row>
    <row r="424" spans="1:19" ht="18">
      <c r="A424" s="69" t="s">
        <v>27</v>
      </c>
      <c r="B424" s="70"/>
      <c r="C424" s="70"/>
      <c r="D424" s="50"/>
      <c r="E424" s="50"/>
      <c r="F424" s="50"/>
      <c r="G424" s="50"/>
      <c r="H424" s="50"/>
      <c r="I424" s="50"/>
      <c r="J424" s="50"/>
      <c r="K424" s="50"/>
      <c r="L424" s="50"/>
      <c r="M424" s="50"/>
      <c r="N424" s="50"/>
      <c r="O424" s="50"/>
      <c r="P424" s="50"/>
      <c r="Q424" s="57"/>
      <c r="R424" s="8"/>
      <c r="S424" s="8"/>
    </row>
    <row r="425" spans="1:19">
      <c r="A425" s="67" t="s">
        <v>69</v>
      </c>
      <c r="B425" s="68"/>
      <c r="C425" s="68"/>
      <c r="D425" s="68"/>
      <c r="E425" s="68"/>
      <c r="F425" s="68"/>
      <c r="G425" s="68"/>
      <c r="H425" s="68"/>
      <c r="I425" s="68"/>
      <c r="J425" s="68"/>
      <c r="K425" s="68"/>
      <c r="L425" s="68"/>
      <c r="M425" s="68"/>
      <c r="N425" s="68"/>
      <c r="O425" s="68"/>
      <c r="P425" s="68"/>
      <c r="Q425" s="57"/>
      <c r="R425" s="8"/>
      <c r="S425" s="8"/>
    </row>
    <row r="426" spans="1:19">
      <c r="A426" s="61">
        <v>1</v>
      </c>
      <c r="B426" s="61"/>
      <c r="C426" s="12"/>
      <c r="D426" s="61"/>
      <c r="E426" s="61"/>
      <c r="F426" s="61"/>
      <c r="G426" s="61"/>
      <c r="H426" s="61"/>
      <c r="I426" s="61"/>
      <c r="J426" s="61"/>
      <c r="K426" s="61"/>
      <c r="L426" s="61"/>
      <c r="M426" s="61"/>
      <c r="N426" s="3">
        <f t="shared" ref="N426:N435" si="178">(IF(F426="OŽ",IF(L426=1,550.8,IF(L426=2,426.38,IF(L426=3,342.14,IF(L426=4,181.44,IF(L426=5,168.48,IF(L426=6,155.52,IF(L426=7,148.5,IF(L426=8,144,0))))))))+IF(L426&lt;=8,0,IF(L426&lt;=16,137.7,IF(L426&lt;=24,108,IF(L426&lt;=32,80.1,IF(L426&lt;=36,52.2,0)))))-IF(L426&lt;=8,0,IF(L426&lt;=16,(L426-9)*2.754,IF(L426&lt;=24,(L426-17)* 2.754,IF(L426&lt;=32,(L426-25)* 2.754,IF(L426&lt;=36,(L426-33)*2.754,0))))),0)+IF(F426="PČ",IF(L426=1,449,IF(L426=2,314.6,IF(L426=3,238,IF(L426=4,172,IF(L426=5,159,IF(L426=6,145,IF(L426=7,132,IF(L426=8,119,0))))))))+IF(L426&lt;=8,0,IF(L426&lt;=16,88,IF(L426&lt;=24,55,IF(L426&lt;=32,22,0))))-IF(L426&lt;=8,0,IF(L426&lt;=16,(L426-9)*2.245,IF(L426&lt;=24,(L426-17)*2.245,IF(L426&lt;=32,(L426-25)*2.245,0)))),0)+IF(F426="PČneol",IF(L426=1,85,IF(L426=2,64.61,IF(L426=3,50.76,IF(L426=4,16.25,IF(L426=5,15,IF(L426=6,13.75,IF(L426=7,12.5,IF(L426=8,11.25,0))))))))+IF(L426&lt;=8,0,IF(L426&lt;=16,9,0))-IF(L426&lt;=8,0,IF(L426&lt;=16,(L426-9)*0.425,0)),0)+IF(F426="PŽ",IF(L426=1,85,IF(L426=2,59.5,IF(L426=3,45,IF(L426=4,32.5,IF(L426=5,30,IF(L426=6,27.5,IF(L426=7,25,IF(L426=8,22.5,0))))))))+IF(L426&lt;=8,0,IF(L426&lt;=16,19,IF(L426&lt;=24,13,IF(L426&lt;=32,8,0))))-IF(L426&lt;=8,0,IF(L426&lt;=16,(L426-9)*0.425,IF(L426&lt;=24,(L426-17)*0.425,IF(L426&lt;=32,(L426-25)*0.425,0)))),0)+IF(F426="EČ",IF(L426=1,204,IF(L426=2,156.24,IF(L426=3,123.84,IF(L426=4,72,IF(L426=5,66,IF(L426=6,60,IF(L426=7,54,IF(L426=8,48,0))))))))+IF(L426&lt;=8,0,IF(L426&lt;=16,40,IF(L426&lt;=24,25,0)))-IF(L426&lt;=8,0,IF(L426&lt;=16,(L426-9)*1.02,IF(L426&lt;=24,(L426-17)*1.02,0))),0)+IF(F426="EČneol",IF(L426=1,68,IF(L426=2,51.69,IF(L426=3,40.61,IF(L426=4,13,IF(L426=5,12,IF(L426=6,11,IF(L426=7,10,IF(L426=8,9,0)))))))))+IF(F426="EŽ",IF(L426=1,68,IF(L426=2,47.6,IF(L426=3,36,IF(L426=4,18,IF(L426=5,16.5,IF(L426=6,15,IF(L426=7,13.5,IF(L426=8,12,0))))))))+IF(L426&lt;=8,0,IF(L426&lt;=16,10,IF(L426&lt;=24,6,0)))-IF(L426&lt;=8,0,IF(L426&lt;=16,(L426-9)*0.34,IF(L426&lt;=24,(L426-17)*0.34,0))),0)+IF(F426="PT",IF(L426=1,68,IF(L426=2,52.08,IF(L426=3,41.28,IF(L426=4,24,IF(L426=5,22,IF(L426=6,20,IF(L426=7,18,IF(L426=8,16,0))))))))+IF(L426&lt;=8,0,IF(L426&lt;=16,13,IF(L426&lt;=24,9,IF(L426&lt;=32,4,0))))-IF(L426&lt;=8,0,IF(L426&lt;=16,(L426-9)*0.34,IF(L426&lt;=24,(L426-17)*0.34,IF(L426&lt;=32,(L426-25)*0.34,0)))),0)+IF(F426="JOŽ",IF(L426=1,85,IF(L426=2,59.5,IF(L426=3,45,IF(L426=4,32.5,IF(L426=5,30,IF(L426=6,27.5,IF(L426=7,25,IF(L426=8,22.5,0))))))))+IF(L426&lt;=8,0,IF(L426&lt;=16,19,IF(L426&lt;=24,13,0)))-IF(L426&lt;=8,0,IF(L426&lt;=16,(L426-9)*0.425,IF(L426&lt;=24,(L426-17)*0.425,0))),0)+IF(F426="JPČ",IF(L426=1,68,IF(L426=2,47.6,IF(L426=3,36,IF(L426=4,26,IF(L426=5,24,IF(L426=6,22,IF(L426=7,20,IF(L426=8,18,0))))))))+IF(L426&lt;=8,0,IF(L426&lt;=16,13,IF(L426&lt;=24,9,0)))-IF(L426&lt;=8,0,IF(L426&lt;=16,(L426-9)*0.34,IF(L426&lt;=24,(L426-17)*0.34,0))),0)+IF(F426="JEČ",IF(L426=1,34,IF(L426=2,26.04,IF(L426=3,20.6,IF(L426=4,12,IF(L426=5,11,IF(L426=6,10,IF(L426=7,9,IF(L426=8,8,0))))))))+IF(L426&lt;=8,0,IF(L426&lt;=16,6,0))-IF(L426&lt;=8,0,IF(L426&lt;=16,(L426-9)*0.17,0)),0)+IF(F426="JEOF",IF(L426=1,34,IF(L426=2,26.04,IF(L426=3,20.6,IF(L426=4,12,IF(L426=5,11,IF(L426=6,10,IF(L426=7,9,IF(L426=8,8,0))))))))+IF(L426&lt;=8,0,IF(L426&lt;=16,6,0))-IF(L426&lt;=8,0,IF(L426&lt;=16,(L426-9)*0.17,0)),0)+IF(F426="JnPČ",IF(L426=1,51,IF(L426=2,35.7,IF(L426=3,27,IF(L426=4,19.5,IF(L426=5,18,IF(L426=6,16.5,IF(L426=7,15,IF(L426=8,13.5,0))))))))+IF(L426&lt;=8,0,IF(L426&lt;=16,10,0))-IF(L426&lt;=8,0,IF(L426&lt;=16,(L426-9)*0.255,0)),0)+IF(F426="JnEČ",IF(L426=1,25.5,IF(L426=2,19.53,IF(L426=3,15.48,IF(L426=4,9,IF(L426=5,8.25,IF(L426=6,7.5,IF(L426=7,6.75,IF(L426=8,6,0))))))))+IF(L426&lt;=8,0,IF(L426&lt;=16,5,0))-IF(L426&lt;=8,0,IF(L426&lt;=16,(L426-9)*0.1275,0)),0)+IF(F426="JčPČ",IF(L426=1,21.25,IF(L426=2,14.5,IF(L426=3,11.5,IF(L426=4,7,IF(L426=5,6.5,IF(L426=6,6,IF(L426=7,5.5,IF(L426=8,5,0))))))))+IF(L426&lt;=8,0,IF(L426&lt;=16,4,0))-IF(L426&lt;=8,0,IF(L426&lt;=16,(L426-9)*0.10625,0)),0)+IF(F426="JčEČ",IF(L426=1,17,IF(L426=2,13.02,IF(L426=3,10.32,IF(L426=4,6,IF(L426=5,5.5,IF(L426=6,5,IF(L426=7,4.5,IF(L426=8,4,0))))))))+IF(L426&lt;=8,0,IF(L426&lt;=16,3,0))-IF(L426&lt;=8,0,IF(L426&lt;=16,(L426-9)*0.085,0)),0)+IF(F426="NEAK",IF(L426=1,11.48,IF(L426=2,8.79,IF(L426=3,6.97,IF(L426=4,4.05,IF(L426=5,3.71,IF(L426=6,3.38,IF(L426=7,3.04,IF(L426=8,2.7,0))))))))+IF(L426&lt;=8,0,IF(L426&lt;=16,2,IF(L426&lt;=24,1.3,0)))-IF(L426&lt;=8,0,IF(L426&lt;=16,(L426-9)*0.0574,IF(L426&lt;=24,(L426-17)*0.0574,0))),0))*IF(L426&lt;0,1,IF(OR(F426="PČ",F426="PŽ",F426="PT"),IF(J426&lt;32,J426/32,1),1))* IF(L426&lt;0,1,IF(OR(F426="EČ",F426="EŽ",F426="JOŽ",F426="JPČ",F426="NEAK"),IF(J426&lt;24,J426/24,1),1))*IF(L426&lt;0,1,IF(OR(F426="PČneol",F426="JEČ",F426="JEOF",F426="JnPČ",F426="JnEČ",F426="JčPČ",F426="JčEČ"),IF(J426&lt;16,J426/16,1),1))*IF(L426&lt;0,1,IF(F426="EČneol",IF(J426&lt;8,J426/8,1),1))</f>
        <v>0</v>
      </c>
      <c r="O426" s="9">
        <f t="shared" ref="O426:O435" si="179">IF(F426="OŽ",N426,IF(H426="Ne",IF(J426*0.3&lt;J426-L426,N426,0),IF(J426*0.1&lt;J426-L426,N426,0)))</f>
        <v>0</v>
      </c>
      <c r="P426" s="4">
        <f t="shared" ref="P426" si="180">IF(O426=0,0,IF(F426="OŽ",IF(L426&gt;35,0,IF(J426&gt;35,(36-L426)*1.836,((36-L426)-(36-J426))*1.836)),0)+IF(F426="PČ",IF(L426&gt;31,0,IF(J426&gt;31,(32-L426)*1.347,((32-L426)-(32-J426))*1.347)),0)+ IF(F426="PČneol",IF(L426&gt;15,0,IF(J426&gt;15,(16-L426)*0.255,((16-L426)-(16-J426))*0.255)),0)+IF(F426="PŽ",IF(L426&gt;31,0,IF(J426&gt;31,(32-L426)*0.255,((32-L426)-(32-J426))*0.255)),0)+IF(F426="EČ",IF(L426&gt;23,0,IF(J426&gt;23,(24-L426)*0.612,((24-L426)-(24-J426))*0.612)),0)+IF(F426="EČneol",IF(L426&gt;7,0,IF(J426&gt;7,(8-L426)*0.204,((8-L426)-(8-J426))*0.204)),0)+IF(F426="EŽ",IF(L426&gt;23,0,IF(J426&gt;23,(24-L426)*0.204,((24-L426)-(24-J426))*0.204)),0)+IF(F426="PT",IF(L426&gt;31,0,IF(J426&gt;31,(32-L426)*0.204,((32-L426)-(32-J426))*0.204)),0)+IF(F426="JOŽ",IF(L426&gt;23,0,IF(J426&gt;23,(24-L426)*0.255,((24-L426)-(24-J426))*0.255)),0)+IF(F426="JPČ",IF(L426&gt;23,0,IF(J426&gt;23,(24-L426)*0.204,((24-L426)-(24-J426))*0.204)),0)+IF(F426="JEČ",IF(L426&gt;15,0,IF(J426&gt;15,(16-L426)*0.102,((16-L426)-(16-J426))*0.102)),0)+IF(F426="JEOF",IF(L426&gt;15,0,IF(J426&gt;15,(16-L426)*0.102,((16-L426)-(16-J426))*0.102)),0)+IF(F426="JnPČ",IF(L426&gt;15,0,IF(J426&gt;15,(16-L426)*0.153,((16-L426)-(16-J426))*0.153)),0)+IF(F426="JnEČ",IF(L426&gt;15,0,IF(J426&gt;15,(16-L426)*0.0765,((16-L426)-(16-J426))*0.0765)),0)+IF(F426="JčPČ",IF(L426&gt;15,0,IF(J426&gt;15,(16-L426)*0.06375,((16-L426)-(16-J426))*0.06375)),0)+IF(F426="JčEČ",IF(L426&gt;15,0,IF(J426&gt;15,(16-L426)*0.051,((16-L426)-(16-J426))*0.051)),0)+IF(F426="NEAK",IF(L426&gt;23,0,IF(J426&gt;23,(24-L426)*0.03444,((24-L426)-(24-J426))*0.03444)),0))</f>
        <v>0</v>
      </c>
      <c r="Q426" s="11">
        <f t="shared" ref="Q426" si="181">IF(ISERROR(P426*100/N426),0,(P426*100/N426))</f>
        <v>0</v>
      </c>
      <c r="R426" s="10">
        <f t="shared" ref="R426:R435" si="182">IF(Q426&lt;=30,O426+P426,O426+O426*0.3)*IF(G426=1,0.4,IF(G426=2,0.75,IF(G426="1 (kas 4 m. 1 k. nerengiamos)",0.52,1)))*IF(D426="olimpinė",1,IF(M426="Ne",0.5,1))*IF(OR(A$5="Lietuvos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federacija"),IF(OR(J426&lt;8,K426&lt;16),0,1),1)*E426*IF(I426&lt;=1,1,1/I426)*IF(OR(A$5="Lietuvos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426" s="8"/>
    </row>
    <row r="427" spans="1:19">
      <c r="A427" s="61">
        <v>2</v>
      </c>
      <c r="B427" s="61"/>
      <c r="C427" s="12"/>
      <c r="D427" s="61"/>
      <c r="E427" s="61"/>
      <c r="F427" s="61"/>
      <c r="G427" s="61"/>
      <c r="H427" s="61"/>
      <c r="I427" s="61"/>
      <c r="J427" s="61"/>
      <c r="K427" s="61"/>
      <c r="L427" s="61"/>
      <c r="M427" s="61"/>
      <c r="N427" s="3">
        <f t="shared" si="178"/>
        <v>0</v>
      </c>
      <c r="O427" s="9">
        <f t="shared" si="179"/>
        <v>0</v>
      </c>
      <c r="P427" s="4">
        <f t="shared" ref="P427:P435" si="183">IF(O427=0,0,IF(F427="OŽ",IF(L427&gt;35,0,IF(J427&gt;35,(36-L427)*1.836,((36-L427)-(36-J427))*1.836)),0)+IF(F427="PČ",IF(L427&gt;31,0,IF(J427&gt;31,(32-L427)*1.347,((32-L427)-(32-J427))*1.347)),0)+ IF(F427="PČneol",IF(L427&gt;15,0,IF(J427&gt;15,(16-L427)*0.255,((16-L427)-(16-J427))*0.255)),0)+IF(F427="PŽ",IF(L427&gt;31,0,IF(J427&gt;31,(32-L427)*0.255,((32-L427)-(32-J427))*0.255)),0)+IF(F427="EČ",IF(L427&gt;23,0,IF(J427&gt;23,(24-L427)*0.612,((24-L427)-(24-J427))*0.612)),0)+IF(F427="EČneol",IF(L427&gt;7,0,IF(J427&gt;7,(8-L427)*0.204,((8-L427)-(8-J427))*0.204)),0)+IF(F427="EŽ",IF(L427&gt;23,0,IF(J427&gt;23,(24-L427)*0.204,((24-L427)-(24-J427))*0.204)),0)+IF(F427="PT",IF(L427&gt;31,0,IF(J427&gt;31,(32-L427)*0.204,((32-L427)-(32-J427))*0.204)),0)+IF(F427="JOŽ",IF(L427&gt;23,0,IF(J427&gt;23,(24-L427)*0.255,((24-L427)-(24-J427))*0.255)),0)+IF(F427="JPČ",IF(L427&gt;23,0,IF(J427&gt;23,(24-L427)*0.204,((24-L427)-(24-J427))*0.204)),0)+IF(F427="JEČ",IF(L427&gt;15,0,IF(J427&gt;15,(16-L427)*0.102,((16-L427)-(16-J427))*0.102)),0)+IF(F427="JEOF",IF(L427&gt;15,0,IF(J427&gt;15,(16-L427)*0.102,((16-L427)-(16-J427))*0.102)),0)+IF(F427="JnPČ",IF(L427&gt;15,0,IF(J427&gt;15,(16-L427)*0.153,((16-L427)-(16-J427))*0.153)),0)+IF(F427="JnEČ",IF(L427&gt;15,0,IF(J427&gt;15,(16-L427)*0.0765,((16-L427)-(16-J427))*0.0765)),0)+IF(F427="JčPČ",IF(L427&gt;15,0,IF(J427&gt;15,(16-L427)*0.06375,((16-L427)-(16-J427))*0.06375)),0)+IF(F427="JčEČ",IF(L427&gt;15,0,IF(J427&gt;15,(16-L427)*0.051,((16-L427)-(16-J427))*0.051)),0)+IF(F427="NEAK",IF(L427&gt;23,0,IF(J427&gt;23,(24-L427)*0.03444,((24-L427)-(24-J427))*0.03444)),0))</f>
        <v>0</v>
      </c>
      <c r="Q427" s="11">
        <f t="shared" ref="Q427:Q435" si="184">IF(ISERROR(P427*100/N427),0,(P427*100/N427))</f>
        <v>0</v>
      </c>
      <c r="R427" s="10">
        <f t="shared" si="182"/>
        <v>0</v>
      </c>
      <c r="S427" s="8"/>
    </row>
    <row r="428" spans="1:19">
      <c r="A428" s="61">
        <v>3</v>
      </c>
      <c r="B428" s="61"/>
      <c r="C428" s="12"/>
      <c r="D428" s="61"/>
      <c r="E428" s="61"/>
      <c r="F428" s="61"/>
      <c r="G428" s="61"/>
      <c r="H428" s="61"/>
      <c r="I428" s="61"/>
      <c r="J428" s="61"/>
      <c r="K428" s="61"/>
      <c r="L428" s="61"/>
      <c r="M428" s="61"/>
      <c r="N428" s="3">
        <f t="shared" si="178"/>
        <v>0</v>
      </c>
      <c r="O428" s="9">
        <f t="shared" si="179"/>
        <v>0</v>
      </c>
      <c r="P428" s="4">
        <f t="shared" si="183"/>
        <v>0</v>
      </c>
      <c r="Q428" s="11">
        <f t="shared" si="184"/>
        <v>0</v>
      </c>
      <c r="R428" s="10">
        <f t="shared" si="182"/>
        <v>0</v>
      </c>
      <c r="S428" s="8"/>
    </row>
    <row r="429" spans="1:19" s="8" customFormat="1">
      <c r="A429" s="61">
        <v>4</v>
      </c>
      <c r="B429" s="61"/>
      <c r="C429" s="12"/>
      <c r="D429" s="61"/>
      <c r="E429" s="61"/>
      <c r="F429" s="61"/>
      <c r="G429" s="61"/>
      <c r="H429" s="61"/>
      <c r="I429" s="61"/>
      <c r="J429" s="61"/>
      <c r="K429" s="61"/>
      <c r="L429" s="61"/>
      <c r="M429" s="61"/>
      <c r="N429" s="3">
        <f t="shared" si="178"/>
        <v>0</v>
      </c>
      <c r="O429" s="9">
        <f t="shared" si="179"/>
        <v>0</v>
      </c>
      <c r="P429" s="4">
        <f t="shared" si="183"/>
        <v>0</v>
      </c>
      <c r="Q429" s="11">
        <f t="shared" si="184"/>
        <v>0</v>
      </c>
      <c r="R429" s="10">
        <f t="shared" si="182"/>
        <v>0</v>
      </c>
    </row>
    <row r="430" spans="1:19">
      <c r="A430" s="61">
        <v>5</v>
      </c>
      <c r="B430" s="61"/>
      <c r="C430" s="12"/>
      <c r="D430" s="61"/>
      <c r="E430" s="61"/>
      <c r="F430" s="61"/>
      <c r="G430" s="61"/>
      <c r="H430" s="61"/>
      <c r="I430" s="61"/>
      <c r="J430" s="61"/>
      <c r="K430" s="61"/>
      <c r="L430" s="61"/>
      <c r="M430" s="61"/>
      <c r="N430" s="3">
        <f t="shared" si="178"/>
        <v>0</v>
      </c>
      <c r="O430" s="9">
        <f t="shared" si="179"/>
        <v>0</v>
      </c>
      <c r="P430" s="4">
        <f t="shared" si="183"/>
        <v>0</v>
      </c>
      <c r="Q430" s="11">
        <f t="shared" si="184"/>
        <v>0</v>
      </c>
      <c r="R430" s="10">
        <f t="shared" si="182"/>
        <v>0</v>
      </c>
      <c r="S430" s="8"/>
    </row>
    <row r="431" spans="1:19">
      <c r="A431" s="61">
        <v>6</v>
      </c>
      <c r="B431" s="61"/>
      <c r="C431" s="12"/>
      <c r="D431" s="61"/>
      <c r="E431" s="61"/>
      <c r="F431" s="61"/>
      <c r="G431" s="61"/>
      <c r="H431" s="61"/>
      <c r="I431" s="61"/>
      <c r="J431" s="61"/>
      <c r="K431" s="61"/>
      <c r="L431" s="61"/>
      <c r="M431" s="61"/>
      <c r="N431" s="3">
        <f t="shared" si="178"/>
        <v>0</v>
      </c>
      <c r="O431" s="9">
        <f t="shared" si="179"/>
        <v>0</v>
      </c>
      <c r="P431" s="4">
        <f t="shared" si="183"/>
        <v>0</v>
      </c>
      <c r="Q431" s="11">
        <f t="shared" si="184"/>
        <v>0</v>
      </c>
      <c r="R431" s="10">
        <f t="shared" si="182"/>
        <v>0</v>
      </c>
      <c r="S431" s="8"/>
    </row>
    <row r="432" spans="1:19">
      <c r="A432" s="61">
        <v>7</v>
      </c>
      <c r="B432" s="61"/>
      <c r="C432" s="12"/>
      <c r="D432" s="61"/>
      <c r="E432" s="61"/>
      <c r="F432" s="61"/>
      <c r="G432" s="61"/>
      <c r="H432" s="61"/>
      <c r="I432" s="61"/>
      <c r="J432" s="61"/>
      <c r="K432" s="61"/>
      <c r="L432" s="61"/>
      <c r="M432" s="61"/>
      <c r="N432" s="3">
        <f t="shared" si="178"/>
        <v>0</v>
      </c>
      <c r="O432" s="9">
        <f t="shared" si="179"/>
        <v>0</v>
      </c>
      <c r="P432" s="4">
        <f t="shared" si="183"/>
        <v>0</v>
      </c>
      <c r="Q432" s="11">
        <f t="shared" si="184"/>
        <v>0</v>
      </c>
      <c r="R432" s="10">
        <f t="shared" si="182"/>
        <v>0</v>
      </c>
      <c r="S432" s="8"/>
    </row>
    <row r="433" spans="1:19">
      <c r="A433" s="61">
        <v>8</v>
      </c>
      <c r="B433" s="61"/>
      <c r="C433" s="12"/>
      <c r="D433" s="61"/>
      <c r="E433" s="61"/>
      <c r="F433" s="61"/>
      <c r="G433" s="61"/>
      <c r="H433" s="61"/>
      <c r="I433" s="61"/>
      <c r="J433" s="61"/>
      <c r="K433" s="61"/>
      <c r="L433" s="61"/>
      <c r="M433" s="61"/>
      <c r="N433" s="3">
        <f t="shared" si="178"/>
        <v>0</v>
      </c>
      <c r="O433" s="9">
        <f t="shared" si="179"/>
        <v>0</v>
      </c>
      <c r="P433" s="4">
        <f t="shared" si="183"/>
        <v>0</v>
      </c>
      <c r="Q433" s="11">
        <f t="shared" si="184"/>
        <v>0</v>
      </c>
      <c r="R433" s="10">
        <f t="shared" si="182"/>
        <v>0</v>
      </c>
      <c r="S433" s="8"/>
    </row>
    <row r="434" spans="1:19">
      <c r="A434" s="61">
        <v>9</v>
      </c>
      <c r="B434" s="61"/>
      <c r="C434" s="12"/>
      <c r="D434" s="61"/>
      <c r="E434" s="61"/>
      <c r="F434" s="61"/>
      <c r="G434" s="61"/>
      <c r="H434" s="61"/>
      <c r="I434" s="61"/>
      <c r="J434" s="61"/>
      <c r="K434" s="61"/>
      <c r="L434" s="61"/>
      <c r="M434" s="61"/>
      <c r="N434" s="3">
        <f t="shared" si="178"/>
        <v>0</v>
      </c>
      <c r="O434" s="9">
        <f t="shared" si="179"/>
        <v>0</v>
      </c>
      <c r="P434" s="4">
        <f t="shared" si="183"/>
        <v>0</v>
      </c>
      <c r="Q434" s="11">
        <f t="shared" si="184"/>
        <v>0</v>
      </c>
      <c r="R434" s="10">
        <f t="shared" si="182"/>
        <v>0</v>
      </c>
      <c r="S434" s="8"/>
    </row>
    <row r="435" spans="1:19">
      <c r="A435" s="61">
        <v>10</v>
      </c>
      <c r="B435" s="61"/>
      <c r="C435" s="12"/>
      <c r="D435" s="61"/>
      <c r="E435" s="61"/>
      <c r="F435" s="61"/>
      <c r="G435" s="61"/>
      <c r="H435" s="61"/>
      <c r="I435" s="61"/>
      <c r="J435" s="61"/>
      <c r="K435" s="61"/>
      <c r="L435" s="61"/>
      <c r="M435" s="61"/>
      <c r="N435" s="3">
        <f t="shared" si="178"/>
        <v>0</v>
      </c>
      <c r="O435" s="9">
        <f t="shared" si="179"/>
        <v>0</v>
      </c>
      <c r="P435" s="4">
        <f t="shared" si="183"/>
        <v>0</v>
      </c>
      <c r="Q435" s="11">
        <f t="shared" si="184"/>
        <v>0</v>
      </c>
      <c r="R435" s="10">
        <f t="shared" si="182"/>
        <v>0</v>
      </c>
      <c r="S435" s="8"/>
    </row>
    <row r="436" spans="1:19">
      <c r="A436" s="64" t="s">
        <v>64</v>
      </c>
      <c r="B436" s="65"/>
      <c r="C436" s="65"/>
      <c r="D436" s="65"/>
      <c r="E436" s="65"/>
      <c r="F436" s="65"/>
      <c r="G436" s="65"/>
      <c r="H436" s="65"/>
      <c r="I436" s="65"/>
      <c r="J436" s="65"/>
      <c r="K436" s="65"/>
      <c r="L436" s="65"/>
      <c r="M436" s="65"/>
      <c r="N436" s="65"/>
      <c r="O436" s="65"/>
      <c r="P436" s="65"/>
      <c r="Q436" s="66"/>
      <c r="R436" s="10">
        <f>SUM(R426:R435)</f>
        <v>0</v>
      </c>
      <c r="S436" s="8"/>
    </row>
    <row r="437" spans="1:19" ht="15.75">
      <c r="A437" s="24" t="s">
        <v>65</v>
      </c>
      <c r="B437" s="24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6"/>
      <c r="S437" s="8"/>
    </row>
    <row r="438" spans="1:19">
      <c r="A438" s="49" t="s">
        <v>79</v>
      </c>
      <c r="B438" s="49"/>
      <c r="C438" s="49"/>
      <c r="D438" s="49"/>
      <c r="E438" s="49"/>
      <c r="F438" s="49"/>
      <c r="G438" s="49"/>
      <c r="H438" s="49"/>
      <c r="I438" s="49"/>
      <c r="J438" s="15"/>
      <c r="K438" s="15"/>
      <c r="L438" s="15"/>
      <c r="M438" s="15"/>
      <c r="N438" s="15"/>
      <c r="O438" s="15"/>
      <c r="P438" s="15"/>
      <c r="Q438" s="15"/>
      <c r="R438" s="16"/>
      <c r="S438" s="8"/>
    </row>
    <row r="439" spans="1:19">
      <c r="A439" s="49"/>
      <c r="B439" s="49"/>
      <c r="C439" s="49"/>
      <c r="D439" s="49"/>
      <c r="E439" s="49"/>
      <c r="F439" s="49"/>
      <c r="G439" s="49"/>
      <c r="H439" s="49"/>
      <c r="I439" s="49"/>
      <c r="J439" s="15"/>
      <c r="K439" s="15"/>
      <c r="L439" s="15"/>
      <c r="M439" s="15"/>
      <c r="N439" s="15"/>
      <c r="O439" s="15"/>
      <c r="P439" s="15"/>
      <c r="Q439" s="15"/>
      <c r="R439" s="16"/>
      <c r="S439" s="8"/>
    </row>
    <row r="440" spans="1:19">
      <c r="A440" s="67" t="s">
        <v>221</v>
      </c>
      <c r="B440" s="68"/>
      <c r="C440" s="68"/>
      <c r="D440" s="68"/>
      <c r="E440" s="68"/>
      <c r="F440" s="68"/>
      <c r="G440" s="68"/>
      <c r="H440" s="68"/>
      <c r="I440" s="68"/>
      <c r="J440" s="68"/>
      <c r="K440" s="68"/>
      <c r="L440" s="68"/>
      <c r="M440" s="68"/>
      <c r="N440" s="68"/>
      <c r="O440" s="68"/>
      <c r="P440" s="68"/>
      <c r="Q440" s="57"/>
      <c r="R440" s="8"/>
      <c r="S440" s="8"/>
    </row>
    <row r="441" spans="1:19" ht="18">
      <c r="A441" s="69" t="s">
        <v>27</v>
      </c>
      <c r="B441" s="70"/>
      <c r="C441" s="70"/>
      <c r="D441" s="50"/>
      <c r="E441" s="50"/>
      <c r="F441" s="50"/>
      <c r="G441" s="50"/>
      <c r="H441" s="50"/>
      <c r="I441" s="50"/>
      <c r="J441" s="50"/>
      <c r="K441" s="50"/>
      <c r="L441" s="50"/>
      <c r="M441" s="50"/>
      <c r="N441" s="50"/>
      <c r="O441" s="50"/>
      <c r="P441" s="50"/>
      <c r="Q441" s="57"/>
      <c r="R441" s="8"/>
      <c r="S441" s="8"/>
    </row>
    <row r="442" spans="1:19">
      <c r="A442" s="67" t="s">
        <v>69</v>
      </c>
      <c r="B442" s="68"/>
      <c r="C442" s="68"/>
      <c r="D442" s="68"/>
      <c r="E442" s="68"/>
      <c r="F442" s="68"/>
      <c r="G442" s="68"/>
      <c r="H442" s="68"/>
      <c r="I442" s="68"/>
      <c r="J442" s="68"/>
      <c r="K442" s="68"/>
      <c r="L442" s="68"/>
      <c r="M442" s="68"/>
      <c r="N442" s="68"/>
      <c r="O442" s="68"/>
      <c r="P442" s="68"/>
      <c r="Q442" s="57"/>
      <c r="R442" s="8"/>
      <c r="S442" s="8"/>
    </row>
    <row r="443" spans="1:19">
      <c r="A443" s="61">
        <v>1</v>
      </c>
      <c r="B443" s="61"/>
      <c r="C443" s="12"/>
      <c r="D443" s="61"/>
      <c r="E443" s="61"/>
      <c r="F443" s="61"/>
      <c r="G443" s="61"/>
      <c r="H443" s="61"/>
      <c r="I443" s="61"/>
      <c r="J443" s="61"/>
      <c r="K443" s="61"/>
      <c r="L443" s="61"/>
      <c r="M443" s="61"/>
      <c r="N443" s="3">
        <f t="shared" ref="N443:N452" si="185">(IF(F443="OŽ",IF(L443=1,550.8,IF(L443=2,426.38,IF(L443=3,342.14,IF(L443=4,181.44,IF(L443=5,168.48,IF(L443=6,155.52,IF(L443=7,148.5,IF(L443=8,144,0))))))))+IF(L443&lt;=8,0,IF(L443&lt;=16,137.7,IF(L443&lt;=24,108,IF(L443&lt;=32,80.1,IF(L443&lt;=36,52.2,0)))))-IF(L443&lt;=8,0,IF(L443&lt;=16,(L443-9)*2.754,IF(L443&lt;=24,(L443-17)* 2.754,IF(L443&lt;=32,(L443-25)* 2.754,IF(L443&lt;=36,(L443-33)*2.754,0))))),0)+IF(F443="PČ",IF(L443=1,449,IF(L443=2,314.6,IF(L443=3,238,IF(L443=4,172,IF(L443=5,159,IF(L443=6,145,IF(L443=7,132,IF(L443=8,119,0))))))))+IF(L443&lt;=8,0,IF(L443&lt;=16,88,IF(L443&lt;=24,55,IF(L443&lt;=32,22,0))))-IF(L443&lt;=8,0,IF(L443&lt;=16,(L443-9)*2.245,IF(L443&lt;=24,(L443-17)*2.245,IF(L443&lt;=32,(L443-25)*2.245,0)))),0)+IF(F443="PČneol",IF(L443=1,85,IF(L443=2,64.61,IF(L443=3,50.76,IF(L443=4,16.25,IF(L443=5,15,IF(L443=6,13.75,IF(L443=7,12.5,IF(L443=8,11.25,0))))))))+IF(L443&lt;=8,0,IF(L443&lt;=16,9,0))-IF(L443&lt;=8,0,IF(L443&lt;=16,(L443-9)*0.425,0)),0)+IF(F443="PŽ",IF(L443=1,85,IF(L443=2,59.5,IF(L443=3,45,IF(L443=4,32.5,IF(L443=5,30,IF(L443=6,27.5,IF(L443=7,25,IF(L443=8,22.5,0))))))))+IF(L443&lt;=8,0,IF(L443&lt;=16,19,IF(L443&lt;=24,13,IF(L443&lt;=32,8,0))))-IF(L443&lt;=8,0,IF(L443&lt;=16,(L443-9)*0.425,IF(L443&lt;=24,(L443-17)*0.425,IF(L443&lt;=32,(L443-25)*0.425,0)))),0)+IF(F443="EČ",IF(L443=1,204,IF(L443=2,156.24,IF(L443=3,123.84,IF(L443=4,72,IF(L443=5,66,IF(L443=6,60,IF(L443=7,54,IF(L443=8,48,0))))))))+IF(L443&lt;=8,0,IF(L443&lt;=16,40,IF(L443&lt;=24,25,0)))-IF(L443&lt;=8,0,IF(L443&lt;=16,(L443-9)*1.02,IF(L443&lt;=24,(L443-17)*1.02,0))),0)+IF(F443="EČneol",IF(L443=1,68,IF(L443=2,51.69,IF(L443=3,40.61,IF(L443=4,13,IF(L443=5,12,IF(L443=6,11,IF(L443=7,10,IF(L443=8,9,0)))))))))+IF(F443="EŽ",IF(L443=1,68,IF(L443=2,47.6,IF(L443=3,36,IF(L443=4,18,IF(L443=5,16.5,IF(L443=6,15,IF(L443=7,13.5,IF(L443=8,12,0))))))))+IF(L443&lt;=8,0,IF(L443&lt;=16,10,IF(L443&lt;=24,6,0)))-IF(L443&lt;=8,0,IF(L443&lt;=16,(L443-9)*0.34,IF(L443&lt;=24,(L443-17)*0.34,0))),0)+IF(F443="PT",IF(L443=1,68,IF(L443=2,52.08,IF(L443=3,41.28,IF(L443=4,24,IF(L443=5,22,IF(L443=6,20,IF(L443=7,18,IF(L443=8,16,0))))))))+IF(L443&lt;=8,0,IF(L443&lt;=16,13,IF(L443&lt;=24,9,IF(L443&lt;=32,4,0))))-IF(L443&lt;=8,0,IF(L443&lt;=16,(L443-9)*0.34,IF(L443&lt;=24,(L443-17)*0.34,IF(L443&lt;=32,(L443-25)*0.34,0)))),0)+IF(F443="JOŽ",IF(L443=1,85,IF(L443=2,59.5,IF(L443=3,45,IF(L443=4,32.5,IF(L443=5,30,IF(L443=6,27.5,IF(L443=7,25,IF(L443=8,22.5,0))))))))+IF(L443&lt;=8,0,IF(L443&lt;=16,19,IF(L443&lt;=24,13,0)))-IF(L443&lt;=8,0,IF(L443&lt;=16,(L443-9)*0.425,IF(L443&lt;=24,(L443-17)*0.425,0))),0)+IF(F443="JPČ",IF(L443=1,68,IF(L443=2,47.6,IF(L443=3,36,IF(L443=4,26,IF(L443=5,24,IF(L443=6,22,IF(L443=7,20,IF(L443=8,18,0))))))))+IF(L443&lt;=8,0,IF(L443&lt;=16,13,IF(L443&lt;=24,9,0)))-IF(L443&lt;=8,0,IF(L443&lt;=16,(L443-9)*0.34,IF(L443&lt;=24,(L443-17)*0.34,0))),0)+IF(F443="JEČ",IF(L443=1,34,IF(L443=2,26.04,IF(L443=3,20.6,IF(L443=4,12,IF(L443=5,11,IF(L443=6,10,IF(L443=7,9,IF(L443=8,8,0))))))))+IF(L443&lt;=8,0,IF(L443&lt;=16,6,0))-IF(L443&lt;=8,0,IF(L443&lt;=16,(L443-9)*0.17,0)),0)+IF(F443="JEOF",IF(L443=1,34,IF(L443=2,26.04,IF(L443=3,20.6,IF(L443=4,12,IF(L443=5,11,IF(L443=6,10,IF(L443=7,9,IF(L443=8,8,0))))))))+IF(L443&lt;=8,0,IF(L443&lt;=16,6,0))-IF(L443&lt;=8,0,IF(L443&lt;=16,(L443-9)*0.17,0)),0)+IF(F443="JnPČ",IF(L443=1,51,IF(L443=2,35.7,IF(L443=3,27,IF(L443=4,19.5,IF(L443=5,18,IF(L443=6,16.5,IF(L443=7,15,IF(L443=8,13.5,0))))))))+IF(L443&lt;=8,0,IF(L443&lt;=16,10,0))-IF(L443&lt;=8,0,IF(L443&lt;=16,(L443-9)*0.255,0)),0)+IF(F443="JnEČ",IF(L443=1,25.5,IF(L443=2,19.53,IF(L443=3,15.48,IF(L443=4,9,IF(L443=5,8.25,IF(L443=6,7.5,IF(L443=7,6.75,IF(L443=8,6,0))))))))+IF(L443&lt;=8,0,IF(L443&lt;=16,5,0))-IF(L443&lt;=8,0,IF(L443&lt;=16,(L443-9)*0.1275,0)),0)+IF(F443="JčPČ",IF(L443=1,21.25,IF(L443=2,14.5,IF(L443=3,11.5,IF(L443=4,7,IF(L443=5,6.5,IF(L443=6,6,IF(L443=7,5.5,IF(L443=8,5,0))))))))+IF(L443&lt;=8,0,IF(L443&lt;=16,4,0))-IF(L443&lt;=8,0,IF(L443&lt;=16,(L443-9)*0.10625,0)),0)+IF(F443="JčEČ",IF(L443=1,17,IF(L443=2,13.02,IF(L443=3,10.32,IF(L443=4,6,IF(L443=5,5.5,IF(L443=6,5,IF(L443=7,4.5,IF(L443=8,4,0))))))))+IF(L443&lt;=8,0,IF(L443&lt;=16,3,0))-IF(L443&lt;=8,0,IF(L443&lt;=16,(L443-9)*0.085,0)),0)+IF(F443="NEAK",IF(L443=1,11.48,IF(L443=2,8.79,IF(L443=3,6.97,IF(L443=4,4.05,IF(L443=5,3.71,IF(L443=6,3.38,IF(L443=7,3.04,IF(L443=8,2.7,0))))))))+IF(L443&lt;=8,0,IF(L443&lt;=16,2,IF(L443&lt;=24,1.3,0)))-IF(L443&lt;=8,0,IF(L443&lt;=16,(L443-9)*0.0574,IF(L443&lt;=24,(L443-17)*0.0574,0))),0))*IF(L443&lt;0,1,IF(OR(F443="PČ",F443="PŽ",F443="PT"),IF(J443&lt;32,J443/32,1),1))* IF(L443&lt;0,1,IF(OR(F443="EČ",F443="EŽ",F443="JOŽ",F443="JPČ",F443="NEAK"),IF(J443&lt;24,J443/24,1),1))*IF(L443&lt;0,1,IF(OR(F443="PČneol",F443="JEČ",F443="JEOF",F443="JnPČ",F443="JnEČ",F443="JčPČ",F443="JčEČ"),IF(J443&lt;16,J443/16,1),1))*IF(L443&lt;0,1,IF(F443="EČneol",IF(J443&lt;8,J443/8,1),1))</f>
        <v>0</v>
      </c>
      <c r="O443" s="9">
        <f t="shared" ref="O443:O452" si="186">IF(F443="OŽ",N443,IF(H443="Ne",IF(J443*0.3&lt;J443-L443,N443,0),IF(J443*0.1&lt;J443-L443,N443,0)))</f>
        <v>0</v>
      </c>
      <c r="P443" s="4">
        <f t="shared" ref="P443" si="187">IF(O443=0,0,IF(F443="OŽ",IF(L443&gt;35,0,IF(J443&gt;35,(36-L443)*1.836,((36-L443)-(36-J443))*1.836)),0)+IF(F443="PČ",IF(L443&gt;31,0,IF(J443&gt;31,(32-L443)*1.347,((32-L443)-(32-J443))*1.347)),0)+ IF(F443="PČneol",IF(L443&gt;15,0,IF(J443&gt;15,(16-L443)*0.255,((16-L443)-(16-J443))*0.255)),0)+IF(F443="PŽ",IF(L443&gt;31,0,IF(J443&gt;31,(32-L443)*0.255,((32-L443)-(32-J443))*0.255)),0)+IF(F443="EČ",IF(L443&gt;23,0,IF(J443&gt;23,(24-L443)*0.612,((24-L443)-(24-J443))*0.612)),0)+IF(F443="EČneol",IF(L443&gt;7,0,IF(J443&gt;7,(8-L443)*0.204,((8-L443)-(8-J443))*0.204)),0)+IF(F443="EŽ",IF(L443&gt;23,0,IF(J443&gt;23,(24-L443)*0.204,((24-L443)-(24-J443))*0.204)),0)+IF(F443="PT",IF(L443&gt;31,0,IF(J443&gt;31,(32-L443)*0.204,((32-L443)-(32-J443))*0.204)),0)+IF(F443="JOŽ",IF(L443&gt;23,0,IF(J443&gt;23,(24-L443)*0.255,((24-L443)-(24-J443))*0.255)),0)+IF(F443="JPČ",IF(L443&gt;23,0,IF(J443&gt;23,(24-L443)*0.204,((24-L443)-(24-J443))*0.204)),0)+IF(F443="JEČ",IF(L443&gt;15,0,IF(J443&gt;15,(16-L443)*0.102,((16-L443)-(16-J443))*0.102)),0)+IF(F443="JEOF",IF(L443&gt;15,0,IF(J443&gt;15,(16-L443)*0.102,((16-L443)-(16-J443))*0.102)),0)+IF(F443="JnPČ",IF(L443&gt;15,0,IF(J443&gt;15,(16-L443)*0.153,((16-L443)-(16-J443))*0.153)),0)+IF(F443="JnEČ",IF(L443&gt;15,0,IF(J443&gt;15,(16-L443)*0.0765,((16-L443)-(16-J443))*0.0765)),0)+IF(F443="JčPČ",IF(L443&gt;15,0,IF(J443&gt;15,(16-L443)*0.06375,((16-L443)-(16-J443))*0.06375)),0)+IF(F443="JčEČ",IF(L443&gt;15,0,IF(J443&gt;15,(16-L443)*0.051,((16-L443)-(16-J443))*0.051)),0)+IF(F443="NEAK",IF(L443&gt;23,0,IF(J443&gt;23,(24-L443)*0.03444,((24-L443)-(24-J443))*0.03444)),0))</f>
        <v>0</v>
      </c>
      <c r="Q443" s="11">
        <f t="shared" ref="Q443" si="188">IF(ISERROR(P443*100/N443),0,(P443*100/N443))</f>
        <v>0</v>
      </c>
      <c r="R443" s="10">
        <f t="shared" ref="R443:R452" si="189">IF(Q443&lt;=30,O443+P443,O443+O443*0.3)*IF(G443=1,0.4,IF(G443=2,0.75,IF(G443="1 (kas 4 m. 1 k. nerengiamos)",0.52,1)))*IF(D443="olimpinė",1,IF(M443="Ne",0.5,1))*IF(OR(A$5="Lietuvos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federacija"),IF(OR(J443&lt;8,K443&lt;16),0,1),1)*E443*IF(I443&lt;=1,1,1/I443)*IF(OR(A$5="Lietuvos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443" s="8"/>
    </row>
    <row r="444" spans="1:19">
      <c r="A444" s="61">
        <v>2</v>
      </c>
      <c r="B444" s="61"/>
      <c r="C444" s="12"/>
      <c r="D444" s="61"/>
      <c r="E444" s="61"/>
      <c r="F444" s="61"/>
      <c r="G444" s="61"/>
      <c r="H444" s="61"/>
      <c r="I444" s="61"/>
      <c r="J444" s="61"/>
      <c r="K444" s="61"/>
      <c r="L444" s="61"/>
      <c r="M444" s="61"/>
      <c r="N444" s="3">
        <f t="shared" si="185"/>
        <v>0</v>
      </c>
      <c r="O444" s="9">
        <f t="shared" si="186"/>
        <v>0</v>
      </c>
      <c r="P444" s="4">
        <f t="shared" ref="P444:P452" si="190">IF(O444=0,0,IF(F444="OŽ",IF(L444&gt;35,0,IF(J444&gt;35,(36-L444)*1.836,((36-L444)-(36-J444))*1.836)),0)+IF(F444="PČ",IF(L444&gt;31,0,IF(J444&gt;31,(32-L444)*1.347,((32-L444)-(32-J444))*1.347)),0)+ IF(F444="PČneol",IF(L444&gt;15,0,IF(J444&gt;15,(16-L444)*0.255,((16-L444)-(16-J444))*0.255)),0)+IF(F444="PŽ",IF(L444&gt;31,0,IF(J444&gt;31,(32-L444)*0.255,((32-L444)-(32-J444))*0.255)),0)+IF(F444="EČ",IF(L444&gt;23,0,IF(J444&gt;23,(24-L444)*0.612,((24-L444)-(24-J444))*0.612)),0)+IF(F444="EČneol",IF(L444&gt;7,0,IF(J444&gt;7,(8-L444)*0.204,((8-L444)-(8-J444))*0.204)),0)+IF(F444="EŽ",IF(L444&gt;23,0,IF(J444&gt;23,(24-L444)*0.204,((24-L444)-(24-J444))*0.204)),0)+IF(F444="PT",IF(L444&gt;31,0,IF(J444&gt;31,(32-L444)*0.204,((32-L444)-(32-J444))*0.204)),0)+IF(F444="JOŽ",IF(L444&gt;23,0,IF(J444&gt;23,(24-L444)*0.255,((24-L444)-(24-J444))*0.255)),0)+IF(F444="JPČ",IF(L444&gt;23,0,IF(J444&gt;23,(24-L444)*0.204,((24-L444)-(24-J444))*0.204)),0)+IF(F444="JEČ",IF(L444&gt;15,0,IF(J444&gt;15,(16-L444)*0.102,((16-L444)-(16-J444))*0.102)),0)+IF(F444="JEOF",IF(L444&gt;15,0,IF(J444&gt;15,(16-L444)*0.102,((16-L444)-(16-J444))*0.102)),0)+IF(F444="JnPČ",IF(L444&gt;15,0,IF(J444&gt;15,(16-L444)*0.153,((16-L444)-(16-J444))*0.153)),0)+IF(F444="JnEČ",IF(L444&gt;15,0,IF(J444&gt;15,(16-L444)*0.0765,((16-L444)-(16-J444))*0.0765)),0)+IF(F444="JčPČ",IF(L444&gt;15,0,IF(J444&gt;15,(16-L444)*0.06375,((16-L444)-(16-J444))*0.06375)),0)+IF(F444="JčEČ",IF(L444&gt;15,0,IF(J444&gt;15,(16-L444)*0.051,((16-L444)-(16-J444))*0.051)),0)+IF(F444="NEAK",IF(L444&gt;23,0,IF(J444&gt;23,(24-L444)*0.03444,((24-L444)-(24-J444))*0.03444)),0))</f>
        <v>0</v>
      </c>
      <c r="Q444" s="11">
        <f t="shared" ref="Q444:Q452" si="191">IF(ISERROR(P444*100/N444),0,(P444*100/N444))</f>
        <v>0</v>
      </c>
      <c r="R444" s="10">
        <f t="shared" si="189"/>
        <v>0</v>
      </c>
      <c r="S444" s="8"/>
    </row>
    <row r="445" spans="1:19">
      <c r="A445" s="61">
        <v>3</v>
      </c>
      <c r="B445" s="61"/>
      <c r="C445" s="12"/>
      <c r="D445" s="61"/>
      <c r="E445" s="61"/>
      <c r="F445" s="61"/>
      <c r="G445" s="61"/>
      <c r="H445" s="61"/>
      <c r="I445" s="61"/>
      <c r="J445" s="61"/>
      <c r="K445" s="61"/>
      <c r="L445" s="61"/>
      <c r="M445" s="61"/>
      <c r="N445" s="3">
        <f t="shared" si="185"/>
        <v>0</v>
      </c>
      <c r="O445" s="9">
        <f t="shared" si="186"/>
        <v>0</v>
      </c>
      <c r="P445" s="4">
        <f t="shared" si="190"/>
        <v>0</v>
      </c>
      <c r="Q445" s="11">
        <f t="shared" si="191"/>
        <v>0</v>
      </c>
      <c r="R445" s="10">
        <f t="shared" si="189"/>
        <v>0</v>
      </c>
      <c r="S445" s="8"/>
    </row>
    <row r="446" spans="1:19" s="8" customFormat="1">
      <c r="A446" s="61">
        <v>4</v>
      </c>
      <c r="B446" s="61"/>
      <c r="C446" s="12"/>
      <c r="D446" s="61"/>
      <c r="E446" s="61"/>
      <c r="F446" s="61"/>
      <c r="G446" s="61"/>
      <c r="H446" s="61"/>
      <c r="I446" s="61"/>
      <c r="J446" s="61"/>
      <c r="K446" s="61"/>
      <c r="L446" s="61"/>
      <c r="M446" s="61"/>
      <c r="N446" s="3">
        <f t="shared" si="185"/>
        <v>0</v>
      </c>
      <c r="O446" s="9">
        <f t="shared" si="186"/>
        <v>0</v>
      </c>
      <c r="P446" s="4">
        <f t="shared" si="190"/>
        <v>0</v>
      </c>
      <c r="Q446" s="11">
        <f t="shared" si="191"/>
        <v>0</v>
      </c>
      <c r="R446" s="10">
        <f t="shared" si="189"/>
        <v>0</v>
      </c>
    </row>
    <row r="447" spans="1:19">
      <c r="A447" s="61">
        <v>5</v>
      </c>
      <c r="B447" s="61"/>
      <c r="C447" s="12"/>
      <c r="D447" s="61"/>
      <c r="E447" s="61"/>
      <c r="F447" s="61"/>
      <c r="G447" s="61"/>
      <c r="H447" s="61"/>
      <c r="I447" s="61"/>
      <c r="J447" s="61"/>
      <c r="K447" s="61"/>
      <c r="L447" s="61"/>
      <c r="M447" s="61"/>
      <c r="N447" s="3">
        <f t="shared" si="185"/>
        <v>0</v>
      </c>
      <c r="O447" s="9">
        <f t="shared" si="186"/>
        <v>0</v>
      </c>
      <c r="P447" s="4">
        <f t="shared" si="190"/>
        <v>0</v>
      </c>
      <c r="Q447" s="11">
        <f t="shared" si="191"/>
        <v>0</v>
      </c>
      <c r="R447" s="10">
        <f t="shared" si="189"/>
        <v>0</v>
      </c>
      <c r="S447" s="8"/>
    </row>
    <row r="448" spans="1:19">
      <c r="A448" s="61">
        <v>6</v>
      </c>
      <c r="B448" s="61"/>
      <c r="C448" s="12"/>
      <c r="D448" s="61"/>
      <c r="E448" s="61"/>
      <c r="F448" s="61"/>
      <c r="G448" s="61"/>
      <c r="H448" s="61"/>
      <c r="I448" s="61"/>
      <c r="J448" s="61"/>
      <c r="K448" s="61"/>
      <c r="L448" s="61"/>
      <c r="M448" s="61"/>
      <c r="N448" s="3">
        <f t="shared" si="185"/>
        <v>0</v>
      </c>
      <c r="O448" s="9">
        <f t="shared" si="186"/>
        <v>0</v>
      </c>
      <c r="P448" s="4">
        <f t="shared" si="190"/>
        <v>0</v>
      </c>
      <c r="Q448" s="11">
        <f t="shared" si="191"/>
        <v>0</v>
      </c>
      <c r="R448" s="10">
        <f t="shared" si="189"/>
        <v>0</v>
      </c>
      <c r="S448" s="8"/>
    </row>
    <row r="449" spans="1:19">
      <c r="A449" s="61">
        <v>7</v>
      </c>
      <c r="B449" s="61"/>
      <c r="C449" s="12"/>
      <c r="D449" s="61"/>
      <c r="E449" s="61"/>
      <c r="F449" s="61"/>
      <c r="G449" s="61"/>
      <c r="H449" s="61"/>
      <c r="I449" s="61"/>
      <c r="J449" s="61"/>
      <c r="K449" s="61"/>
      <c r="L449" s="61"/>
      <c r="M449" s="61"/>
      <c r="N449" s="3">
        <f t="shared" si="185"/>
        <v>0</v>
      </c>
      <c r="O449" s="9">
        <f t="shared" si="186"/>
        <v>0</v>
      </c>
      <c r="P449" s="4">
        <f t="shared" si="190"/>
        <v>0</v>
      </c>
      <c r="Q449" s="11">
        <f t="shared" si="191"/>
        <v>0</v>
      </c>
      <c r="R449" s="10">
        <f t="shared" si="189"/>
        <v>0</v>
      </c>
      <c r="S449" s="8"/>
    </row>
    <row r="450" spans="1:19">
      <c r="A450" s="61">
        <v>8</v>
      </c>
      <c r="B450" s="61"/>
      <c r="C450" s="12"/>
      <c r="D450" s="61"/>
      <c r="E450" s="61"/>
      <c r="F450" s="61"/>
      <c r="G450" s="61"/>
      <c r="H450" s="61"/>
      <c r="I450" s="61"/>
      <c r="J450" s="61"/>
      <c r="K450" s="61"/>
      <c r="L450" s="61"/>
      <c r="M450" s="61"/>
      <c r="N450" s="3">
        <f t="shared" si="185"/>
        <v>0</v>
      </c>
      <c r="O450" s="9">
        <f t="shared" si="186"/>
        <v>0</v>
      </c>
      <c r="P450" s="4">
        <f t="shared" si="190"/>
        <v>0</v>
      </c>
      <c r="Q450" s="11">
        <f t="shared" si="191"/>
        <v>0</v>
      </c>
      <c r="R450" s="10">
        <f t="shared" si="189"/>
        <v>0</v>
      </c>
      <c r="S450" s="8"/>
    </row>
    <row r="451" spans="1:19">
      <c r="A451" s="61">
        <v>9</v>
      </c>
      <c r="B451" s="61"/>
      <c r="C451" s="12"/>
      <c r="D451" s="61"/>
      <c r="E451" s="61"/>
      <c r="F451" s="61"/>
      <c r="G451" s="61"/>
      <c r="H451" s="61"/>
      <c r="I451" s="61"/>
      <c r="J451" s="61"/>
      <c r="K451" s="61"/>
      <c r="L451" s="61"/>
      <c r="M451" s="61"/>
      <c r="N451" s="3">
        <f t="shared" si="185"/>
        <v>0</v>
      </c>
      <c r="O451" s="9">
        <f t="shared" si="186"/>
        <v>0</v>
      </c>
      <c r="P451" s="4">
        <f t="shared" si="190"/>
        <v>0</v>
      </c>
      <c r="Q451" s="11">
        <f t="shared" si="191"/>
        <v>0</v>
      </c>
      <c r="R451" s="10">
        <f t="shared" si="189"/>
        <v>0</v>
      </c>
      <c r="S451" s="8"/>
    </row>
    <row r="452" spans="1:19">
      <c r="A452" s="61">
        <v>10</v>
      </c>
      <c r="B452" s="61"/>
      <c r="C452" s="12"/>
      <c r="D452" s="61"/>
      <c r="E452" s="61"/>
      <c r="F452" s="61"/>
      <c r="G452" s="61"/>
      <c r="H452" s="61"/>
      <c r="I452" s="61"/>
      <c r="J452" s="61"/>
      <c r="K452" s="61"/>
      <c r="L452" s="61"/>
      <c r="M452" s="61"/>
      <c r="N452" s="3">
        <f t="shared" si="185"/>
        <v>0</v>
      </c>
      <c r="O452" s="9">
        <f t="shared" si="186"/>
        <v>0</v>
      </c>
      <c r="P452" s="4">
        <f t="shared" si="190"/>
        <v>0</v>
      </c>
      <c r="Q452" s="11">
        <f t="shared" si="191"/>
        <v>0</v>
      </c>
      <c r="R452" s="10">
        <f t="shared" si="189"/>
        <v>0</v>
      </c>
      <c r="S452" s="8"/>
    </row>
    <row r="453" spans="1:19">
      <c r="A453" s="64" t="s">
        <v>64</v>
      </c>
      <c r="B453" s="65"/>
      <c r="C453" s="65"/>
      <c r="D453" s="65"/>
      <c r="E453" s="65"/>
      <c r="F453" s="65"/>
      <c r="G453" s="65"/>
      <c r="H453" s="65"/>
      <c r="I453" s="65"/>
      <c r="J453" s="65"/>
      <c r="K453" s="65"/>
      <c r="L453" s="65"/>
      <c r="M453" s="65"/>
      <c r="N453" s="65"/>
      <c r="O453" s="65"/>
      <c r="P453" s="65"/>
      <c r="Q453" s="66"/>
      <c r="R453" s="10">
        <f>SUM(R443:R452)</f>
        <v>0</v>
      </c>
      <c r="S453" s="8"/>
    </row>
    <row r="454" spans="1:19" ht="15.75">
      <c r="A454" s="24" t="s">
        <v>65</v>
      </c>
      <c r="B454" s="24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6"/>
      <c r="S454" s="8"/>
    </row>
    <row r="455" spans="1:19">
      <c r="A455" s="49" t="s">
        <v>79</v>
      </c>
      <c r="B455" s="49"/>
      <c r="C455" s="49"/>
      <c r="D455" s="49"/>
      <c r="E455" s="49"/>
      <c r="F455" s="49"/>
      <c r="G455" s="49"/>
      <c r="H455" s="49"/>
      <c r="I455" s="49"/>
      <c r="J455" s="15"/>
      <c r="K455" s="15"/>
      <c r="L455" s="15"/>
      <c r="M455" s="15"/>
      <c r="N455" s="15"/>
      <c r="O455" s="15"/>
      <c r="P455" s="15"/>
      <c r="Q455" s="15"/>
      <c r="R455" s="16"/>
      <c r="S455" s="8"/>
    </row>
    <row r="456" spans="1:19">
      <c r="A456" s="49"/>
      <c r="B456" s="49"/>
      <c r="C456" s="49"/>
      <c r="D456" s="49"/>
      <c r="E456" s="49"/>
      <c r="F456" s="49"/>
      <c r="G456" s="49"/>
      <c r="H456" s="49"/>
      <c r="I456" s="49"/>
      <c r="J456" s="15"/>
      <c r="K456" s="15"/>
      <c r="L456" s="15"/>
      <c r="M456" s="15"/>
      <c r="N456" s="15"/>
      <c r="O456" s="15"/>
      <c r="P456" s="15"/>
      <c r="Q456" s="15"/>
      <c r="R456" s="16"/>
      <c r="S456" s="8"/>
    </row>
    <row r="457" spans="1:19">
      <c r="A457" s="67" t="s">
        <v>221</v>
      </c>
      <c r="B457" s="68"/>
      <c r="C457" s="68"/>
      <c r="D457" s="68"/>
      <c r="E457" s="68"/>
      <c r="F457" s="68"/>
      <c r="G457" s="68"/>
      <c r="H457" s="68"/>
      <c r="I457" s="68"/>
      <c r="J457" s="68"/>
      <c r="K457" s="68"/>
      <c r="L457" s="68"/>
      <c r="M457" s="68"/>
      <c r="N457" s="68"/>
      <c r="O457" s="68"/>
      <c r="P457" s="68"/>
      <c r="Q457" s="57"/>
      <c r="R457" s="8"/>
      <c r="S457" s="8"/>
    </row>
    <row r="458" spans="1:19" ht="18">
      <c r="A458" s="69" t="s">
        <v>27</v>
      </c>
      <c r="B458" s="70"/>
      <c r="C458" s="70"/>
      <c r="D458" s="50"/>
      <c r="E458" s="50"/>
      <c r="F458" s="50"/>
      <c r="G458" s="50"/>
      <c r="H458" s="50"/>
      <c r="I458" s="50"/>
      <c r="J458" s="50"/>
      <c r="K458" s="50"/>
      <c r="L458" s="50"/>
      <c r="M458" s="50"/>
      <c r="N458" s="50"/>
      <c r="O458" s="50"/>
      <c r="P458" s="50"/>
      <c r="Q458" s="57"/>
      <c r="R458" s="8"/>
      <c r="S458" s="8"/>
    </row>
    <row r="459" spans="1:19">
      <c r="A459" s="67" t="s">
        <v>69</v>
      </c>
      <c r="B459" s="68"/>
      <c r="C459" s="68"/>
      <c r="D459" s="68"/>
      <c r="E459" s="68"/>
      <c r="F459" s="68"/>
      <c r="G459" s="68"/>
      <c r="H459" s="68"/>
      <c r="I459" s="68"/>
      <c r="J459" s="68"/>
      <c r="K459" s="68"/>
      <c r="L459" s="68"/>
      <c r="M459" s="68"/>
      <c r="N459" s="68"/>
      <c r="O459" s="68"/>
      <c r="P459" s="68"/>
      <c r="Q459" s="57"/>
      <c r="R459" s="8"/>
      <c r="S459" s="8"/>
    </row>
    <row r="460" spans="1:19">
      <c r="A460" s="61">
        <v>1</v>
      </c>
      <c r="B460" s="61"/>
      <c r="C460" s="12"/>
      <c r="D460" s="61"/>
      <c r="E460" s="61"/>
      <c r="F460" s="61"/>
      <c r="G460" s="61"/>
      <c r="H460" s="61"/>
      <c r="I460" s="61"/>
      <c r="J460" s="61"/>
      <c r="K460" s="61"/>
      <c r="L460" s="61"/>
      <c r="M460" s="61"/>
      <c r="N460" s="3">
        <f t="shared" ref="N460:N469" si="192">(IF(F460="OŽ",IF(L460=1,550.8,IF(L460=2,426.38,IF(L460=3,342.14,IF(L460=4,181.44,IF(L460=5,168.48,IF(L460=6,155.52,IF(L460=7,148.5,IF(L460=8,144,0))))))))+IF(L460&lt;=8,0,IF(L460&lt;=16,137.7,IF(L460&lt;=24,108,IF(L460&lt;=32,80.1,IF(L460&lt;=36,52.2,0)))))-IF(L460&lt;=8,0,IF(L460&lt;=16,(L460-9)*2.754,IF(L460&lt;=24,(L460-17)* 2.754,IF(L460&lt;=32,(L460-25)* 2.754,IF(L460&lt;=36,(L460-33)*2.754,0))))),0)+IF(F460="PČ",IF(L460=1,449,IF(L460=2,314.6,IF(L460=3,238,IF(L460=4,172,IF(L460=5,159,IF(L460=6,145,IF(L460=7,132,IF(L460=8,119,0))))))))+IF(L460&lt;=8,0,IF(L460&lt;=16,88,IF(L460&lt;=24,55,IF(L460&lt;=32,22,0))))-IF(L460&lt;=8,0,IF(L460&lt;=16,(L460-9)*2.245,IF(L460&lt;=24,(L460-17)*2.245,IF(L460&lt;=32,(L460-25)*2.245,0)))),0)+IF(F460="PČneol",IF(L460=1,85,IF(L460=2,64.61,IF(L460=3,50.76,IF(L460=4,16.25,IF(L460=5,15,IF(L460=6,13.75,IF(L460=7,12.5,IF(L460=8,11.25,0))))))))+IF(L460&lt;=8,0,IF(L460&lt;=16,9,0))-IF(L460&lt;=8,0,IF(L460&lt;=16,(L460-9)*0.425,0)),0)+IF(F460="PŽ",IF(L460=1,85,IF(L460=2,59.5,IF(L460=3,45,IF(L460=4,32.5,IF(L460=5,30,IF(L460=6,27.5,IF(L460=7,25,IF(L460=8,22.5,0))))))))+IF(L460&lt;=8,0,IF(L460&lt;=16,19,IF(L460&lt;=24,13,IF(L460&lt;=32,8,0))))-IF(L460&lt;=8,0,IF(L460&lt;=16,(L460-9)*0.425,IF(L460&lt;=24,(L460-17)*0.425,IF(L460&lt;=32,(L460-25)*0.425,0)))),0)+IF(F460="EČ",IF(L460=1,204,IF(L460=2,156.24,IF(L460=3,123.84,IF(L460=4,72,IF(L460=5,66,IF(L460=6,60,IF(L460=7,54,IF(L460=8,48,0))))))))+IF(L460&lt;=8,0,IF(L460&lt;=16,40,IF(L460&lt;=24,25,0)))-IF(L460&lt;=8,0,IF(L460&lt;=16,(L460-9)*1.02,IF(L460&lt;=24,(L460-17)*1.02,0))),0)+IF(F460="EČneol",IF(L460=1,68,IF(L460=2,51.69,IF(L460=3,40.61,IF(L460=4,13,IF(L460=5,12,IF(L460=6,11,IF(L460=7,10,IF(L460=8,9,0)))))))))+IF(F460="EŽ",IF(L460=1,68,IF(L460=2,47.6,IF(L460=3,36,IF(L460=4,18,IF(L460=5,16.5,IF(L460=6,15,IF(L460=7,13.5,IF(L460=8,12,0))))))))+IF(L460&lt;=8,0,IF(L460&lt;=16,10,IF(L460&lt;=24,6,0)))-IF(L460&lt;=8,0,IF(L460&lt;=16,(L460-9)*0.34,IF(L460&lt;=24,(L460-17)*0.34,0))),0)+IF(F460="PT",IF(L460=1,68,IF(L460=2,52.08,IF(L460=3,41.28,IF(L460=4,24,IF(L460=5,22,IF(L460=6,20,IF(L460=7,18,IF(L460=8,16,0))))))))+IF(L460&lt;=8,0,IF(L460&lt;=16,13,IF(L460&lt;=24,9,IF(L460&lt;=32,4,0))))-IF(L460&lt;=8,0,IF(L460&lt;=16,(L460-9)*0.34,IF(L460&lt;=24,(L460-17)*0.34,IF(L460&lt;=32,(L460-25)*0.34,0)))),0)+IF(F460="JOŽ",IF(L460=1,85,IF(L460=2,59.5,IF(L460=3,45,IF(L460=4,32.5,IF(L460=5,30,IF(L460=6,27.5,IF(L460=7,25,IF(L460=8,22.5,0))))))))+IF(L460&lt;=8,0,IF(L460&lt;=16,19,IF(L460&lt;=24,13,0)))-IF(L460&lt;=8,0,IF(L460&lt;=16,(L460-9)*0.425,IF(L460&lt;=24,(L460-17)*0.425,0))),0)+IF(F460="JPČ",IF(L460=1,68,IF(L460=2,47.6,IF(L460=3,36,IF(L460=4,26,IF(L460=5,24,IF(L460=6,22,IF(L460=7,20,IF(L460=8,18,0))))))))+IF(L460&lt;=8,0,IF(L460&lt;=16,13,IF(L460&lt;=24,9,0)))-IF(L460&lt;=8,0,IF(L460&lt;=16,(L460-9)*0.34,IF(L460&lt;=24,(L460-17)*0.34,0))),0)+IF(F460="JEČ",IF(L460=1,34,IF(L460=2,26.04,IF(L460=3,20.6,IF(L460=4,12,IF(L460=5,11,IF(L460=6,10,IF(L460=7,9,IF(L460=8,8,0))))))))+IF(L460&lt;=8,0,IF(L460&lt;=16,6,0))-IF(L460&lt;=8,0,IF(L460&lt;=16,(L460-9)*0.17,0)),0)+IF(F460="JEOF",IF(L460=1,34,IF(L460=2,26.04,IF(L460=3,20.6,IF(L460=4,12,IF(L460=5,11,IF(L460=6,10,IF(L460=7,9,IF(L460=8,8,0))))))))+IF(L460&lt;=8,0,IF(L460&lt;=16,6,0))-IF(L460&lt;=8,0,IF(L460&lt;=16,(L460-9)*0.17,0)),0)+IF(F460="JnPČ",IF(L460=1,51,IF(L460=2,35.7,IF(L460=3,27,IF(L460=4,19.5,IF(L460=5,18,IF(L460=6,16.5,IF(L460=7,15,IF(L460=8,13.5,0))))))))+IF(L460&lt;=8,0,IF(L460&lt;=16,10,0))-IF(L460&lt;=8,0,IF(L460&lt;=16,(L460-9)*0.255,0)),0)+IF(F460="JnEČ",IF(L460=1,25.5,IF(L460=2,19.53,IF(L460=3,15.48,IF(L460=4,9,IF(L460=5,8.25,IF(L460=6,7.5,IF(L460=7,6.75,IF(L460=8,6,0))))))))+IF(L460&lt;=8,0,IF(L460&lt;=16,5,0))-IF(L460&lt;=8,0,IF(L460&lt;=16,(L460-9)*0.1275,0)),0)+IF(F460="JčPČ",IF(L460=1,21.25,IF(L460=2,14.5,IF(L460=3,11.5,IF(L460=4,7,IF(L460=5,6.5,IF(L460=6,6,IF(L460=7,5.5,IF(L460=8,5,0))))))))+IF(L460&lt;=8,0,IF(L460&lt;=16,4,0))-IF(L460&lt;=8,0,IF(L460&lt;=16,(L460-9)*0.10625,0)),0)+IF(F460="JčEČ",IF(L460=1,17,IF(L460=2,13.02,IF(L460=3,10.32,IF(L460=4,6,IF(L460=5,5.5,IF(L460=6,5,IF(L460=7,4.5,IF(L460=8,4,0))))))))+IF(L460&lt;=8,0,IF(L460&lt;=16,3,0))-IF(L460&lt;=8,0,IF(L460&lt;=16,(L460-9)*0.085,0)),0)+IF(F460="NEAK",IF(L460=1,11.48,IF(L460=2,8.79,IF(L460=3,6.97,IF(L460=4,4.05,IF(L460=5,3.71,IF(L460=6,3.38,IF(L460=7,3.04,IF(L460=8,2.7,0))))))))+IF(L460&lt;=8,0,IF(L460&lt;=16,2,IF(L460&lt;=24,1.3,0)))-IF(L460&lt;=8,0,IF(L460&lt;=16,(L460-9)*0.0574,IF(L460&lt;=24,(L460-17)*0.0574,0))),0))*IF(L460&lt;0,1,IF(OR(F460="PČ",F460="PŽ",F460="PT"),IF(J460&lt;32,J460/32,1),1))* IF(L460&lt;0,1,IF(OR(F460="EČ",F460="EŽ",F460="JOŽ",F460="JPČ",F460="NEAK"),IF(J460&lt;24,J460/24,1),1))*IF(L460&lt;0,1,IF(OR(F460="PČneol",F460="JEČ",F460="JEOF",F460="JnPČ",F460="JnEČ",F460="JčPČ",F460="JčEČ"),IF(J460&lt;16,J460/16,1),1))*IF(L460&lt;0,1,IF(F460="EČneol",IF(J460&lt;8,J460/8,1),1))</f>
        <v>0</v>
      </c>
      <c r="O460" s="9">
        <f t="shared" ref="O460:O469" si="193">IF(F460="OŽ",N460,IF(H460="Ne",IF(J460*0.3&lt;J460-L460,N460,0),IF(J460*0.1&lt;J460-L460,N460,0)))</f>
        <v>0</v>
      </c>
      <c r="P460" s="4">
        <f t="shared" ref="P460" si="194">IF(O460=0,0,IF(F460="OŽ",IF(L460&gt;35,0,IF(J460&gt;35,(36-L460)*1.836,((36-L460)-(36-J460))*1.836)),0)+IF(F460="PČ",IF(L460&gt;31,0,IF(J460&gt;31,(32-L460)*1.347,((32-L460)-(32-J460))*1.347)),0)+ IF(F460="PČneol",IF(L460&gt;15,0,IF(J460&gt;15,(16-L460)*0.255,((16-L460)-(16-J460))*0.255)),0)+IF(F460="PŽ",IF(L460&gt;31,0,IF(J460&gt;31,(32-L460)*0.255,((32-L460)-(32-J460))*0.255)),0)+IF(F460="EČ",IF(L460&gt;23,0,IF(J460&gt;23,(24-L460)*0.612,((24-L460)-(24-J460))*0.612)),0)+IF(F460="EČneol",IF(L460&gt;7,0,IF(J460&gt;7,(8-L460)*0.204,((8-L460)-(8-J460))*0.204)),0)+IF(F460="EŽ",IF(L460&gt;23,0,IF(J460&gt;23,(24-L460)*0.204,((24-L460)-(24-J460))*0.204)),0)+IF(F460="PT",IF(L460&gt;31,0,IF(J460&gt;31,(32-L460)*0.204,((32-L460)-(32-J460))*0.204)),0)+IF(F460="JOŽ",IF(L460&gt;23,0,IF(J460&gt;23,(24-L460)*0.255,((24-L460)-(24-J460))*0.255)),0)+IF(F460="JPČ",IF(L460&gt;23,0,IF(J460&gt;23,(24-L460)*0.204,((24-L460)-(24-J460))*0.204)),0)+IF(F460="JEČ",IF(L460&gt;15,0,IF(J460&gt;15,(16-L460)*0.102,((16-L460)-(16-J460))*0.102)),0)+IF(F460="JEOF",IF(L460&gt;15,0,IF(J460&gt;15,(16-L460)*0.102,((16-L460)-(16-J460))*0.102)),0)+IF(F460="JnPČ",IF(L460&gt;15,0,IF(J460&gt;15,(16-L460)*0.153,((16-L460)-(16-J460))*0.153)),0)+IF(F460="JnEČ",IF(L460&gt;15,0,IF(J460&gt;15,(16-L460)*0.0765,((16-L460)-(16-J460))*0.0765)),0)+IF(F460="JčPČ",IF(L460&gt;15,0,IF(J460&gt;15,(16-L460)*0.06375,((16-L460)-(16-J460))*0.06375)),0)+IF(F460="JčEČ",IF(L460&gt;15,0,IF(J460&gt;15,(16-L460)*0.051,((16-L460)-(16-J460))*0.051)),0)+IF(F460="NEAK",IF(L460&gt;23,0,IF(J460&gt;23,(24-L460)*0.03444,((24-L460)-(24-J460))*0.03444)),0))</f>
        <v>0</v>
      </c>
      <c r="Q460" s="11">
        <f t="shared" ref="Q460" si="195">IF(ISERROR(P460*100/N460),0,(P460*100/N460))</f>
        <v>0</v>
      </c>
      <c r="R460" s="10">
        <f t="shared" ref="R460:R469" si="196">IF(Q460&lt;=30,O460+P460,O460+O460*0.3)*IF(G460=1,0.4,IF(G460=2,0.75,IF(G460="1 (kas 4 m. 1 k. nerengiamos)",0.52,1)))*IF(D460="olimpinė",1,IF(M460="Ne",0.5,1))*IF(OR(A$5="Lietuvos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federacija"),IF(OR(J460&lt;8,K460&lt;16),0,1),1)*E460*IF(I460&lt;=1,1,1/I460)*IF(OR(A$5="Lietuvos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460" s="8"/>
    </row>
    <row r="461" spans="1:19">
      <c r="A461" s="61">
        <v>2</v>
      </c>
      <c r="B461" s="61"/>
      <c r="C461" s="12"/>
      <c r="D461" s="61"/>
      <c r="E461" s="61"/>
      <c r="F461" s="61"/>
      <c r="G461" s="61"/>
      <c r="H461" s="61"/>
      <c r="I461" s="61"/>
      <c r="J461" s="61"/>
      <c r="K461" s="61"/>
      <c r="L461" s="61"/>
      <c r="M461" s="61"/>
      <c r="N461" s="3">
        <f t="shared" si="192"/>
        <v>0</v>
      </c>
      <c r="O461" s="9">
        <f t="shared" si="193"/>
        <v>0</v>
      </c>
      <c r="P461" s="4">
        <f t="shared" ref="P461:P469" si="197">IF(O461=0,0,IF(F461="OŽ",IF(L461&gt;35,0,IF(J461&gt;35,(36-L461)*1.836,((36-L461)-(36-J461))*1.836)),0)+IF(F461="PČ",IF(L461&gt;31,0,IF(J461&gt;31,(32-L461)*1.347,((32-L461)-(32-J461))*1.347)),0)+ IF(F461="PČneol",IF(L461&gt;15,0,IF(J461&gt;15,(16-L461)*0.255,((16-L461)-(16-J461))*0.255)),0)+IF(F461="PŽ",IF(L461&gt;31,0,IF(J461&gt;31,(32-L461)*0.255,((32-L461)-(32-J461))*0.255)),0)+IF(F461="EČ",IF(L461&gt;23,0,IF(J461&gt;23,(24-L461)*0.612,((24-L461)-(24-J461))*0.612)),0)+IF(F461="EČneol",IF(L461&gt;7,0,IF(J461&gt;7,(8-L461)*0.204,((8-L461)-(8-J461))*0.204)),0)+IF(F461="EŽ",IF(L461&gt;23,0,IF(J461&gt;23,(24-L461)*0.204,((24-L461)-(24-J461))*0.204)),0)+IF(F461="PT",IF(L461&gt;31,0,IF(J461&gt;31,(32-L461)*0.204,((32-L461)-(32-J461))*0.204)),0)+IF(F461="JOŽ",IF(L461&gt;23,0,IF(J461&gt;23,(24-L461)*0.255,((24-L461)-(24-J461))*0.255)),0)+IF(F461="JPČ",IF(L461&gt;23,0,IF(J461&gt;23,(24-L461)*0.204,((24-L461)-(24-J461))*0.204)),0)+IF(F461="JEČ",IF(L461&gt;15,0,IF(J461&gt;15,(16-L461)*0.102,((16-L461)-(16-J461))*0.102)),0)+IF(F461="JEOF",IF(L461&gt;15,0,IF(J461&gt;15,(16-L461)*0.102,((16-L461)-(16-J461))*0.102)),0)+IF(F461="JnPČ",IF(L461&gt;15,0,IF(J461&gt;15,(16-L461)*0.153,((16-L461)-(16-J461))*0.153)),0)+IF(F461="JnEČ",IF(L461&gt;15,0,IF(J461&gt;15,(16-L461)*0.0765,((16-L461)-(16-J461))*0.0765)),0)+IF(F461="JčPČ",IF(L461&gt;15,0,IF(J461&gt;15,(16-L461)*0.06375,((16-L461)-(16-J461))*0.06375)),0)+IF(F461="JčEČ",IF(L461&gt;15,0,IF(J461&gt;15,(16-L461)*0.051,((16-L461)-(16-J461))*0.051)),0)+IF(F461="NEAK",IF(L461&gt;23,0,IF(J461&gt;23,(24-L461)*0.03444,((24-L461)-(24-J461))*0.03444)),0))</f>
        <v>0</v>
      </c>
      <c r="Q461" s="11">
        <f t="shared" ref="Q461:Q469" si="198">IF(ISERROR(P461*100/N461),0,(P461*100/N461))</f>
        <v>0</v>
      </c>
      <c r="R461" s="10">
        <f t="shared" si="196"/>
        <v>0</v>
      </c>
      <c r="S461" s="8"/>
    </row>
    <row r="462" spans="1:19">
      <c r="A462" s="61">
        <v>3</v>
      </c>
      <c r="B462" s="61"/>
      <c r="C462" s="12"/>
      <c r="D462" s="61"/>
      <c r="E462" s="61"/>
      <c r="F462" s="61"/>
      <c r="G462" s="61"/>
      <c r="H462" s="61"/>
      <c r="I462" s="61"/>
      <c r="J462" s="61"/>
      <c r="K462" s="61"/>
      <c r="L462" s="61"/>
      <c r="M462" s="61"/>
      <c r="N462" s="3">
        <f t="shared" si="192"/>
        <v>0</v>
      </c>
      <c r="O462" s="9">
        <f t="shared" si="193"/>
        <v>0</v>
      </c>
      <c r="P462" s="4">
        <f t="shared" si="197"/>
        <v>0</v>
      </c>
      <c r="Q462" s="11">
        <f t="shared" si="198"/>
        <v>0</v>
      </c>
      <c r="R462" s="10">
        <f t="shared" si="196"/>
        <v>0</v>
      </c>
      <c r="S462" s="8"/>
    </row>
    <row r="463" spans="1:19" s="8" customFormat="1">
      <c r="A463" s="61">
        <v>4</v>
      </c>
      <c r="B463" s="61"/>
      <c r="C463" s="12"/>
      <c r="D463" s="61"/>
      <c r="E463" s="61"/>
      <c r="F463" s="61"/>
      <c r="G463" s="61"/>
      <c r="H463" s="61"/>
      <c r="I463" s="61"/>
      <c r="J463" s="61"/>
      <c r="K463" s="61"/>
      <c r="L463" s="61"/>
      <c r="M463" s="61"/>
      <c r="N463" s="3">
        <f t="shared" si="192"/>
        <v>0</v>
      </c>
      <c r="O463" s="9">
        <f t="shared" si="193"/>
        <v>0</v>
      </c>
      <c r="P463" s="4">
        <f t="shared" si="197"/>
        <v>0</v>
      </c>
      <c r="Q463" s="11">
        <f t="shared" si="198"/>
        <v>0</v>
      </c>
      <c r="R463" s="10">
        <f t="shared" si="196"/>
        <v>0</v>
      </c>
    </row>
    <row r="464" spans="1:19">
      <c r="A464" s="61">
        <v>5</v>
      </c>
      <c r="B464" s="61"/>
      <c r="C464" s="12"/>
      <c r="D464" s="61"/>
      <c r="E464" s="61"/>
      <c r="F464" s="61"/>
      <c r="G464" s="61"/>
      <c r="H464" s="61"/>
      <c r="I464" s="61"/>
      <c r="J464" s="61"/>
      <c r="K464" s="61"/>
      <c r="L464" s="61"/>
      <c r="M464" s="61"/>
      <c r="N464" s="3">
        <f t="shared" si="192"/>
        <v>0</v>
      </c>
      <c r="O464" s="9">
        <f t="shared" si="193"/>
        <v>0</v>
      </c>
      <c r="P464" s="4">
        <f t="shared" si="197"/>
        <v>0</v>
      </c>
      <c r="Q464" s="11">
        <f t="shared" si="198"/>
        <v>0</v>
      </c>
      <c r="R464" s="10">
        <f t="shared" si="196"/>
        <v>0</v>
      </c>
      <c r="S464" s="8"/>
    </row>
    <row r="465" spans="1:19">
      <c r="A465" s="61">
        <v>6</v>
      </c>
      <c r="B465" s="61"/>
      <c r="C465" s="12"/>
      <c r="D465" s="61"/>
      <c r="E465" s="61"/>
      <c r="F465" s="61"/>
      <c r="G465" s="61"/>
      <c r="H465" s="61"/>
      <c r="I465" s="61"/>
      <c r="J465" s="61"/>
      <c r="K465" s="61"/>
      <c r="L465" s="61"/>
      <c r="M465" s="61"/>
      <c r="N465" s="3">
        <f t="shared" si="192"/>
        <v>0</v>
      </c>
      <c r="O465" s="9">
        <f t="shared" si="193"/>
        <v>0</v>
      </c>
      <c r="P465" s="4">
        <f t="shared" si="197"/>
        <v>0</v>
      </c>
      <c r="Q465" s="11">
        <f t="shared" si="198"/>
        <v>0</v>
      </c>
      <c r="R465" s="10">
        <f t="shared" si="196"/>
        <v>0</v>
      </c>
      <c r="S465" s="8"/>
    </row>
    <row r="466" spans="1:19">
      <c r="A466" s="61">
        <v>7</v>
      </c>
      <c r="B466" s="61"/>
      <c r="C466" s="12"/>
      <c r="D466" s="61"/>
      <c r="E466" s="61"/>
      <c r="F466" s="61"/>
      <c r="G466" s="61"/>
      <c r="H466" s="61"/>
      <c r="I466" s="61"/>
      <c r="J466" s="61"/>
      <c r="K466" s="61"/>
      <c r="L466" s="61"/>
      <c r="M466" s="61"/>
      <c r="N466" s="3">
        <f t="shared" si="192"/>
        <v>0</v>
      </c>
      <c r="O466" s="9">
        <f t="shared" si="193"/>
        <v>0</v>
      </c>
      <c r="P466" s="4">
        <f t="shared" si="197"/>
        <v>0</v>
      </c>
      <c r="Q466" s="11">
        <f t="shared" si="198"/>
        <v>0</v>
      </c>
      <c r="R466" s="10">
        <f t="shared" si="196"/>
        <v>0</v>
      </c>
      <c r="S466" s="8"/>
    </row>
    <row r="467" spans="1:19">
      <c r="A467" s="61">
        <v>8</v>
      </c>
      <c r="B467" s="61"/>
      <c r="C467" s="12"/>
      <c r="D467" s="61"/>
      <c r="E467" s="61"/>
      <c r="F467" s="61"/>
      <c r="G467" s="61"/>
      <c r="H467" s="61"/>
      <c r="I467" s="61"/>
      <c r="J467" s="61"/>
      <c r="K467" s="61"/>
      <c r="L467" s="61"/>
      <c r="M467" s="61"/>
      <c r="N467" s="3">
        <f t="shared" si="192"/>
        <v>0</v>
      </c>
      <c r="O467" s="9">
        <f t="shared" si="193"/>
        <v>0</v>
      </c>
      <c r="P467" s="4">
        <f t="shared" si="197"/>
        <v>0</v>
      </c>
      <c r="Q467" s="11">
        <f t="shared" si="198"/>
        <v>0</v>
      </c>
      <c r="R467" s="10">
        <f t="shared" si="196"/>
        <v>0</v>
      </c>
      <c r="S467" s="8"/>
    </row>
    <row r="468" spans="1:19">
      <c r="A468" s="61">
        <v>9</v>
      </c>
      <c r="B468" s="61"/>
      <c r="C468" s="12"/>
      <c r="D468" s="61"/>
      <c r="E468" s="61"/>
      <c r="F468" s="61"/>
      <c r="G468" s="61"/>
      <c r="H468" s="61"/>
      <c r="I468" s="61"/>
      <c r="J468" s="61"/>
      <c r="K468" s="61"/>
      <c r="L468" s="61"/>
      <c r="M468" s="61"/>
      <c r="N468" s="3">
        <f t="shared" si="192"/>
        <v>0</v>
      </c>
      <c r="O468" s="9">
        <f t="shared" si="193"/>
        <v>0</v>
      </c>
      <c r="P468" s="4">
        <f t="shared" si="197"/>
        <v>0</v>
      </c>
      <c r="Q468" s="11">
        <f t="shared" si="198"/>
        <v>0</v>
      </c>
      <c r="R468" s="10">
        <f t="shared" si="196"/>
        <v>0</v>
      </c>
      <c r="S468" s="8"/>
    </row>
    <row r="469" spans="1:19">
      <c r="A469" s="61">
        <v>10</v>
      </c>
      <c r="B469" s="61"/>
      <c r="C469" s="12"/>
      <c r="D469" s="61"/>
      <c r="E469" s="61"/>
      <c r="F469" s="61"/>
      <c r="G469" s="61"/>
      <c r="H469" s="61"/>
      <c r="I469" s="61"/>
      <c r="J469" s="61"/>
      <c r="K469" s="61"/>
      <c r="L469" s="61"/>
      <c r="M469" s="61"/>
      <c r="N469" s="3">
        <f t="shared" si="192"/>
        <v>0</v>
      </c>
      <c r="O469" s="9">
        <f t="shared" si="193"/>
        <v>0</v>
      </c>
      <c r="P469" s="4">
        <f t="shared" si="197"/>
        <v>0</v>
      </c>
      <c r="Q469" s="11">
        <f t="shared" si="198"/>
        <v>0</v>
      </c>
      <c r="R469" s="10">
        <f t="shared" si="196"/>
        <v>0</v>
      </c>
      <c r="S469" s="8"/>
    </row>
    <row r="470" spans="1:19">
      <c r="A470" s="64" t="s">
        <v>64</v>
      </c>
      <c r="B470" s="65"/>
      <c r="C470" s="65"/>
      <c r="D470" s="65"/>
      <c r="E470" s="65"/>
      <c r="F470" s="65"/>
      <c r="G470" s="65"/>
      <c r="H470" s="65"/>
      <c r="I470" s="65"/>
      <c r="J470" s="65"/>
      <c r="K470" s="65"/>
      <c r="L470" s="65"/>
      <c r="M470" s="65"/>
      <c r="N470" s="65"/>
      <c r="O470" s="65"/>
      <c r="P470" s="65"/>
      <c r="Q470" s="66"/>
      <c r="R470" s="10">
        <f>SUM(R460:R469)</f>
        <v>0</v>
      </c>
      <c r="S470" s="8"/>
    </row>
    <row r="471" spans="1:19" ht="15.75">
      <c r="A471" s="24" t="s">
        <v>65</v>
      </c>
      <c r="B471" s="24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6"/>
      <c r="S471" s="8"/>
    </row>
    <row r="472" spans="1:19">
      <c r="A472" s="49" t="s">
        <v>79</v>
      </c>
      <c r="B472" s="49"/>
      <c r="C472" s="49"/>
      <c r="D472" s="49"/>
      <c r="E472" s="49"/>
      <c r="F472" s="49"/>
      <c r="G472" s="49"/>
      <c r="H472" s="49"/>
      <c r="I472" s="49"/>
      <c r="J472" s="15"/>
      <c r="K472" s="15"/>
      <c r="L472" s="15"/>
      <c r="M472" s="15"/>
      <c r="N472" s="15"/>
      <c r="O472" s="15"/>
      <c r="P472" s="15"/>
      <c r="Q472" s="15"/>
      <c r="R472" s="16"/>
      <c r="S472" s="8"/>
    </row>
    <row r="473" spans="1:19">
      <c r="A473" s="49"/>
      <c r="B473" s="49"/>
      <c r="C473" s="49"/>
      <c r="D473" s="49"/>
      <c r="E473" s="49"/>
      <c r="F473" s="49"/>
      <c r="G473" s="49"/>
      <c r="H473" s="49"/>
      <c r="I473" s="49"/>
      <c r="J473" s="15"/>
      <c r="K473" s="15"/>
      <c r="L473" s="15"/>
      <c r="M473" s="15"/>
      <c r="N473" s="15"/>
      <c r="O473" s="15"/>
      <c r="P473" s="15"/>
      <c r="Q473" s="15"/>
      <c r="R473" s="16"/>
      <c r="S473" s="8"/>
    </row>
    <row r="474" spans="1:19">
      <c r="A474" s="67" t="s">
        <v>221</v>
      </c>
      <c r="B474" s="68"/>
      <c r="C474" s="68"/>
      <c r="D474" s="68"/>
      <c r="E474" s="68"/>
      <c r="F474" s="68"/>
      <c r="G474" s="68"/>
      <c r="H474" s="68"/>
      <c r="I474" s="68"/>
      <c r="J474" s="68"/>
      <c r="K474" s="68"/>
      <c r="L474" s="68"/>
      <c r="M474" s="68"/>
      <c r="N474" s="68"/>
      <c r="O474" s="68"/>
      <c r="P474" s="68"/>
      <c r="Q474" s="57"/>
      <c r="R474" s="8"/>
      <c r="S474" s="8"/>
    </row>
    <row r="475" spans="1:19" ht="18">
      <c r="A475" s="69" t="s">
        <v>27</v>
      </c>
      <c r="B475" s="70"/>
      <c r="C475" s="70"/>
      <c r="D475" s="50"/>
      <c r="E475" s="50"/>
      <c r="F475" s="50"/>
      <c r="G475" s="50"/>
      <c r="H475" s="50"/>
      <c r="I475" s="50"/>
      <c r="J475" s="50"/>
      <c r="K475" s="50"/>
      <c r="L475" s="50"/>
      <c r="M475" s="50"/>
      <c r="N475" s="50"/>
      <c r="O475" s="50"/>
      <c r="P475" s="50"/>
      <c r="Q475" s="57"/>
      <c r="R475" s="8"/>
      <c r="S475" s="8"/>
    </row>
    <row r="476" spans="1:19">
      <c r="A476" s="67" t="s">
        <v>69</v>
      </c>
      <c r="B476" s="68"/>
      <c r="C476" s="68"/>
      <c r="D476" s="68"/>
      <c r="E476" s="68"/>
      <c r="F476" s="68"/>
      <c r="G476" s="68"/>
      <c r="H476" s="68"/>
      <c r="I476" s="68"/>
      <c r="J476" s="68"/>
      <c r="K476" s="68"/>
      <c r="L476" s="68"/>
      <c r="M476" s="68"/>
      <c r="N476" s="68"/>
      <c r="O476" s="68"/>
      <c r="P476" s="68"/>
      <c r="Q476" s="57"/>
      <c r="R476" s="8"/>
      <c r="S476" s="8"/>
    </row>
    <row r="477" spans="1:19">
      <c r="A477" s="61">
        <v>1</v>
      </c>
      <c r="B477" s="61"/>
      <c r="C477" s="12"/>
      <c r="D477" s="61"/>
      <c r="E477" s="61"/>
      <c r="F477" s="61"/>
      <c r="G477" s="61"/>
      <c r="H477" s="61"/>
      <c r="I477" s="61"/>
      <c r="J477" s="61"/>
      <c r="K477" s="61"/>
      <c r="L477" s="61"/>
      <c r="M477" s="61"/>
      <c r="N477" s="3">
        <f t="shared" ref="N477:N486" si="199">(IF(F477="OŽ",IF(L477=1,550.8,IF(L477=2,426.38,IF(L477=3,342.14,IF(L477=4,181.44,IF(L477=5,168.48,IF(L477=6,155.52,IF(L477=7,148.5,IF(L477=8,144,0))))))))+IF(L477&lt;=8,0,IF(L477&lt;=16,137.7,IF(L477&lt;=24,108,IF(L477&lt;=32,80.1,IF(L477&lt;=36,52.2,0)))))-IF(L477&lt;=8,0,IF(L477&lt;=16,(L477-9)*2.754,IF(L477&lt;=24,(L477-17)* 2.754,IF(L477&lt;=32,(L477-25)* 2.754,IF(L477&lt;=36,(L477-33)*2.754,0))))),0)+IF(F477="PČ",IF(L477=1,449,IF(L477=2,314.6,IF(L477=3,238,IF(L477=4,172,IF(L477=5,159,IF(L477=6,145,IF(L477=7,132,IF(L477=8,119,0))))))))+IF(L477&lt;=8,0,IF(L477&lt;=16,88,IF(L477&lt;=24,55,IF(L477&lt;=32,22,0))))-IF(L477&lt;=8,0,IF(L477&lt;=16,(L477-9)*2.245,IF(L477&lt;=24,(L477-17)*2.245,IF(L477&lt;=32,(L477-25)*2.245,0)))),0)+IF(F477="PČneol",IF(L477=1,85,IF(L477=2,64.61,IF(L477=3,50.76,IF(L477=4,16.25,IF(L477=5,15,IF(L477=6,13.75,IF(L477=7,12.5,IF(L477=8,11.25,0))))))))+IF(L477&lt;=8,0,IF(L477&lt;=16,9,0))-IF(L477&lt;=8,0,IF(L477&lt;=16,(L477-9)*0.425,0)),0)+IF(F477="PŽ",IF(L477=1,85,IF(L477=2,59.5,IF(L477=3,45,IF(L477=4,32.5,IF(L477=5,30,IF(L477=6,27.5,IF(L477=7,25,IF(L477=8,22.5,0))))))))+IF(L477&lt;=8,0,IF(L477&lt;=16,19,IF(L477&lt;=24,13,IF(L477&lt;=32,8,0))))-IF(L477&lt;=8,0,IF(L477&lt;=16,(L477-9)*0.425,IF(L477&lt;=24,(L477-17)*0.425,IF(L477&lt;=32,(L477-25)*0.425,0)))),0)+IF(F477="EČ",IF(L477=1,204,IF(L477=2,156.24,IF(L477=3,123.84,IF(L477=4,72,IF(L477=5,66,IF(L477=6,60,IF(L477=7,54,IF(L477=8,48,0))))))))+IF(L477&lt;=8,0,IF(L477&lt;=16,40,IF(L477&lt;=24,25,0)))-IF(L477&lt;=8,0,IF(L477&lt;=16,(L477-9)*1.02,IF(L477&lt;=24,(L477-17)*1.02,0))),0)+IF(F477="EČneol",IF(L477=1,68,IF(L477=2,51.69,IF(L477=3,40.61,IF(L477=4,13,IF(L477=5,12,IF(L477=6,11,IF(L477=7,10,IF(L477=8,9,0)))))))))+IF(F477="EŽ",IF(L477=1,68,IF(L477=2,47.6,IF(L477=3,36,IF(L477=4,18,IF(L477=5,16.5,IF(L477=6,15,IF(L477=7,13.5,IF(L477=8,12,0))))))))+IF(L477&lt;=8,0,IF(L477&lt;=16,10,IF(L477&lt;=24,6,0)))-IF(L477&lt;=8,0,IF(L477&lt;=16,(L477-9)*0.34,IF(L477&lt;=24,(L477-17)*0.34,0))),0)+IF(F477="PT",IF(L477=1,68,IF(L477=2,52.08,IF(L477=3,41.28,IF(L477=4,24,IF(L477=5,22,IF(L477=6,20,IF(L477=7,18,IF(L477=8,16,0))))))))+IF(L477&lt;=8,0,IF(L477&lt;=16,13,IF(L477&lt;=24,9,IF(L477&lt;=32,4,0))))-IF(L477&lt;=8,0,IF(L477&lt;=16,(L477-9)*0.34,IF(L477&lt;=24,(L477-17)*0.34,IF(L477&lt;=32,(L477-25)*0.34,0)))),0)+IF(F477="JOŽ",IF(L477=1,85,IF(L477=2,59.5,IF(L477=3,45,IF(L477=4,32.5,IF(L477=5,30,IF(L477=6,27.5,IF(L477=7,25,IF(L477=8,22.5,0))))))))+IF(L477&lt;=8,0,IF(L477&lt;=16,19,IF(L477&lt;=24,13,0)))-IF(L477&lt;=8,0,IF(L477&lt;=16,(L477-9)*0.425,IF(L477&lt;=24,(L477-17)*0.425,0))),0)+IF(F477="JPČ",IF(L477=1,68,IF(L477=2,47.6,IF(L477=3,36,IF(L477=4,26,IF(L477=5,24,IF(L477=6,22,IF(L477=7,20,IF(L477=8,18,0))))))))+IF(L477&lt;=8,0,IF(L477&lt;=16,13,IF(L477&lt;=24,9,0)))-IF(L477&lt;=8,0,IF(L477&lt;=16,(L477-9)*0.34,IF(L477&lt;=24,(L477-17)*0.34,0))),0)+IF(F477="JEČ",IF(L477=1,34,IF(L477=2,26.04,IF(L477=3,20.6,IF(L477=4,12,IF(L477=5,11,IF(L477=6,10,IF(L477=7,9,IF(L477=8,8,0))))))))+IF(L477&lt;=8,0,IF(L477&lt;=16,6,0))-IF(L477&lt;=8,0,IF(L477&lt;=16,(L477-9)*0.17,0)),0)+IF(F477="JEOF",IF(L477=1,34,IF(L477=2,26.04,IF(L477=3,20.6,IF(L477=4,12,IF(L477=5,11,IF(L477=6,10,IF(L477=7,9,IF(L477=8,8,0))))))))+IF(L477&lt;=8,0,IF(L477&lt;=16,6,0))-IF(L477&lt;=8,0,IF(L477&lt;=16,(L477-9)*0.17,0)),0)+IF(F477="JnPČ",IF(L477=1,51,IF(L477=2,35.7,IF(L477=3,27,IF(L477=4,19.5,IF(L477=5,18,IF(L477=6,16.5,IF(L477=7,15,IF(L477=8,13.5,0))))))))+IF(L477&lt;=8,0,IF(L477&lt;=16,10,0))-IF(L477&lt;=8,0,IF(L477&lt;=16,(L477-9)*0.255,0)),0)+IF(F477="JnEČ",IF(L477=1,25.5,IF(L477=2,19.53,IF(L477=3,15.48,IF(L477=4,9,IF(L477=5,8.25,IF(L477=6,7.5,IF(L477=7,6.75,IF(L477=8,6,0))))))))+IF(L477&lt;=8,0,IF(L477&lt;=16,5,0))-IF(L477&lt;=8,0,IF(L477&lt;=16,(L477-9)*0.1275,0)),0)+IF(F477="JčPČ",IF(L477=1,21.25,IF(L477=2,14.5,IF(L477=3,11.5,IF(L477=4,7,IF(L477=5,6.5,IF(L477=6,6,IF(L477=7,5.5,IF(L477=8,5,0))))))))+IF(L477&lt;=8,0,IF(L477&lt;=16,4,0))-IF(L477&lt;=8,0,IF(L477&lt;=16,(L477-9)*0.10625,0)),0)+IF(F477="JčEČ",IF(L477=1,17,IF(L477=2,13.02,IF(L477=3,10.32,IF(L477=4,6,IF(L477=5,5.5,IF(L477=6,5,IF(L477=7,4.5,IF(L477=8,4,0))))))))+IF(L477&lt;=8,0,IF(L477&lt;=16,3,0))-IF(L477&lt;=8,0,IF(L477&lt;=16,(L477-9)*0.085,0)),0)+IF(F477="NEAK",IF(L477=1,11.48,IF(L477=2,8.79,IF(L477=3,6.97,IF(L477=4,4.05,IF(L477=5,3.71,IF(L477=6,3.38,IF(L477=7,3.04,IF(L477=8,2.7,0))))))))+IF(L477&lt;=8,0,IF(L477&lt;=16,2,IF(L477&lt;=24,1.3,0)))-IF(L477&lt;=8,0,IF(L477&lt;=16,(L477-9)*0.0574,IF(L477&lt;=24,(L477-17)*0.0574,0))),0))*IF(L477&lt;0,1,IF(OR(F477="PČ",F477="PŽ",F477="PT"),IF(J477&lt;32,J477/32,1),1))* IF(L477&lt;0,1,IF(OR(F477="EČ",F477="EŽ",F477="JOŽ",F477="JPČ",F477="NEAK"),IF(J477&lt;24,J477/24,1),1))*IF(L477&lt;0,1,IF(OR(F477="PČneol",F477="JEČ",F477="JEOF",F477="JnPČ",F477="JnEČ",F477="JčPČ",F477="JčEČ"),IF(J477&lt;16,J477/16,1),1))*IF(L477&lt;0,1,IF(F477="EČneol",IF(J477&lt;8,J477/8,1),1))</f>
        <v>0</v>
      </c>
      <c r="O477" s="9">
        <f t="shared" ref="O477:O486" si="200">IF(F477="OŽ",N477,IF(H477="Ne",IF(J477*0.3&lt;J477-L477,N477,0),IF(J477*0.1&lt;J477-L477,N477,0)))</f>
        <v>0</v>
      </c>
      <c r="P477" s="4">
        <f t="shared" ref="P477" si="201">IF(O477=0,0,IF(F477="OŽ",IF(L477&gt;35,0,IF(J477&gt;35,(36-L477)*1.836,((36-L477)-(36-J477))*1.836)),0)+IF(F477="PČ",IF(L477&gt;31,0,IF(J477&gt;31,(32-L477)*1.347,((32-L477)-(32-J477))*1.347)),0)+ IF(F477="PČneol",IF(L477&gt;15,0,IF(J477&gt;15,(16-L477)*0.255,((16-L477)-(16-J477))*0.255)),0)+IF(F477="PŽ",IF(L477&gt;31,0,IF(J477&gt;31,(32-L477)*0.255,((32-L477)-(32-J477))*0.255)),0)+IF(F477="EČ",IF(L477&gt;23,0,IF(J477&gt;23,(24-L477)*0.612,((24-L477)-(24-J477))*0.612)),0)+IF(F477="EČneol",IF(L477&gt;7,0,IF(J477&gt;7,(8-L477)*0.204,((8-L477)-(8-J477))*0.204)),0)+IF(F477="EŽ",IF(L477&gt;23,0,IF(J477&gt;23,(24-L477)*0.204,((24-L477)-(24-J477))*0.204)),0)+IF(F477="PT",IF(L477&gt;31,0,IF(J477&gt;31,(32-L477)*0.204,((32-L477)-(32-J477))*0.204)),0)+IF(F477="JOŽ",IF(L477&gt;23,0,IF(J477&gt;23,(24-L477)*0.255,((24-L477)-(24-J477))*0.255)),0)+IF(F477="JPČ",IF(L477&gt;23,0,IF(J477&gt;23,(24-L477)*0.204,((24-L477)-(24-J477))*0.204)),0)+IF(F477="JEČ",IF(L477&gt;15,0,IF(J477&gt;15,(16-L477)*0.102,((16-L477)-(16-J477))*0.102)),0)+IF(F477="JEOF",IF(L477&gt;15,0,IF(J477&gt;15,(16-L477)*0.102,((16-L477)-(16-J477))*0.102)),0)+IF(F477="JnPČ",IF(L477&gt;15,0,IF(J477&gt;15,(16-L477)*0.153,((16-L477)-(16-J477))*0.153)),0)+IF(F477="JnEČ",IF(L477&gt;15,0,IF(J477&gt;15,(16-L477)*0.0765,((16-L477)-(16-J477))*0.0765)),0)+IF(F477="JčPČ",IF(L477&gt;15,0,IF(J477&gt;15,(16-L477)*0.06375,((16-L477)-(16-J477))*0.06375)),0)+IF(F477="JčEČ",IF(L477&gt;15,0,IF(J477&gt;15,(16-L477)*0.051,((16-L477)-(16-J477))*0.051)),0)+IF(F477="NEAK",IF(L477&gt;23,0,IF(J477&gt;23,(24-L477)*0.03444,((24-L477)-(24-J477))*0.03444)),0))</f>
        <v>0</v>
      </c>
      <c r="Q477" s="11">
        <f t="shared" ref="Q477" si="202">IF(ISERROR(P477*100/N477),0,(P477*100/N477))</f>
        <v>0</v>
      </c>
      <c r="R477" s="10">
        <f t="shared" ref="R477:R486" si="203">IF(Q477&lt;=30,O477+P477,O477+O477*0.3)*IF(G477=1,0.4,IF(G477=2,0.75,IF(G477="1 (kas 4 m. 1 k. nerengiamos)",0.52,1)))*IF(D477="olimpinė",1,IF(M477="Ne",0.5,1))*IF(OR(A$5="Lietuvos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federacija"),IF(OR(J477&lt;8,K477&lt;16),0,1),1)*E477*IF(I477&lt;=1,1,1/I477)*IF(OR(A$5="Lietuvos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477" s="8"/>
    </row>
    <row r="478" spans="1:19">
      <c r="A478" s="61">
        <v>2</v>
      </c>
      <c r="B478" s="61"/>
      <c r="C478" s="12"/>
      <c r="D478" s="61"/>
      <c r="E478" s="61"/>
      <c r="F478" s="61"/>
      <c r="G478" s="61"/>
      <c r="H478" s="61"/>
      <c r="I478" s="61"/>
      <c r="J478" s="61"/>
      <c r="K478" s="61"/>
      <c r="L478" s="61"/>
      <c r="M478" s="61"/>
      <c r="N478" s="3">
        <f t="shared" si="199"/>
        <v>0</v>
      </c>
      <c r="O478" s="9">
        <f t="shared" si="200"/>
        <v>0</v>
      </c>
      <c r="P478" s="4">
        <f t="shared" ref="P478:P486" si="204">IF(O478=0,0,IF(F478="OŽ",IF(L478&gt;35,0,IF(J478&gt;35,(36-L478)*1.836,((36-L478)-(36-J478))*1.836)),0)+IF(F478="PČ",IF(L478&gt;31,0,IF(J478&gt;31,(32-L478)*1.347,((32-L478)-(32-J478))*1.347)),0)+ IF(F478="PČneol",IF(L478&gt;15,0,IF(J478&gt;15,(16-L478)*0.255,((16-L478)-(16-J478))*0.255)),0)+IF(F478="PŽ",IF(L478&gt;31,0,IF(J478&gt;31,(32-L478)*0.255,((32-L478)-(32-J478))*0.255)),0)+IF(F478="EČ",IF(L478&gt;23,0,IF(J478&gt;23,(24-L478)*0.612,((24-L478)-(24-J478))*0.612)),0)+IF(F478="EČneol",IF(L478&gt;7,0,IF(J478&gt;7,(8-L478)*0.204,((8-L478)-(8-J478))*0.204)),0)+IF(F478="EŽ",IF(L478&gt;23,0,IF(J478&gt;23,(24-L478)*0.204,((24-L478)-(24-J478))*0.204)),0)+IF(F478="PT",IF(L478&gt;31,0,IF(J478&gt;31,(32-L478)*0.204,((32-L478)-(32-J478))*0.204)),0)+IF(F478="JOŽ",IF(L478&gt;23,0,IF(J478&gt;23,(24-L478)*0.255,((24-L478)-(24-J478))*0.255)),0)+IF(F478="JPČ",IF(L478&gt;23,0,IF(J478&gt;23,(24-L478)*0.204,((24-L478)-(24-J478))*0.204)),0)+IF(F478="JEČ",IF(L478&gt;15,0,IF(J478&gt;15,(16-L478)*0.102,((16-L478)-(16-J478))*0.102)),0)+IF(F478="JEOF",IF(L478&gt;15,0,IF(J478&gt;15,(16-L478)*0.102,((16-L478)-(16-J478))*0.102)),0)+IF(F478="JnPČ",IF(L478&gt;15,0,IF(J478&gt;15,(16-L478)*0.153,((16-L478)-(16-J478))*0.153)),0)+IF(F478="JnEČ",IF(L478&gt;15,0,IF(J478&gt;15,(16-L478)*0.0765,((16-L478)-(16-J478))*0.0765)),0)+IF(F478="JčPČ",IF(L478&gt;15,0,IF(J478&gt;15,(16-L478)*0.06375,((16-L478)-(16-J478))*0.06375)),0)+IF(F478="JčEČ",IF(L478&gt;15,0,IF(J478&gt;15,(16-L478)*0.051,((16-L478)-(16-J478))*0.051)),0)+IF(F478="NEAK",IF(L478&gt;23,0,IF(J478&gt;23,(24-L478)*0.03444,((24-L478)-(24-J478))*0.03444)),0))</f>
        <v>0</v>
      </c>
      <c r="Q478" s="11">
        <f t="shared" ref="Q478:Q486" si="205">IF(ISERROR(P478*100/N478),0,(P478*100/N478))</f>
        <v>0</v>
      </c>
      <c r="R478" s="10">
        <f t="shared" si="203"/>
        <v>0</v>
      </c>
      <c r="S478" s="8"/>
    </row>
    <row r="479" spans="1:19">
      <c r="A479" s="61">
        <v>3</v>
      </c>
      <c r="B479" s="61"/>
      <c r="C479" s="12"/>
      <c r="D479" s="61"/>
      <c r="E479" s="61"/>
      <c r="F479" s="61"/>
      <c r="G479" s="61"/>
      <c r="H479" s="61"/>
      <c r="I479" s="61"/>
      <c r="J479" s="61"/>
      <c r="K479" s="61"/>
      <c r="L479" s="61"/>
      <c r="M479" s="61"/>
      <c r="N479" s="3">
        <f t="shared" si="199"/>
        <v>0</v>
      </c>
      <c r="O479" s="9">
        <f t="shared" si="200"/>
        <v>0</v>
      </c>
      <c r="P479" s="4">
        <f t="shared" si="204"/>
        <v>0</v>
      </c>
      <c r="Q479" s="11">
        <f t="shared" si="205"/>
        <v>0</v>
      </c>
      <c r="R479" s="10">
        <f t="shared" si="203"/>
        <v>0</v>
      </c>
      <c r="S479" s="8"/>
    </row>
    <row r="480" spans="1:19" s="8" customFormat="1">
      <c r="A480" s="61">
        <v>4</v>
      </c>
      <c r="B480" s="61"/>
      <c r="C480" s="12"/>
      <c r="D480" s="61"/>
      <c r="E480" s="61"/>
      <c r="F480" s="61"/>
      <c r="G480" s="61"/>
      <c r="H480" s="61"/>
      <c r="I480" s="61"/>
      <c r="J480" s="61"/>
      <c r="K480" s="61"/>
      <c r="L480" s="61"/>
      <c r="M480" s="61"/>
      <c r="N480" s="3">
        <f t="shared" si="199"/>
        <v>0</v>
      </c>
      <c r="O480" s="9">
        <f t="shared" si="200"/>
        <v>0</v>
      </c>
      <c r="P480" s="4">
        <f t="shared" si="204"/>
        <v>0</v>
      </c>
      <c r="Q480" s="11">
        <f t="shared" si="205"/>
        <v>0</v>
      </c>
      <c r="R480" s="10">
        <f t="shared" si="203"/>
        <v>0</v>
      </c>
    </row>
    <row r="481" spans="1:19">
      <c r="A481" s="61">
        <v>5</v>
      </c>
      <c r="B481" s="61"/>
      <c r="C481" s="12"/>
      <c r="D481" s="61"/>
      <c r="E481" s="61"/>
      <c r="F481" s="61"/>
      <c r="G481" s="61"/>
      <c r="H481" s="61"/>
      <c r="I481" s="61"/>
      <c r="J481" s="61"/>
      <c r="K481" s="61"/>
      <c r="L481" s="61"/>
      <c r="M481" s="61"/>
      <c r="N481" s="3">
        <f t="shared" si="199"/>
        <v>0</v>
      </c>
      <c r="O481" s="9">
        <f t="shared" si="200"/>
        <v>0</v>
      </c>
      <c r="P481" s="4">
        <f t="shared" si="204"/>
        <v>0</v>
      </c>
      <c r="Q481" s="11">
        <f t="shared" si="205"/>
        <v>0</v>
      </c>
      <c r="R481" s="10">
        <f t="shared" si="203"/>
        <v>0</v>
      </c>
      <c r="S481" s="8"/>
    </row>
    <row r="482" spans="1:19">
      <c r="A482" s="61">
        <v>6</v>
      </c>
      <c r="B482" s="61"/>
      <c r="C482" s="12"/>
      <c r="D482" s="61"/>
      <c r="E482" s="61"/>
      <c r="F482" s="61"/>
      <c r="G482" s="61"/>
      <c r="H482" s="61"/>
      <c r="I482" s="61"/>
      <c r="J482" s="61"/>
      <c r="K482" s="61"/>
      <c r="L482" s="61"/>
      <c r="M482" s="61"/>
      <c r="N482" s="3">
        <f t="shared" si="199"/>
        <v>0</v>
      </c>
      <c r="O482" s="9">
        <f t="shared" si="200"/>
        <v>0</v>
      </c>
      <c r="P482" s="4">
        <f t="shared" si="204"/>
        <v>0</v>
      </c>
      <c r="Q482" s="11">
        <f t="shared" si="205"/>
        <v>0</v>
      </c>
      <c r="R482" s="10">
        <f t="shared" si="203"/>
        <v>0</v>
      </c>
      <c r="S482" s="8"/>
    </row>
    <row r="483" spans="1:19">
      <c r="A483" s="61">
        <v>7</v>
      </c>
      <c r="B483" s="61"/>
      <c r="C483" s="12"/>
      <c r="D483" s="61"/>
      <c r="E483" s="61"/>
      <c r="F483" s="61"/>
      <c r="G483" s="61"/>
      <c r="H483" s="61"/>
      <c r="I483" s="61"/>
      <c r="J483" s="61"/>
      <c r="K483" s="61"/>
      <c r="L483" s="61"/>
      <c r="M483" s="61"/>
      <c r="N483" s="3">
        <f t="shared" si="199"/>
        <v>0</v>
      </c>
      <c r="O483" s="9">
        <f t="shared" si="200"/>
        <v>0</v>
      </c>
      <c r="P483" s="4">
        <f t="shared" si="204"/>
        <v>0</v>
      </c>
      <c r="Q483" s="11">
        <f t="shared" si="205"/>
        <v>0</v>
      </c>
      <c r="R483" s="10">
        <f t="shared" si="203"/>
        <v>0</v>
      </c>
      <c r="S483" s="8"/>
    </row>
    <row r="484" spans="1:19">
      <c r="A484" s="61">
        <v>8</v>
      </c>
      <c r="B484" s="61"/>
      <c r="C484" s="12"/>
      <c r="D484" s="61"/>
      <c r="E484" s="61"/>
      <c r="F484" s="61"/>
      <c r="G484" s="61"/>
      <c r="H484" s="61"/>
      <c r="I484" s="61"/>
      <c r="J484" s="61"/>
      <c r="K484" s="61"/>
      <c r="L484" s="61"/>
      <c r="M484" s="61"/>
      <c r="N484" s="3">
        <f t="shared" si="199"/>
        <v>0</v>
      </c>
      <c r="O484" s="9">
        <f t="shared" si="200"/>
        <v>0</v>
      </c>
      <c r="P484" s="4">
        <f t="shared" si="204"/>
        <v>0</v>
      </c>
      <c r="Q484" s="11">
        <f t="shared" si="205"/>
        <v>0</v>
      </c>
      <c r="R484" s="10">
        <f t="shared" si="203"/>
        <v>0</v>
      </c>
      <c r="S484" s="8"/>
    </row>
    <row r="485" spans="1:19">
      <c r="A485" s="61">
        <v>9</v>
      </c>
      <c r="B485" s="61"/>
      <c r="C485" s="12"/>
      <c r="D485" s="61"/>
      <c r="E485" s="61"/>
      <c r="F485" s="61"/>
      <c r="G485" s="61"/>
      <c r="H485" s="61"/>
      <c r="I485" s="61"/>
      <c r="J485" s="61"/>
      <c r="K485" s="61"/>
      <c r="L485" s="61"/>
      <c r="M485" s="61"/>
      <c r="N485" s="3">
        <f t="shared" si="199"/>
        <v>0</v>
      </c>
      <c r="O485" s="9">
        <f t="shared" si="200"/>
        <v>0</v>
      </c>
      <c r="P485" s="4">
        <f t="shared" si="204"/>
        <v>0</v>
      </c>
      <c r="Q485" s="11">
        <f t="shared" si="205"/>
        <v>0</v>
      </c>
      <c r="R485" s="10">
        <f t="shared" si="203"/>
        <v>0</v>
      </c>
      <c r="S485" s="8"/>
    </row>
    <row r="486" spans="1:19">
      <c r="A486" s="61">
        <v>10</v>
      </c>
      <c r="B486" s="61"/>
      <c r="C486" s="12"/>
      <c r="D486" s="61"/>
      <c r="E486" s="61"/>
      <c r="F486" s="61"/>
      <c r="G486" s="61"/>
      <c r="H486" s="61"/>
      <c r="I486" s="61"/>
      <c r="J486" s="61"/>
      <c r="K486" s="61"/>
      <c r="L486" s="61"/>
      <c r="M486" s="61"/>
      <c r="N486" s="3">
        <f t="shared" si="199"/>
        <v>0</v>
      </c>
      <c r="O486" s="9">
        <f t="shared" si="200"/>
        <v>0</v>
      </c>
      <c r="P486" s="4">
        <f t="shared" si="204"/>
        <v>0</v>
      </c>
      <c r="Q486" s="11">
        <f t="shared" si="205"/>
        <v>0</v>
      </c>
      <c r="R486" s="10">
        <f t="shared" si="203"/>
        <v>0</v>
      </c>
      <c r="S486" s="8"/>
    </row>
    <row r="487" spans="1:19">
      <c r="A487" s="64" t="s">
        <v>64</v>
      </c>
      <c r="B487" s="65"/>
      <c r="C487" s="65"/>
      <c r="D487" s="65"/>
      <c r="E487" s="65"/>
      <c r="F487" s="65"/>
      <c r="G487" s="65"/>
      <c r="H487" s="65"/>
      <c r="I487" s="65"/>
      <c r="J487" s="65"/>
      <c r="K487" s="65"/>
      <c r="L487" s="65"/>
      <c r="M487" s="65"/>
      <c r="N487" s="65"/>
      <c r="O487" s="65"/>
      <c r="P487" s="65"/>
      <c r="Q487" s="66"/>
      <c r="R487" s="10">
        <f>SUM(R477:R486)</f>
        <v>0</v>
      </c>
      <c r="S487" s="8"/>
    </row>
    <row r="488" spans="1:19" ht="15.75">
      <c r="A488" s="24" t="s">
        <v>65</v>
      </c>
      <c r="B488" s="24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6"/>
      <c r="S488" s="8"/>
    </row>
    <row r="489" spans="1:19">
      <c r="A489" s="49" t="s">
        <v>79</v>
      </c>
      <c r="B489" s="49"/>
      <c r="C489" s="49"/>
      <c r="D489" s="49"/>
      <c r="E489" s="49"/>
      <c r="F489" s="49"/>
      <c r="G489" s="49"/>
      <c r="H489" s="49"/>
      <c r="I489" s="49"/>
      <c r="J489" s="15"/>
      <c r="K489" s="15"/>
      <c r="L489" s="15"/>
      <c r="M489" s="15"/>
      <c r="N489" s="15"/>
      <c r="O489" s="15"/>
      <c r="P489" s="15"/>
      <c r="Q489" s="15"/>
      <c r="R489" s="16"/>
      <c r="S489" s="8"/>
    </row>
    <row r="490" spans="1:19">
      <c r="A490" s="49"/>
      <c r="B490" s="49"/>
      <c r="C490" s="49"/>
      <c r="D490" s="49"/>
      <c r="E490" s="49"/>
      <c r="F490" s="49"/>
      <c r="G490" s="49"/>
      <c r="H490" s="49"/>
      <c r="I490" s="49"/>
      <c r="J490" s="15"/>
      <c r="K490" s="15"/>
      <c r="L490" s="15"/>
      <c r="M490" s="15"/>
      <c r="N490" s="15"/>
      <c r="O490" s="15"/>
      <c r="P490" s="15"/>
      <c r="Q490" s="15"/>
      <c r="R490" s="16"/>
      <c r="S490" s="8"/>
    </row>
    <row r="491" spans="1:19">
      <c r="A491" s="67" t="s">
        <v>221</v>
      </c>
      <c r="B491" s="68"/>
      <c r="C491" s="68"/>
      <c r="D491" s="68"/>
      <c r="E491" s="68"/>
      <c r="F491" s="68"/>
      <c r="G491" s="68"/>
      <c r="H491" s="68"/>
      <c r="I491" s="68"/>
      <c r="J491" s="68"/>
      <c r="K491" s="68"/>
      <c r="L491" s="68"/>
      <c r="M491" s="68"/>
      <c r="N491" s="68"/>
      <c r="O491" s="68"/>
      <c r="P491" s="68"/>
      <c r="Q491" s="57"/>
      <c r="R491" s="8"/>
      <c r="S491" s="8"/>
    </row>
    <row r="492" spans="1:19" ht="18">
      <c r="A492" s="69" t="s">
        <v>27</v>
      </c>
      <c r="B492" s="70"/>
      <c r="C492" s="70"/>
      <c r="D492" s="50"/>
      <c r="E492" s="50"/>
      <c r="F492" s="50"/>
      <c r="G492" s="50"/>
      <c r="H492" s="50"/>
      <c r="I492" s="50"/>
      <c r="J492" s="50"/>
      <c r="K492" s="50"/>
      <c r="L492" s="50"/>
      <c r="M492" s="50"/>
      <c r="N492" s="50"/>
      <c r="O492" s="50"/>
      <c r="P492" s="50"/>
      <c r="Q492" s="57"/>
      <c r="R492" s="8"/>
      <c r="S492" s="8"/>
    </row>
    <row r="493" spans="1:19">
      <c r="A493" s="67" t="s">
        <v>69</v>
      </c>
      <c r="B493" s="68"/>
      <c r="C493" s="68"/>
      <c r="D493" s="68"/>
      <c r="E493" s="68"/>
      <c r="F493" s="68"/>
      <c r="G493" s="68"/>
      <c r="H493" s="68"/>
      <c r="I493" s="68"/>
      <c r="J493" s="68"/>
      <c r="K493" s="68"/>
      <c r="L493" s="68"/>
      <c r="M493" s="68"/>
      <c r="N493" s="68"/>
      <c r="O493" s="68"/>
      <c r="P493" s="68"/>
      <c r="Q493" s="57"/>
      <c r="R493" s="8"/>
      <c r="S493" s="8"/>
    </row>
    <row r="494" spans="1:19">
      <c r="A494" s="61">
        <v>1</v>
      </c>
      <c r="B494" s="61"/>
      <c r="C494" s="12"/>
      <c r="D494" s="61"/>
      <c r="E494" s="61"/>
      <c r="F494" s="61"/>
      <c r="G494" s="61"/>
      <c r="H494" s="61"/>
      <c r="I494" s="61"/>
      <c r="J494" s="61"/>
      <c r="K494" s="61"/>
      <c r="L494" s="61"/>
      <c r="M494" s="61"/>
      <c r="N494" s="3">
        <f t="shared" ref="N494:N503" si="206">(IF(F494="OŽ",IF(L494=1,550.8,IF(L494=2,426.38,IF(L494=3,342.14,IF(L494=4,181.44,IF(L494=5,168.48,IF(L494=6,155.52,IF(L494=7,148.5,IF(L494=8,144,0))))))))+IF(L494&lt;=8,0,IF(L494&lt;=16,137.7,IF(L494&lt;=24,108,IF(L494&lt;=32,80.1,IF(L494&lt;=36,52.2,0)))))-IF(L494&lt;=8,0,IF(L494&lt;=16,(L494-9)*2.754,IF(L494&lt;=24,(L494-17)* 2.754,IF(L494&lt;=32,(L494-25)* 2.754,IF(L494&lt;=36,(L494-33)*2.754,0))))),0)+IF(F494="PČ",IF(L494=1,449,IF(L494=2,314.6,IF(L494=3,238,IF(L494=4,172,IF(L494=5,159,IF(L494=6,145,IF(L494=7,132,IF(L494=8,119,0))))))))+IF(L494&lt;=8,0,IF(L494&lt;=16,88,IF(L494&lt;=24,55,IF(L494&lt;=32,22,0))))-IF(L494&lt;=8,0,IF(L494&lt;=16,(L494-9)*2.245,IF(L494&lt;=24,(L494-17)*2.245,IF(L494&lt;=32,(L494-25)*2.245,0)))),0)+IF(F494="PČneol",IF(L494=1,85,IF(L494=2,64.61,IF(L494=3,50.76,IF(L494=4,16.25,IF(L494=5,15,IF(L494=6,13.75,IF(L494=7,12.5,IF(L494=8,11.25,0))))))))+IF(L494&lt;=8,0,IF(L494&lt;=16,9,0))-IF(L494&lt;=8,0,IF(L494&lt;=16,(L494-9)*0.425,0)),0)+IF(F494="PŽ",IF(L494=1,85,IF(L494=2,59.5,IF(L494=3,45,IF(L494=4,32.5,IF(L494=5,30,IF(L494=6,27.5,IF(L494=7,25,IF(L494=8,22.5,0))))))))+IF(L494&lt;=8,0,IF(L494&lt;=16,19,IF(L494&lt;=24,13,IF(L494&lt;=32,8,0))))-IF(L494&lt;=8,0,IF(L494&lt;=16,(L494-9)*0.425,IF(L494&lt;=24,(L494-17)*0.425,IF(L494&lt;=32,(L494-25)*0.425,0)))),0)+IF(F494="EČ",IF(L494=1,204,IF(L494=2,156.24,IF(L494=3,123.84,IF(L494=4,72,IF(L494=5,66,IF(L494=6,60,IF(L494=7,54,IF(L494=8,48,0))))))))+IF(L494&lt;=8,0,IF(L494&lt;=16,40,IF(L494&lt;=24,25,0)))-IF(L494&lt;=8,0,IF(L494&lt;=16,(L494-9)*1.02,IF(L494&lt;=24,(L494-17)*1.02,0))),0)+IF(F494="EČneol",IF(L494=1,68,IF(L494=2,51.69,IF(L494=3,40.61,IF(L494=4,13,IF(L494=5,12,IF(L494=6,11,IF(L494=7,10,IF(L494=8,9,0)))))))))+IF(F494="EŽ",IF(L494=1,68,IF(L494=2,47.6,IF(L494=3,36,IF(L494=4,18,IF(L494=5,16.5,IF(L494=6,15,IF(L494=7,13.5,IF(L494=8,12,0))))))))+IF(L494&lt;=8,0,IF(L494&lt;=16,10,IF(L494&lt;=24,6,0)))-IF(L494&lt;=8,0,IF(L494&lt;=16,(L494-9)*0.34,IF(L494&lt;=24,(L494-17)*0.34,0))),0)+IF(F494="PT",IF(L494=1,68,IF(L494=2,52.08,IF(L494=3,41.28,IF(L494=4,24,IF(L494=5,22,IF(L494=6,20,IF(L494=7,18,IF(L494=8,16,0))))))))+IF(L494&lt;=8,0,IF(L494&lt;=16,13,IF(L494&lt;=24,9,IF(L494&lt;=32,4,0))))-IF(L494&lt;=8,0,IF(L494&lt;=16,(L494-9)*0.34,IF(L494&lt;=24,(L494-17)*0.34,IF(L494&lt;=32,(L494-25)*0.34,0)))),0)+IF(F494="JOŽ",IF(L494=1,85,IF(L494=2,59.5,IF(L494=3,45,IF(L494=4,32.5,IF(L494=5,30,IF(L494=6,27.5,IF(L494=7,25,IF(L494=8,22.5,0))))))))+IF(L494&lt;=8,0,IF(L494&lt;=16,19,IF(L494&lt;=24,13,0)))-IF(L494&lt;=8,0,IF(L494&lt;=16,(L494-9)*0.425,IF(L494&lt;=24,(L494-17)*0.425,0))),0)+IF(F494="JPČ",IF(L494=1,68,IF(L494=2,47.6,IF(L494=3,36,IF(L494=4,26,IF(L494=5,24,IF(L494=6,22,IF(L494=7,20,IF(L494=8,18,0))))))))+IF(L494&lt;=8,0,IF(L494&lt;=16,13,IF(L494&lt;=24,9,0)))-IF(L494&lt;=8,0,IF(L494&lt;=16,(L494-9)*0.34,IF(L494&lt;=24,(L494-17)*0.34,0))),0)+IF(F494="JEČ",IF(L494=1,34,IF(L494=2,26.04,IF(L494=3,20.6,IF(L494=4,12,IF(L494=5,11,IF(L494=6,10,IF(L494=7,9,IF(L494=8,8,0))))))))+IF(L494&lt;=8,0,IF(L494&lt;=16,6,0))-IF(L494&lt;=8,0,IF(L494&lt;=16,(L494-9)*0.17,0)),0)+IF(F494="JEOF",IF(L494=1,34,IF(L494=2,26.04,IF(L494=3,20.6,IF(L494=4,12,IF(L494=5,11,IF(L494=6,10,IF(L494=7,9,IF(L494=8,8,0))))))))+IF(L494&lt;=8,0,IF(L494&lt;=16,6,0))-IF(L494&lt;=8,0,IF(L494&lt;=16,(L494-9)*0.17,0)),0)+IF(F494="JnPČ",IF(L494=1,51,IF(L494=2,35.7,IF(L494=3,27,IF(L494=4,19.5,IF(L494=5,18,IF(L494=6,16.5,IF(L494=7,15,IF(L494=8,13.5,0))))))))+IF(L494&lt;=8,0,IF(L494&lt;=16,10,0))-IF(L494&lt;=8,0,IF(L494&lt;=16,(L494-9)*0.255,0)),0)+IF(F494="JnEČ",IF(L494=1,25.5,IF(L494=2,19.53,IF(L494=3,15.48,IF(L494=4,9,IF(L494=5,8.25,IF(L494=6,7.5,IF(L494=7,6.75,IF(L494=8,6,0))))))))+IF(L494&lt;=8,0,IF(L494&lt;=16,5,0))-IF(L494&lt;=8,0,IF(L494&lt;=16,(L494-9)*0.1275,0)),0)+IF(F494="JčPČ",IF(L494=1,21.25,IF(L494=2,14.5,IF(L494=3,11.5,IF(L494=4,7,IF(L494=5,6.5,IF(L494=6,6,IF(L494=7,5.5,IF(L494=8,5,0))))))))+IF(L494&lt;=8,0,IF(L494&lt;=16,4,0))-IF(L494&lt;=8,0,IF(L494&lt;=16,(L494-9)*0.10625,0)),0)+IF(F494="JčEČ",IF(L494=1,17,IF(L494=2,13.02,IF(L494=3,10.32,IF(L494=4,6,IF(L494=5,5.5,IF(L494=6,5,IF(L494=7,4.5,IF(L494=8,4,0))))))))+IF(L494&lt;=8,0,IF(L494&lt;=16,3,0))-IF(L494&lt;=8,0,IF(L494&lt;=16,(L494-9)*0.085,0)),0)+IF(F494="NEAK",IF(L494=1,11.48,IF(L494=2,8.79,IF(L494=3,6.97,IF(L494=4,4.05,IF(L494=5,3.71,IF(L494=6,3.38,IF(L494=7,3.04,IF(L494=8,2.7,0))))))))+IF(L494&lt;=8,0,IF(L494&lt;=16,2,IF(L494&lt;=24,1.3,0)))-IF(L494&lt;=8,0,IF(L494&lt;=16,(L494-9)*0.0574,IF(L494&lt;=24,(L494-17)*0.0574,0))),0))*IF(L494&lt;0,1,IF(OR(F494="PČ",F494="PŽ",F494="PT"),IF(J494&lt;32,J494/32,1),1))* IF(L494&lt;0,1,IF(OR(F494="EČ",F494="EŽ",F494="JOŽ",F494="JPČ",F494="NEAK"),IF(J494&lt;24,J494/24,1),1))*IF(L494&lt;0,1,IF(OR(F494="PČneol",F494="JEČ",F494="JEOF",F494="JnPČ",F494="JnEČ",F494="JčPČ",F494="JčEČ"),IF(J494&lt;16,J494/16,1),1))*IF(L494&lt;0,1,IF(F494="EČneol",IF(J494&lt;8,J494/8,1),1))</f>
        <v>0</v>
      </c>
      <c r="O494" s="9">
        <f t="shared" ref="O494:O503" si="207">IF(F494="OŽ",N494,IF(H494="Ne",IF(J494*0.3&lt;J494-L494,N494,0),IF(J494*0.1&lt;J494-L494,N494,0)))</f>
        <v>0</v>
      </c>
      <c r="P494" s="4">
        <f t="shared" ref="P494" si="208">IF(O494=0,0,IF(F494="OŽ",IF(L494&gt;35,0,IF(J494&gt;35,(36-L494)*1.836,((36-L494)-(36-J494))*1.836)),0)+IF(F494="PČ",IF(L494&gt;31,0,IF(J494&gt;31,(32-L494)*1.347,((32-L494)-(32-J494))*1.347)),0)+ IF(F494="PČneol",IF(L494&gt;15,0,IF(J494&gt;15,(16-L494)*0.255,((16-L494)-(16-J494))*0.255)),0)+IF(F494="PŽ",IF(L494&gt;31,0,IF(J494&gt;31,(32-L494)*0.255,((32-L494)-(32-J494))*0.255)),0)+IF(F494="EČ",IF(L494&gt;23,0,IF(J494&gt;23,(24-L494)*0.612,((24-L494)-(24-J494))*0.612)),0)+IF(F494="EČneol",IF(L494&gt;7,0,IF(J494&gt;7,(8-L494)*0.204,((8-L494)-(8-J494))*0.204)),0)+IF(F494="EŽ",IF(L494&gt;23,0,IF(J494&gt;23,(24-L494)*0.204,((24-L494)-(24-J494))*0.204)),0)+IF(F494="PT",IF(L494&gt;31,0,IF(J494&gt;31,(32-L494)*0.204,((32-L494)-(32-J494))*0.204)),0)+IF(F494="JOŽ",IF(L494&gt;23,0,IF(J494&gt;23,(24-L494)*0.255,((24-L494)-(24-J494))*0.255)),0)+IF(F494="JPČ",IF(L494&gt;23,0,IF(J494&gt;23,(24-L494)*0.204,((24-L494)-(24-J494))*0.204)),0)+IF(F494="JEČ",IF(L494&gt;15,0,IF(J494&gt;15,(16-L494)*0.102,((16-L494)-(16-J494))*0.102)),0)+IF(F494="JEOF",IF(L494&gt;15,0,IF(J494&gt;15,(16-L494)*0.102,((16-L494)-(16-J494))*0.102)),0)+IF(F494="JnPČ",IF(L494&gt;15,0,IF(J494&gt;15,(16-L494)*0.153,((16-L494)-(16-J494))*0.153)),0)+IF(F494="JnEČ",IF(L494&gt;15,0,IF(J494&gt;15,(16-L494)*0.0765,((16-L494)-(16-J494))*0.0765)),0)+IF(F494="JčPČ",IF(L494&gt;15,0,IF(J494&gt;15,(16-L494)*0.06375,((16-L494)-(16-J494))*0.06375)),0)+IF(F494="JčEČ",IF(L494&gt;15,0,IF(J494&gt;15,(16-L494)*0.051,((16-L494)-(16-J494))*0.051)),0)+IF(F494="NEAK",IF(L494&gt;23,0,IF(J494&gt;23,(24-L494)*0.03444,((24-L494)-(24-J494))*0.03444)),0))</f>
        <v>0</v>
      </c>
      <c r="Q494" s="11">
        <f t="shared" ref="Q494" si="209">IF(ISERROR(P494*100/N494),0,(P494*100/N494))</f>
        <v>0</v>
      </c>
      <c r="R494" s="10">
        <f t="shared" ref="R494:R503" si="210">IF(Q494&lt;=30,O494+P494,O494+O494*0.3)*IF(G494=1,0.4,IF(G494=2,0.75,IF(G494="1 (kas 4 m. 1 k. nerengiamos)",0.52,1)))*IF(D494="olimpinė",1,IF(M494="Ne",0.5,1))*IF(OR(A$5="Lietuvos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federacija"),IF(OR(J494&lt;8,K494&lt;16),0,1),1)*E494*IF(I494&lt;=1,1,1/I494)*IF(OR(A$5="Lietuvos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494" s="8"/>
    </row>
    <row r="495" spans="1:19">
      <c r="A495" s="61">
        <v>2</v>
      </c>
      <c r="B495" s="61"/>
      <c r="C495" s="12"/>
      <c r="D495" s="61"/>
      <c r="E495" s="61"/>
      <c r="F495" s="61"/>
      <c r="G495" s="61"/>
      <c r="H495" s="61"/>
      <c r="I495" s="61"/>
      <c r="J495" s="61"/>
      <c r="K495" s="61"/>
      <c r="L495" s="61"/>
      <c r="M495" s="61"/>
      <c r="N495" s="3">
        <f t="shared" si="206"/>
        <v>0</v>
      </c>
      <c r="O495" s="9">
        <f t="shared" si="207"/>
        <v>0</v>
      </c>
      <c r="P495" s="4">
        <f t="shared" ref="P495:P503" si="211">IF(O495=0,0,IF(F495="OŽ",IF(L495&gt;35,0,IF(J495&gt;35,(36-L495)*1.836,((36-L495)-(36-J495))*1.836)),0)+IF(F495="PČ",IF(L495&gt;31,0,IF(J495&gt;31,(32-L495)*1.347,((32-L495)-(32-J495))*1.347)),0)+ IF(F495="PČneol",IF(L495&gt;15,0,IF(J495&gt;15,(16-L495)*0.255,((16-L495)-(16-J495))*0.255)),0)+IF(F495="PŽ",IF(L495&gt;31,0,IF(J495&gt;31,(32-L495)*0.255,((32-L495)-(32-J495))*0.255)),0)+IF(F495="EČ",IF(L495&gt;23,0,IF(J495&gt;23,(24-L495)*0.612,((24-L495)-(24-J495))*0.612)),0)+IF(F495="EČneol",IF(L495&gt;7,0,IF(J495&gt;7,(8-L495)*0.204,((8-L495)-(8-J495))*0.204)),0)+IF(F495="EŽ",IF(L495&gt;23,0,IF(J495&gt;23,(24-L495)*0.204,((24-L495)-(24-J495))*0.204)),0)+IF(F495="PT",IF(L495&gt;31,0,IF(J495&gt;31,(32-L495)*0.204,((32-L495)-(32-J495))*0.204)),0)+IF(F495="JOŽ",IF(L495&gt;23,0,IF(J495&gt;23,(24-L495)*0.255,((24-L495)-(24-J495))*0.255)),0)+IF(F495="JPČ",IF(L495&gt;23,0,IF(J495&gt;23,(24-L495)*0.204,((24-L495)-(24-J495))*0.204)),0)+IF(F495="JEČ",IF(L495&gt;15,0,IF(J495&gt;15,(16-L495)*0.102,((16-L495)-(16-J495))*0.102)),0)+IF(F495="JEOF",IF(L495&gt;15,0,IF(J495&gt;15,(16-L495)*0.102,((16-L495)-(16-J495))*0.102)),0)+IF(F495="JnPČ",IF(L495&gt;15,0,IF(J495&gt;15,(16-L495)*0.153,((16-L495)-(16-J495))*0.153)),0)+IF(F495="JnEČ",IF(L495&gt;15,0,IF(J495&gt;15,(16-L495)*0.0765,((16-L495)-(16-J495))*0.0765)),0)+IF(F495="JčPČ",IF(L495&gt;15,0,IF(J495&gt;15,(16-L495)*0.06375,((16-L495)-(16-J495))*0.06375)),0)+IF(F495="JčEČ",IF(L495&gt;15,0,IF(J495&gt;15,(16-L495)*0.051,((16-L495)-(16-J495))*0.051)),0)+IF(F495="NEAK",IF(L495&gt;23,0,IF(J495&gt;23,(24-L495)*0.03444,((24-L495)-(24-J495))*0.03444)),0))</f>
        <v>0</v>
      </c>
      <c r="Q495" s="11">
        <f t="shared" ref="Q495:Q503" si="212">IF(ISERROR(P495*100/N495),0,(P495*100/N495))</f>
        <v>0</v>
      </c>
      <c r="R495" s="10">
        <f t="shared" si="210"/>
        <v>0</v>
      </c>
      <c r="S495" s="8"/>
    </row>
    <row r="496" spans="1:19">
      <c r="A496" s="61">
        <v>3</v>
      </c>
      <c r="B496" s="61"/>
      <c r="C496" s="12"/>
      <c r="D496" s="61"/>
      <c r="E496" s="61"/>
      <c r="F496" s="61"/>
      <c r="G496" s="61"/>
      <c r="H496" s="61"/>
      <c r="I496" s="61"/>
      <c r="J496" s="61"/>
      <c r="K496" s="61"/>
      <c r="L496" s="61"/>
      <c r="M496" s="61"/>
      <c r="N496" s="3">
        <f t="shared" si="206"/>
        <v>0</v>
      </c>
      <c r="O496" s="9">
        <f t="shared" si="207"/>
        <v>0</v>
      </c>
      <c r="P496" s="4">
        <f t="shared" si="211"/>
        <v>0</v>
      </c>
      <c r="Q496" s="11">
        <f t="shared" si="212"/>
        <v>0</v>
      </c>
      <c r="R496" s="10">
        <f t="shared" si="210"/>
        <v>0</v>
      </c>
      <c r="S496" s="8"/>
    </row>
    <row r="497" spans="1:19" s="8" customFormat="1">
      <c r="A497" s="61">
        <v>4</v>
      </c>
      <c r="B497" s="61"/>
      <c r="C497" s="12"/>
      <c r="D497" s="61"/>
      <c r="E497" s="61"/>
      <c r="F497" s="61"/>
      <c r="G497" s="61"/>
      <c r="H497" s="61"/>
      <c r="I497" s="61"/>
      <c r="J497" s="61"/>
      <c r="K497" s="61"/>
      <c r="L497" s="61"/>
      <c r="M497" s="61"/>
      <c r="N497" s="3">
        <f t="shared" si="206"/>
        <v>0</v>
      </c>
      <c r="O497" s="9">
        <f t="shared" si="207"/>
        <v>0</v>
      </c>
      <c r="P497" s="4">
        <f t="shared" si="211"/>
        <v>0</v>
      </c>
      <c r="Q497" s="11">
        <f t="shared" si="212"/>
        <v>0</v>
      </c>
      <c r="R497" s="10">
        <f t="shared" si="210"/>
        <v>0</v>
      </c>
    </row>
    <row r="498" spans="1:19">
      <c r="A498" s="61">
        <v>5</v>
      </c>
      <c r="B498" s="61"/>
      <c r="C498" s="12"/>
      <c r="D498" s="61"/>
      <c r="E498" s="61"/>
      <c r="F498" s="61"/>
      <c r="G498" s="61"/>
      <c r="H498" s="61"/>
      <c r="I498" s="61"/>
      <c r="J498" s="61"/>
      <c r="K498" s="61"/>
      <c r="L498" s="61"/>
      <c r="M498" s="61"/>
      <c r="N498" s="3">
        <f t="shared" si="206"/>
        <v>0</v>
      </c>
      <c r="O498" s="9">
        <f t="shared" si="207"/>
        <v>0</v>
      </c>
      <c r="P498" s="4">
        <f t="shared" si="211"/>
        <v>0</v>
      </c>
      <c r="Q498" s="11">
        <f t="shared" si="212"/>
        <v>0</v>
      </c>
      <c r="R498" s="10">
        <f t="shared" si="210"/>
        <v>0</v>
      </c>
      <c r="S498" s="8"/>
    </row>
    <row r="499" spans="1:19">
      <c r="A499" s="61">
        <v>6</v>
      </c>
      <c r="B499" s="61"/>
      <c r="C499" s="12"/>
      <c r="D499" s="61"/>
      <c r="E499" s="61"/>
      <c r="F499" s="61"/>
      <c r="G499" s="61"/>
      <c r="H499" s="61"/>
      <c r="I499" s="61"/>
      <c r="J499" s="61"/>
      <c r="K499" s="61"/>
      <c r="L499" s="61"/>
      <c r="M499" s="61"/>
      <c r="N499" s="3">
        <f t="shared" si="206"/>
        <v>0</v>
      </c>
      <c r="O499" s="9">
        <f t="shared" si="207"/>
        <v>0</v>
      </c>
      <c r="P499" s="4">
        <f t="shared" si="211"/>
        <v>0</v>
      </c>
      <c r="Q499" s="11">
        <f t="shared" si="212"/>
        <v>0</v>
      </c>
      <c r="R499" s="10">
        <f t="shared" si="210"/>
        <v>0</v>
      </c>
      <c r="S499" s="8"/>
    </row>
    <row r="500" spans="1:19">
      <c r="A500" s="61">
        <v>7</v>
      </c>
      <c r="B500" s="61"/>
      <c r="C500" s="12"/>
      <c r="D500" s="61"/>
      <c r="E500" s="61"/>
      <c r="F500" s="61"/>
      <c r="G500" s="61"/>
      <c r="H500" s="61"/>
      <c r="I500" s="61"/>
      <c r="J500" s="61"/>
      <c r="K500" s="61"/>
      <c r="L500" s="61"/>
      <c r="M500" s="61"/>
      <c r="N500" s="3">
        <f t="shared" si="206"/>
        <v>0</v>
      </c>
      <c r="O500" s="9">
        <f t="shared" si="207"/>
        <v>0</v>
      </c>
      <c r="P500" s="4">
        <f t="shared" si="211"/>
        <v>0</v>
      </c>
      <c r="Q500" s="11">
        <f t="shared" si="212"/>
        <v>0</v>
      </c>
      <c r="R500" s="10">
        <f t="shared" si="210"/>
        <v>0</v>
      </c>
      <c r="S500" s="8"/>
    </row>
    <row r="501" spans="1:19">
      <c r="A501" s="61">
        <v>8</v>
      </c>
      <c r="B501" s="61"/>
      <c r="C501" s="12"/>
      <c r="D501" s="61"/>
      <c r="E501" s="61"/>
      <c r="F501" s="61"/>
      <c r="G501" s="61"/>
      <c r="H501" s="61"/>
      <c r="I501" s="61"/>
      <c r="J501" s="61"/>
      <c r="K501" s="61"/>
      <c r="L501" s="61"/>
      <c r="M501" s="61"/>
      <c r="N501" s="3">
        <f t="shared" si="206"/>
        <v>0</v>
      </c>
      <c r="O501" s="9">
        <f t="shared" si="207"/>
        <v>0</v>
      </c>
      <c r="P501" s="4">
        <f t="shared" si="211"/>
        <v>0</v>
      </c>
      <c r="Q501" s="11">
        <f t="shared" si="212"/>
        <v>0</v>
      </c>
      <c r="R501" s="10">
        <f t="shared" si="210"/>
        <v>0</v>
      </c>
      <c r="S501" s="8"/>
    </row>
    <row r="502" spans="1:19">
      <c r="A502" s="61">
        <v>9</v>
      </c>
      <c r="B502" s="61"/>
      <c r="C502" s="12"/>
      <c r="D502" s="61"/>
      <c r="E502" s="61"/>
      <c r="F502" s="61"/>
      <c r="G502" s="61"/>
      <c r="H502" s="61"/>
      <c r="I502" s="61"/>
      <c r="J502" s="61"/>
      <c r="K502" s="61"/>
      <c r="L502" s="61"/>
      <c r="M502" s="61"/>
      <c r="N502" s="3">
        <f t="shared" si="206"/>
        <v>0</v>
      </c>
      <c r="O502" s="9">
        <f t="shared" si="207"/>
        <v>0</v>
      </c>
      <c r="P502" s="4">
        <f t="shared" si="211"/>
        <v>0</v>
      </c>
      <c r="Q502" s="11">
        <f t="shared" si="212"/>
        <v>0</v>
      </c>
      <c r="R502" s="10">
        <f t="shared" si="210"/>
        <v>0</v>
      </c>
      <c r="S502" s="8"/>
    </row>
    <row r="503" spans="1:19">
      <c r="A503" s="61">
        <v>10</v>
      </c>
      <c r="B503" s="61"/>
      <c r="C503" s="12"/>
      <c r="D503" s="61"/>
      <c r="E503" s="61"/>
      <c r="F503" s="61"/>
      <c r="G503" s="61"/>
      <c r="H503" s="61"/>
      <c r="I503" s="61"/>
      <c r="J503" s="61"/>
      <c r="K503" s="61"/>
      <c r="L503" s="61"/>
      <c r="M503" s="61"/>
      <c r="N503" s="3">
        <f t="shared" si="206"/>
        <v>0</v>
      </c>
      <c r="O503" s="9">
        <f t="shared" si="207"/>
        <v>0</v>
      </c>
      <c r="P503" s="4">
        <f t="shared" si="211"/>
        <v>0</v>
      </c>
      <c r="Q503" s="11">
        <f t="shared" si="212"/>
        <v>0</v>
      </c>
      <c r="R503" s="10">
        <f t="shared" si="210"/>
        <v>0</v>
      </c>
      <c r="S503" s="8"/>
    </row>
    <row r="504" spans="1:19">
      <c r="A504" s="64" t="s">
        <v>64</v>
      </c>
      <c r="B504" s="65"/>
      <c r="C504" s="65"/>
      <c r="D504" s="65"/>
      <c r="E504" s="65"/>
      <c r="F504" s="65"/>
      <c r="G504" s="65"/>
      <c r="H504" s="65"/>
      <c r="I504" s="65"/>
      <c r="J504" s="65"/>
      <c r="K504" s="65"/>
      <c r="L504" s="65"/>
      <c r="M504" s="65"/>
      <c r="N504" s="65"/>
      <c r="O504" s="65"/>
      <c r="P504" s="65"/>
      <c r="Q504" s="66"/>
      <c r="R504" s="10">
        <f>SUM(R494:R503)</f>
        <v>0</v>
      </c>
      <c r="S504" s="8"/>
    </row>
    <row r="505" spans="1:19" ht="15.75">
      <c r="A505" s="24" t="s">
        <v>65</v>
      </c>
      <c r="B505" s="24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6"/>
      <c r="S505" s="8"/>
    </row>
    <row r="506" spans="1:19">
      <c r="A506" s="49" t="s">
        <v>79</v>
      </c>
      <c r="B506" s="49"/>
      <c r="C506" s="49"/>
      <c r="D506" s="49"/>
      <c r="E506" s="49"/>
      <c r="F506" s="49"/>
      <c r="G506" s="49"/>
      <c r="H506" s="49"/>
      <c r="I506" s="49"/>
      <c r="J506" s="15"/>
      <c r="K506" s="15"/>
      <c r="L506" s="15"/>
      <c r="M506" s="15"/>
      <c r="N506" s="15"/>
      <c r="O506" s="15"/>
      <c r="P506" s="15"/>
      <c r="Q506" s="15"/>
      <c r="R506" s="16"/>
      <c r="S506" s="8"/>
    </row>
    <row r="507" spans="1:19">
      <c r="A507" s="49"/>
      <c r="B507" s="49"/>
      <c r="C507" s="49"/>
      <c r="D507" s="49"/>
      <c r="E507" s="49"/>
      <c r="F507" s="49"/>
      <c r="G507" s="49"/>
      <c r="H507" s="49"/>
      <c r="I507" s="49"/>
      <c r="J507" s="15"/>
      <c r="K507" s="15"/>
      <c r="L507" s="15"/>
      <c r="M507" s="15"/>
      <c r="N507" s="15"/>
      <c r="O507" s="15"/>
      <c r="P507" s="15"/>
      <c r="Q507" s="15"/>
      <c r="R507" s="16"/>
      <c r="S507" s="8"/>
    </row>
    <row r="508" spans="1:19">
      <c r="A508" s="67" t="s">
        <v>221</v>
      </c>
      <c r="B508" s="68"/>
      <c r="C508" s="68"/>
      <c r="D508" s="68"/>
      <c r="E508" s="68"/>
      <c r="F508" s="68"/>
      <c r="G508" s="68"/>
      <c r="H508" s="68"/>
      <c r="I508" s="68"/>
      <c r="J508" s="68"/>
      <c r="K508" s="68"/>
      <c r="L508" s="68"/>
      <c r="M508" s="68"/>
      <c r="N508" s="68"/>
      <c r="O508" s="68"/>
      <c r="P508" s="68"/>
      <c r="Q508" s="57"/>
      <c r="R508" s="8"/>
      <c r="S508" s="8"/>
    </row>
    <row r="509" spans="1:19" ht="18">
      <c r="A509" s="69" t="s">
        <v>27</v>
      </c>
      <c r="B509" s="70"/>
      <c r="C509" s="70"/>
      <c r="D509" s="50"/>
      <c r="E509" s="50"/>
      <c r="F509" s="50"/>
      <c r="G509" s="50"/>
      <c r="H509" s="50"/>
      <c r="I509" s="50"/>
      <c r="J509" s="50"/>
      <c r="K509" s="50"/>
      <c r="L509" s="50"/>
      <c r="M509" s="50"/>
      <c r="N509" s="50"/>
      <c r="O509" s="50"/>
      <c r="P509" s="50"/>
      <c r="Q509" s="57"/>
      <c r="R509" s="8"/>
      <c r="S509" s="8"/>
    </row>
    <row r="510" spans="1:19">
      <c r="A510" s="67" t="s">
        <v>69</v>
      </c>
      <c r="B510" s="68"/>
      <c r="C510" s="68"/>
      <c r="D510" s="68"/>
      <c r="E510" s="68"/>
      <c r="F510" s="68"/>
      <c r="G510" s="68"/>
      <c r="H510" s="68"/>
      <c r="I510" s="68"/>
      <c r="J510" s="68"/>
      <c r="K510" s="68"/>
      <c r="L510" s="68"/>
      <c r="M510" s="68"/>
      <c r="N510" s="68"/>
      <c r="O510" s="68"/>
      <c r="P510" s="68"/>
      <c r="Q510" s="57"/>
      <c r="R510" s="8"/>
      <c r="S510" s="8"/>
    </row>
    <row r="511" spans="1:19">
      <c r="A511" s="61">
        <v>1</v>
      </c>
      <c r="B511" s="61"/>
      <c r="C511" s="12"/>
      <c r="D511" s="61"/>
      <c r="E511" s="61"/>
      <c r="F511" s="61"/>
      <c r="G511" s="61"/>
      <c r="H511" s="61"/>
      <c r="I511" s="61"/>
      <c r="J511" s="61"/>
      <c r="K511" s="61"/>
      <c r="L511" s="61"/>
      <c r="M511" s="61"/>
      <c r="N511" s="3">
        <f t="shared" ref="N511:N520" si="213">(IF(F511="OŽ",IF(L511=1,550.8,IF(L511=2,426.38,IF(L511=3,342.14,IF(L511=4,181.44,IF(L511=5,168.48,IF(L511=6,155.52,IF(L511=7,148.5,IF(L511=8,144,0))))))))+IF(L511&lt;=8,0,IF(L511&lt;=16,137.7,IF(L511&lt;=24,108,IF(L511&lt;=32,80.1,IF(L511&lt;=36,52.2,0)))))-IF(L511&lt;=8,0,IF(L511&lt;=16,(L511-9)*2.754,IF(L511&lt;=24,(L511-17)* 2.754,IF(L511&lt;=32,(L511-25)* 2.754,IF(L511&lt;=36,(L511-33)*2.754,0))))),0)+IF(F511="PČ",IF(L511=1,449,IF(L511=2,314.6,IF(L511=3,238,IF(L511=4,172,IF(L511=5,159,IF(L511=6,145,IF(L511=7,132,IF(L511=8,119,0))))))))+IF(L511&lt;=8,0,IF(L511&lt;=16,88,IF(L511&lt;=24,55,IF(L511&lt;=32,22,0))))-IF(L511&lt;=8,0,IF(L511&lt;=16,(L511-9)*2.245,IF(L511&lt;=24,(L511-17)*2.245,IF(L511&lt;=32,(L511-25)*2.245,0)))),0)+IF(F511="PČneol",IF(L511=1,85,IF(L511=2,64.61,IF(L511=3,50.76,IF(L511=4,16.25,IF(L511=5,15,IF(L511=6,13.75,IF(L511=7,12.5,IF(L511=8,11.25,0))))))))+IF(L511&lt;=8,0,IF(L511&lt;=16,9,0))-IF(L511&lt;=8,0,IF(L511&lt;=16,(L511-9)*0.425,0)),0)+IF(F511="PŽ",IF(L511=1,85,IF(L511=2,59.5,IF(L511=3,45,IF(L511=4,32.5,IF(L511=5,30,IF(L511=6,27.5,IF(L511=7,25,IF(L511=8,22.5,0))))))))+IF(L511&lt;=8,0,IF(L511&lt;=16,19,IF(L511&lt;=24,13,IF(L511&lt;=32,8,0))))-IF(L511&lt;=8,0,IF(L511&lt;=16,(L511-9)*0.425,IF(L511&lt;=24,(L511-17)*0.425,IF(L511&lt;=32,(L511-25)*0.425,0)))),0)+IF(F511="EČ",IF(L511=1,204,IF(L511=2,156.24,IF(L511=3,123.84,IF(L511=4,72,IF(L511=5,66,IF(L511=6,60,IF(L511=7,54,IF(L511=8,48,0))))))))+IF(L511&lt;=8,0,IF(L511&lt;=16,40,IF(L511&lt;=24,25,0)))-IF(L511&lt;=8,0,IF(L511&lt;=16,(L511-9)*1.02,IF(L511&lt;=24,(L511-17)*1.02,0))),0)+IF(F511="EČneol",IF(L511=1,68,IF(L511=2,51.69,IF(L511=3,40.61,IF(L511=4,13,IF(L511=5,12,IF(L511=6,11,IF(L511=7,10,IF(L511=8,9,0)))))))))+IF(F511="EŽ",IF(L511=1,68,IF(L511=2,47.6,IF(L511=3,36,IF(L511=4,18,IF(L511=5,16.5,IF(L511=6,15,IF(L511=7,13.5,IF(L511=8,12,0))))))))+IF(L511&lt;=8,0,IF(L511&lt;=16,10,IF(L511&lt;=24,6,0)))-IF(L511&lt;=8,0,IF(L511&lt;=16,(L511-9)*0.34,IF(L511&lt;=24,(L511-17)*0.34,0))),0)+IF(F511="PT",IF(L511=1,68,IF(L511=2,52.08,IF(L511=3,41.28,IF(L511=4,24,IF(L511=5,22,IF(L511=6,20,IF(L511=7,18,IF(L511=8,16,0))))))))+IF(L511&lt;=8,0,IF(L511&lt;=16,13,IF(L511&lt;=24,9,IF(L511&lt;=32,4,0))))-IF(L511&lt;=8,0,IF(L511&lt;=16,(L511-9)*0.34,IF(L511&lt;=24,(L511-17)*0.34,IF(L511&lt;=32,(L511-25)*0.34,0)))),0)+IF(F511="JOŽ",IF(L511=1,85,IF(L511=2,59.5,IF(L511=3,45,IF(L511=4,32.5,IF(L511=5,30,IF(L511=6,27.5,IF(L511=7,25,IF(L511=8,22.5,0))))))))+IF(L511&lt;=8,0,IF(L511&lt;=16,19,IF(L511&lt;=24,13,0)))-IF(L511&lt;=8,0,IF(L511&lt;=16,(L511-9)*0.425,IF(L511&lt;=24,(L511-17)*0.425,0))),0)+IF(F511="JPČ",IF(L511=1,68,IF(L511=2,47.6,IF(L511=3,36,IF(L511=4,26,IF(L511=5,24,IF(L511=6,22,IF(L511=7,20,IF(L511=8,18,0))))))))+IF(L511&lt;=8,0,IF(L511&lt;=16,13,IF(L511&lt;=24,9,0)))-IF(L511&lt;=8,0,IF(L511&lt;=16,(L511-9)*0.34,IF(L511&lt;=24,(L511-17)*0.34,0))),0)+IF(F511="JEČ",IF(L511=1,34,IF(L511=2,26.04,IF(L511=3,20.6,IF(L511=4,12,IF(L511=5,11,IF(L511=6,10,IF(L511=7,9,IF(L511=8,8,0))))))))+IF(L511&lt;=8,0,IF(L511&lt;=16,6,0))-IF(L511&lt;=8,0,IF(L511&lt;=16,(L511-9)*0.17,0)),0)+IF(F511="JEOF",IF(L511=1,34,IF(L511=2,26.04,IF(L511=3,20.6,IF(L511=4,12,IF(L511=5,11,IF(L511=6,10,IF(L511=7,9,IF(L511=8,8,0))))))))+IF(L511&lt;=8,0,IF(L511&lt;=16,6,0))-IF(L511&lt;=8,0,IF(L511&lt;=16,(L511-9)*0.17,0)),0)+IF(F511="JnPČ",IF(L511=1,51,IF(L511=2,35.7,IF(L511=3,27,IF(L511=4,19.5,IF(L511=5,18,IF(L511=6,16.5,IF(L511=7,15,IF(L511=8,13.5,0))))))))+IF(L511&lt;=8,0,IF(L511&lt;=16,10,0))-IF(L511&lt;=8,0,IF(L511&lt;=16,(L511-9)*0.255,0)),0)+IF(F511="JnEČ",IF(L511=1,25.5,IF(L511=2,19.53,IF(L511=3,15.48,IF(L511=4,9,IF(L511=5,8.25,IF(L511=6,7.5,IF(L511=7,6.75,IF(L511=8,6,0))))))))+IF(L511&lt;=8,0,IF(L511&lt;=16,5,0))-IF(L511&lt;=8,0,IF(L511&lt;=16,(L511-9)*0.1275,0)),0)+IF(F511="JčPČ",IF(L511=1,21.25,IF(L511=2,14.5,IF(L511=3,11.5,IF(L511=4,7,IF(L511=5,6.5,IF(L511=6,6,IF(L511=7,5.5,IF(L511=8,5,0))))))))+IF(L511&lt;=8,0,IF(L511&lt;=16,4,0))-IF(L511&lt;=8,0,IF(L511&lt;=16,(L511-9)*0.10625,0)),0)+IF(F511="JčEČ",IF(L511=1,17,IF(L511=2,13.02,IF(L511=3,10.32,IF(L511=4,6,IF(L511=5,5.5,IF(L511=6,5,IF(L511=7,4.5,IF(L511=8,4,0))))))))+IF(L511&lt;=8,0,IF(L511&lt;=16,3,0))-IF(L511&lt;=8,0,IF(L511&lt;=16,(L511-9)*0.085,0)),0)+IF(F511="NEAK",IF(L511=1,11.48,IF(L511=2,8.79,IF(L511=3,6.97,IF(L511=4,4.05,IF(L511=5,3.71,IF(L511=6,3.38,IF(L511=7,3.04,IF(L511=8,2.7,0))))))))+IF(L511&lt;=8,0,IF(L511&lt;=16,2,IF(L511&lt;=24,1.3,0)))-IF(L511&lt;=8,0,IF(L511&lt;=16,(L511-9)*0.0574,IF(L511&lt;=24,(L511-17)*0.0574,0))),0))*IF(L511&lt;0,1,IF(OR(F511="PČ",F511="PŽ",F511="PT"),IF(J511&lt;32,J511/32,1),1))* IF(L511&lt;0,1,IF(OR(F511="EČ",F511="EŽ",F511="JOŽ",F511="JPČ",F511="NEAK"),IF(J511&lt;24,J511/24,1),1))*IF(L511&lt;0,1,IF(OR(F511="PČneol",F511="JEČ",F511="JEOF",F511="JnPČ",F511="JnEČ",F511="JčPČ",F511="JčEČ"),IF(J511&lt;16,J511/16,1),1))*IF(L511&lt;0,1,IF(F511="EČneol",IF(J511&lt;8,J511/8,1),1))</f>
        <v>0</v>
      </c>
      <c r="O511" s="9">
        <f t="shared" ref="O511:O520" si="214">IF(F511="OŽ",N511,IF(H511="Ne",IF(J511*0.3&lt;J511-L511,N511,0),IF(J511*0.1&lt;J511-L511,N511,0)))</f>
        <v>0</v>
      </c>
      <c r="P511" s="4">
        <f t="shared" ref="P511" si="215">IF(O511=0,0,IF(F511="OŽ",IF(L511&gt;35,0,IF(J511&gt;35,(36-L511)*1.836,((36-L511)-(36-J511))*1.836)),0)+IF(F511="PČ",IF(L511&gt;31,0,IF(J511&gt;31,(32-L511)*1.347,((32-L511)-(32-J511))*1.347)),0)+ IF(F511="PČneol",IF(L511&gt;15,0,IF(J511&gt;15,(16-L511)*0.255,((16-L511)-(16-J511))*0.255)),0)+IF(F511="PŽ",IF(L511&gt;31,0,IF(J511&gt;31,(32-L511)*0.255,((32-L511)-(32-J511))*0.255)),0)+IF(F511="EČ",IF(L511&gt;23,0,IF(J511&gt;23,(24-L511)*0.612,((24-L511)-(24-J511))*0.612)),0)+IF(F511="EČneol",IF(L511&gt;7,0,IF(J511&gt;7,(8-L511)*0.204,((8-L511)-(8-J511))*0.204)),0)+IF(F511="EŽ",IF(L511&gt;23,0,IF(J511&gt;23,(24-L511)*0.204,((24-L511)-(24-J511))*0.204)),0)+IF(F511="PT",IF(L511&gt;31,0,IF(J511&gt;31,(32-L511)*0.204,((32-L511)-(32-J511))*0.204)),0)+IF(F511="JOŽ",IF(L511&gt;23,0,IF(J511&gt;23,(24-L511)*0.255,((24-L511)-(24-J511))*0.255)),0)+IF(F511="JPČ",IF(L511&gt;23,0,IF(J511&gt;23,(24-L511)*0.204,((24-L511)-(24-J511))*0.204)),0)+IF(F511="JEČ",IF(L511&gt;15,0,IF(J511&gt;15,(16-L511)*0.102,((16-L511)-(16-J511))*0.102)),0)+IF(F511="JEOF",IF(L511&gt;15,0,IF(J511&gt;15,(16-L511)*0.102,((16-L511)-(16-J511))*0.102)),0)+IF(F511="JnPČ",IF(L511&gt;15,0,IF(J511&gt;15,(16-L511)*0.153,((16-L511)-(16-J511))*0.153)),0)+IF(F511="JnEČ",IF(L511&gt;15,0,IF(J511&gt;15,(16-L511)*0.0765,((16-L511)-(16-J511))*0.0765)),0)+IF(F511="JčPČ",IF(L511&gt;15,0,IF(J511&gt;15,(16-L511)*0.06375,((16-L511)-(16-J511))*0.06375)),0)+IF(F511="JčEČ",IF(L511&gt;15,0,IF(J511&gt;15,(16-L511)*0.051,((16-L511)-(16-J511))*0.051)),0)+IF(F511="NEAK",IF(L511&gt;23,0,IF(J511&gt;23,(24-L511)*0.03444,((24-L511)-(24-J511))*0.03444)),0))</f>
        <v>0</v>
      </c>
      <c r="Q511" s="11">
        <f t="shared" ref="Q511" si="216">IF(ISERROR(P511*100/N511),0,(P511*100/N511))</f>
        <v>0</v>
      </c>
      <c r="R511" s="10">
        <f t="shared" ref="R511:R520" si="217">IF(Q511&lt;=30,O511+P511,O511+O511*0.3)*IF(G511=1,0.4,IF(G511=2,0.75,IF(G511="1 (kas 4 m. 1 k. nerengiamos)",0.52,1)))*IF(D511="olimpinė",1,IF(M511="Ne",0.5,1))*IF(OR(A$5="Lietuvos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federacija"),IF(OR(J511&lt;8,K511&lt;16),0,1),1)*E511*IF(I511&lt;=1,1,1/I511)*IF(OR(A$5="Lietuvos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511" s="8"/>
    </row>
    <row r="512" spans="1:19">
      <c r="A512" s="61">
        <v>2</v>
      </c>
      <c r="B512" s="61"/>
      <c r="C512" s="12"/>
      <c r="D512" s="61"/>
      <c r="E512" s="61"/>
      <c r="F512" s="61"/>
      <c r="G512" s="61"/>
      <c r="H512" s="61"/>
      <c r="I512" s="61"/>
      <c r="J512" s="61"/>
      <c r="K512" s="61"/>
      <c r="L512" s="61"/>
      <c r="M512" s="61"/>
      <c r="N512" s="3">
        <f t="shared" si="213"/>
        <v>0</v>
      </c>
      <c r="O512" s="9">
        <f t="shared" si="214"/>
        <v>0</v>
      </c>
      <c r="P512" s="4">
        <f t="shared" ref="P512:P520" si="218">IF(O512=0,0,IF(F512="OŽ",IF(L512&gt;35,0,IF(J512&gt;35,(36-L512)*1.836,((36-L512)-(36-J512))*1.836)),0)+IF(F512="PČ",IF(L512&gt;31,0,IF(J512&gt;31,(32-L512)*1.347,((32-L512)-(32-J512))*1.347)),0)+ IF(F512="PČneol",IF(L512&gt;15,0,IF(J512&gt;15,(16-L512)*0.255,((16-L512)-(16-J512))*0.255)),0)+IF(F512="PŽ",IF(L512&gt;31,0,IF(J512&gt;31,(32-L512)*0.255,((32-L512)-(32-J512))*0.255)),0)+IF(F512="EČ",IF(L512&gt;23,0,IF(J512&gt;23,(24-L512)*0.612,((24-L512)-(24-J512))*0.612)),0)+IF(F512="EČneol",IF(L512&gt;7,0,IF(J512&gt;7,(8-L512)*0.204,((8-L512)-(8-J512))*0.204)),0)+IF(F512="EŽ",IF(L512&gt;23,0,IF(J512&gt;23,(24-L512)*0.204,((24-L512)-(24-J512))*0.204)),0)+IF(F512="PT",IF(L512&gt;31,0,IF(J512&gt;31,(32-L512)*0.204,((32-L512)-(32-J512))*0.204)),0)+IF(F512="JOŽ",IF(L512&gt;23,0,IF(J512&gt;23,(24-L512)*0.255,((24-L512)-(24-J512))*0.255)),0)+IF(F512="JPČ",IF(L512&gt;23,0,IF(J512&gt;23,(24-L512)*0.204,((24-L512)-(24-J512))*0.204)),0)+IF(F512="JEČ",IF(L512&gt;15,0,IF(J512&gt;15,(16-L512)*0.102,((16-L512)-(16-J512))*0.102)),0)+IF(F512="JEOF",IF(L512&gt;15,0,IF(J512&gt;15,(16-L512)*0.102,((16-L512)-(16-J512))*0.102)),0)+IF(F512="JnPČ",IF(L512&gt;15,0,IF(J512&gt;15,(16-L512)*0.153,((16-L512)-(16-J512))*0.153)),0)+IF(F512="JnEČ",IF(L512&gt;15,0,IF(J512&gt;15,(16-L512)*0.0765,((16-L512)-(16-J512))*0.0765)),0)+IF(F512="JčPČ",IF(L512&gt;15,0,IF(J512&gt;15,(16-L512)*0.06375,((16-L512)-(16-J512))*0.06375)),0)+IF(F512="JčEČ",IF(L512&gt;15,0,IF(J512&gt;15,(16-L512)*0.051,((16-L512)-(16-J512))*0.051)),0)+IF(F512="NEAK",IF(L512&gt;23,0,IF(J512&gt;23,(24-L512)*0.03444,((24-L512)-(24-J512))*0.03444)),0))</f>
        <v>0</v>
      </c>
      <c r="Q512" s="11">
        <f t="shared" ref="Q512:Q520" si="219">IF(ISERROR(P512*100/N512),0,(P512*100/N512))</f>
        <v>0</v>
      </c>
      <c r="R512" s="10">
        <f t="shared" si="217"/>
        <v>0</v>
      </c>
      <c r="S512" s="8"/>
    </row>
    <row r="513" spans="1:19">
      <c r="A513" s="61">
        <v>3</v>
      </c>
      <c r="B513" s="61"/>
      <c r="C513" s="12"/>
      <c r="D513" s="61"/>
      <c r="E513" s="61"/>
      <c r="F513" s="61"/>
      <c r="G513" s="61"/>
      <c r="H513" s="61"/>
      <c r="I513" s="61"/>
      <c r="J513" s="61"/>
      <c r="K513" s="61"/>
      <c r="L513" s="61"/>
      <c r="M513" s="61"/>
      <c r="N513" s="3">
        <f t="shared" si="213"/>
        <v>0</v>
      </c>
      <c r="O513" s="9">
        <f t="shared" si="214"/>
        <v>0</v>
      </c>
      <c r="P513" s="4">
        <f t="shared" si="218"/>
        <v>0</v>
      </c>
      <c r="Q513" s="11">
        <f t="shared" si="219"/>
        <v>0</v>
      </c>
      <c r="R513" s="10">
        <f t="shared" si="217"/>
        <v>0</v>
      </c>
      <c r="S513" s="8"/>
    </row>
    <row r="514" spans="1:19" s="8" customFormat="1">
      <c r="A514" s="61">
        <v>4</v>
      </c>
      <c r="B514" s="61"/>
      <c r="C514" s="12"/>
      <c r="D514" s="61"/>
      <c r="E514" s="61"/>
      <c r="F514" s="61"/>
      <c r="G514" s="61"/>
      <c r="H514" s="61"/>
      <c r="I514" s="61"/>
      <c r="J514" s="61"/>
      <c r="K514" s="61"/>
      <c r="L514" s="61"/>
      <c r="M514" s="61"/>
      <c r="N514" s="3">
        <f t="shared" si="213"/>
        <v>0</v>
      </c>
      <c r="O514" s="9">
        <f t="shared" si="214"/>
        <v>0</v>
      </c>
      <c r="P514" s="4">
        <f t="shared" si="218"/>
        <v>0</v>
      </c>
      <c r="Q514" s="11">
        <f t="shared" si="219"/>
        <v>0</v>
      </c>
      <c r="R514" s="10">
        <f t="shared" si="217"/>
        <v>0</v>
      </c>
    </row>
    <row r="515" spans="1:19" ht="13.9" customHeight="1">
      <c r="A515" s="61">
        <v>5</v>
      </c>
      <c r="B515" s="61"/>
      <c r="C515" s="12"/>
      <c r="D515" s="61"/>
      <c r="E515" s="61"/>
      <c r="F515" s="61"/>
      <c r="G515" s="61"/>
      <c r="H515" s="61"/>
      <c r="I515" s="61"/>
      <c r="J515" s="61"/>
      <c r="K515" s="61"/>
      <c r="L515" s="61"/>
      <c r="M515" s="61"/>
      <c r="N515" s="3">
        <f t="shared" si="213"/>
        <v>0</v>
      </c>
      <c r="O515" s="9">
        <f t="shared" si="214"/>
        <v>0</v>
      </c>
      <c r="P515" s="4">
        <f t="shared" si="218"/>
        <v>0</v>
      </c>
      <c r="Q515" s="11">
        <f t="shared" si="219"/>
        <v>0</v>
      </c>
      <c r="R515" s="10">
        <f t="shared" si="217"/>
        <v>0</v>
      </c>
      <c r="S515" s="8"/>
    </row>
    <row r="516" spans="1:19" ht="15.6" customHeight="1">
      <c r="A516" s="61">
        <v>6</v>
      </c>
      <c r="B516" s="61"/>
      <c r="C516" s="12"/>
      <c r="D516" s="61"/>
      <c r="E516" s="61"/>
      <c r="F516" s="61"/>
      <c r="G516" s="61"/>
      <c r="H516" s="61"/>
      <c r="I516" s="61"/>
      <c r="J516" s="61"/>
      <c r="K516" s="61"/>
      <c r="L516" s="61"/>
      <c r="M516" s="61"/>
      <c r="N516" s="3">
        <f t="shared" si="213"/>
        <v>0</v>
      </c>
      <c r="O516" s="9">
        <f t="shared" si="214"/>
        <v>0</v>
      </c>
      <c r="P516" s="4">
        <f t="shared" si="218"/>
        <v>0</v>
      </c>
      <c r="Q516" s="11">
        <f t="shared" si="219"/>
        <v>0</v>
      </c>
      <c r="R516" s="10">
        <f t="shared" si="217"/>
        <v>0</v>
      </c>
      <c r="S516" s="8"/>
    </row>
    <row r="517" spans="1:19" ht="13.9" customHeight="1">
      <c r="A517" s="61">
        <v>7</v>
      </c>
      <c r="B517" s="61"/>
      <c r="C517" s="12"/>
      <c r="D517" s="61"/>
      <c r="E517" s="61"/>
      <c r="F517" s="61"/>
      <c r="G517" s="61"/>
      <c r="H517" s="61"/>
      <c r="I517" s="61"/>
      <c r="J517" s="61"/>
      <c r="K517" s="61"/>
      <c r="L517" s="61"/>
      <c r="M517" s="61"/>
      <c r="N517" s="3">
        <f t="shared" si="213"/>
        <v>0</v>
      </c>
      <c r="O517" s="9">
        <f t="shared" si="214"/>
        <v>0</v>
      </c>
      <c r="P517" s="4">
        <f t="shared" si="218"/>
        <v>0</v>
      </c>
      <c r="Q517" s="11">
        <f t="shared" si="219"/>
        <v>0</v>
      </c>
      <c r="R517" s="10">
        <f t="shared" si="217"/>
        <v>0</v>
      </c>
      <c r="S517" s="8"/>
    </row>
    <row r="518" spans="1:19">
      <c r="A518" s="61">
        <v>8</v>
      </c>
      <c r="B518" s="61"/>
      <c r="C518" s="12"/>
      <c r="D518" s="61"/>
      <c r="E518" s="61"/>
      <c r="F518" s="61"/>
      <c r="G518" s="61"/>
      <c r="H518" s="61"/>
      <c r="I518" s="61"/>
      <c r="J518" s="61"/>
      <c r="K518" s="61"/>
      <c r="L518" s="61"/>
      <c r="M518" s="61"/>
      <c r="N518" s="3">
        <f t="shared" si="213"/>
        <v>0</v>
      </c>
      <c r="O518" s="9">
        <f t="shared" si="214"/>
        <v>0</v>
      </c>
      <c r="P518" s="4">
        <f t="shared" si="218"/>
        <v>0</v>
      </c>
      <c r="Q518" s="11">
        <f t="shared" si="219"/>
        <v>0</v>
      </c>
      <c r="R518" s="10">
        <f t="shared" si="217"/>
        <v>0</v>
      </c>
      <c r="S518" s="8"/>
    </row>
    <row r="519" spans="1:19">
      <c r="A519" s="61">
        <v>9</v>
      </c>
      <c r="B519" s="61"/>
      <c r="C519" s="12"/>
      <c r="D519" s="61"/>
      <c r="E519" s="61"/>
      <c r="F519" s="61"/>
      <c r="G519" s="61"/>
      <c r="H519" s="61"/>
      <c r="I519" s="61"/>
      <c r="J519" s="61"/>
      <c r="K519" s="61"/>
      <c r="L519" s="61"/>
      <c r="M519" s="61"/>
      <c r="N519" s="3">
        <f t="shared" si="213"/>
        <v>0</v>
      </c>
      <c r="O519" s="9">
        <f t="shared" si="214"/>
        <v>0</v>
      </c>
      <c r="P519" s="4">
        <f t="shared" si="218"/>
        <v>0</v>
      </c>
      <c r="Q519" s="11">
        <f t="shared" si="219"/>
        <v>0</v>
      </c>
      <c r="R519" s="10">
        <f t="shared" si="217"/>
        <v>0</v>
      </c>
      <c r="S519" s="8"/>
    </row>
    <row r="520" spans="1:19">
      <c r="A520" s="61">
        <v>10</v>
      </c>
      <c r="B520" s="61"/>
      <c r="C520" s="12"/>
      <c r="D520" s="61"/>
      <c r="E520" s="61"/>
      <c r="F520" s="61"/>
      <c r="G520" s="61"/>
      <c r="H520" s="61"/>
      <c r="I520" s="61"/>
      <c r="J520" s="61"/>
      <c r="K520" s="61"/>
      <c r="L520" s="61"/>
      <c r="M520" s="61"/>
      <c r="N520" s="3">
        <f t="shared" si="213"/>
        <v>0</v>
      </c>
      <c r="O520" s="9">
        <f t="shared" si="214"/>
        <v>0</v>
      </c>
      <c r="P520" s="4">
        <f t="shared" si="218"/>
        <v>0</v>
      </c>
      <c r="Q520" s="11">
        <f t="shared" si="219"/>
        <v>0</v>
      </c>
      <c r="R520" s="10">
        <f t="shared" si="217"/>
        <v>0</v>
      </c>
      <c r="S520" s="8"/>
    </row>
    <row r="521" spans="1:19">
      <c r="A521" s="64" t="s">
        <v>64</v>
      </c>
      <c r="B521" s="65"/>
      <c r="C521" s="65"/>
      <c r="D521" s="65"/>
      <c r="E521" s="65"/>
      <c r="F521" s="65"/>
      <c r="G521" s="65"/>
      <c r="H521" s="65"/>
      <c r="I521" s="65"/>
      <c r="J521" s="65"/>
      <c r="K521" s="65"/>
      <c r="L521" s="65"/>
      <c r="M521" s="65"/>
      <c r="N521" s="65"/>
      <c r="O521" s="65"/>
      <c r="P521" s="65"/>
      <c r="Q521" s="66"/>
      <c r="R521" s="10">
        <f>SUM(R511:R520)</f>
        <v>0</v>
      </c>
      <c r="S521" s="8"/>
    </row>
    <row r="522" spans="1:19" ht="15.75">
      <c r="A522" s="24" t="s">
        <v>65</v>
      </c>
      <c r="B522" s="24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6"/>
      <c r="S522" s="8"/>
    </row>
    <row r="523" spans="1:19">
      <c r="A523" s="49" t="s">
        <v>79</v>
      </c>
      <c r="B523" s="49"/>
      <c r="C523" s="49"/>
      <c r="D523" s="49"/>
      <c r="E523" s="49"/>
      <c r="F523" s="49"/>
      <c r="G523" s="49"/>
      <c r="H523" s="49"/>
      <c r="I523" s="49"/>
      <c r="J523" s="15"/>
      <c r="K523" s="15"/>
      <c r="L523" s="15"/>
      <c r="M523" s="15"/>
      <c r="N523" s="15"/>
      <c r="O523" s="15"/>
      <c r="P523" s="15"/>
      <c r="Q523" s="15"/>
      <c r="R523" s="16"/>
      <c r="S523" s="8"/>
    </row>
    <row r="524" spans="1:19">
      <c r="A524" s="49"/>
      <c r="B524" s="49"/>
      <c r="C524" s="49"/>
      <c r="D524" s="49"/>
      <c r="E524" s="49"/>
      <c r="F524" s="49"/>
      <c r="G524" s="49"/>
      <c r="H524" s="49"/>
      <c r="I524" s="49"/>
      <c r="J524" s="15"/>
      <c r="K524" s="15"/>
      <c r="L524" s="15"/>
      <c r="M524" s="15"/>
      <c r="N524" s="15"/>
      <c r="O524" s="15"/>
      <c r="P524" s="15"/>
      <c r="Q524" s="15"/>
      <c r="R524" s="16"/>
      <c r="S524" s="8"/>
    </row>
    <row r="525" spans="1:19">
      <c r="A525" s="67" t="s">
        <v>221</v>
      </c>
      <c r="B525" s="68"/>
      <c r="C525" s="68"/>
      <c r="D525" s="68"/>
      <c r="E525" s="68"/>
      <c r="F525" s="68"/>
      <c r="G525" s="68"/>
      <c r="H525" s="68"/>
      <c r="I525" s="68"/>
      <c r="J525" s="68"/>
      <c r="K525" s="68"/>
      <c r="L525" s="68"/>
      <c r="M525" s="68"/>
      <c r="N525" s="68"/>
      <c r="O525" s="68"/>
      <c r="P525" s="68"/>
      <c r="Q525" s="57"/>
      <c r="R525" s="8"/>
      <c r="S525" s="8"/>
    </row>
    <row r="526" spans="1:19" ht="18">
      <c r="A526" s="69" t="s">
        <v>27</v>
      </c>
      <c r="B526" s="70"/>
      <c r="C526" s="70"/>
      <c r="D526" s="50"/>
      <c r="E526" s="50"/>
      <c r="F526" s="50"/>
      <c r="G526" s="50"/>
      <c r="H526" s="50"/>
      <c r="I526" s="50"/>
      <c r="J526" s="50"/>
      <c r="K526" s="50"/>
      <c r="L526" s="50"/>
      <c r="M526" s="50"/>
      <c r="N526" s="50"/>
      <c r="O526" s="50"/>
      <c r="P526" s="50"/>
      <c r="Q526" s="57"/>
      <c r="R526" s="8"/>
      <c r="S526" s="8"/>
    </row>
    <row r="527" spans="1:19">
      <c r="A527" s="67" t="s">
        <v>69</v>
      </c>
      <c r="B527" s="68"/>
      <c r="C527" s="68"/>
      <c r="D527" s="68"/>
      <c r="E527" s="68"/>
      <c r="F527" s="68"/>
      <c r="G527" s="68"/>
      <c r="H527" s="68"/>
      <c r="I527" s="68"/>
      <c r="J527" s="68"/>
      <c r="K527" s="68"/>
      <c r="L527" s="68"/>
      <c r="M527" s="68"/>
      <c r="N527" s="68"/>
      <c r="O527" s="68"/>
      <c r="P527" s="68"/>
      <c r="Q527" s="57"/>
      <c r="R527" s="8"/>
      <c r="S527" s="8"/>
    </row>
    <row r="528" spans="1:19" ht="13.9" customHeight="1">
      <c r="A528" s="61">
        <v>1</v>
      </c>
      <c r="B528" s="61"/>
      <c r="C528" s="12"/>
      <c r="D528" s="61"/>
      <c r="E528" s="61"/>
      <c r="F528" s="61"/>
      <c r="G528" s="61"/>
      <c r="H528" s="61"/>
      <c r="I528" s="61"/>
      <c r="J528" s="61"/>
      <c r="K528" s="61"/>
      <c r="L528" s="61"/>
      <c r="M528" s="61"/>
      <c r="N528" s="3">
        <f t="shared" ref="N528:N537" si="220">(IF(F528="OŽ",IF(L528=1,550.8,IF(L528=2,426.38,IF(L528=3,342.14,IF(L528=4,181.44,IF(L528=5,168.48,IF(L528=6,155.52,IF(L528=7,148.5,IF(L528=8,144,0))))))))+IF(L528&lt;=8,0,IF(L528&lt;=16,137.7,IF(L528&lt;=24,108,IF(L528&lt;=32,80.1,IF(L528&lt;=36,52.2,0)))))-IF(L528&lt;=8,0,IF(L528&lt;=16,(L528-9)*2.754,IF(L528&lt;=24,(L528-17)* 2.754,IF(L528&lt;=32,(L528-25)* 2.754,IF(L528&lt;=36,(L528-33)*2.754,0))))),0)+IF(F528="PČ",IF(L528=1,449,IF(L528=2,314.6,IF(L528=3,238,IF(L528=4,172,IF(L528=5,159,IF(L528=6,145,IF(L528=7,132,IF(L528=8,119,0))))))))+IF(L528&lt;=8,0,IF(L528&lt;=16,88,IF(L528&lt;=24,55,IF(L528&lt;=32,22,0))))-IF(L528&lt;=8,0,IF(L528&lt;=16,(L528-9)*2.245,IF(L528&lt;=24,(L528-17)*2.245,IF(L528&lt;=32,(L528-25)*2.245,0)))),0)+IF(F528="PČneol",IF(L528=1,85,IF(L528=2,64.61,IF(L528=3,50.76,IF(L528=4,16.25,IF(L528=5,15,IF(L528=6,13.75,IF(L528=7,12.5,IF(L528=8,11.25,0))))))))+IF(L528&lt;=8,0,IF(L528&lt;=16,9,0))-IF(L528&lt;=8,0,IF(L528&lt;=16,(L528-9)*0.425,0)),0)+IF(F528="PŽ",IF(L528=1,85,IF(L528=2,59.5,IF(L528=3,45,IF(L528=4,32.5,IF(L528=5,30,IF(L528=6,27.5,IF(L528=7,25,IF(L528=8,22.5,0))))))))+IF(L528&lt;=8,0,IF(L528&lt;=16,19,IF(L528&lt;=24,13,IF(L528&lt;=32,8,0))))-IF(L528&lt;=8,0,IF(L528&lt;=16,(L528-9)*0.425,IF(L528&lt;=24,(L528-17)*0.425,IF(L528&lt;=32,(L528-25)*0.425,0)))),0)+IF(F528="EČ",IF(L528=1,204,IF(L528=2,156.24,IF(L528=3,123.84,IF(L528=4,72,IF(L528=5,66,IF(L528=6,60,IF(L528=7,54,IF(L528=8,48,0))))))))+IF(L528&lt;=8,0,IF(L528&lt;=16,40,IF(L528&lt;=24,25,0)))-IF(L528&lt;=8,0,IF(L528&lt;=16,(L528-9)*1.02,IF(L528&lt;=24,(L528-17)*1.02,0))),0)+IF(F528="EČneol",IF(L528=1,68,IF(L528=2,51.69,IF(L528=3,40.61,IF(L528=4,13,IF(L528=5,12,IF(L528=6,11,IF(L528=7,10,IF(L528=8,9,0)))))))))+IF(F528="EŽ",IF(L528=1,68,IF(L528=2,47.6,IF(L528=3,36,IF(L528=4,18,IF(L528=5,16.5,IF(L528=6,15,IF(L528=7,13.5,IF(L528=8,12,0))))))))+IF(L528&lt;=8,0,IF(L528&lt;=16,10,IF(L528&lt;=24,6,0)))-IF(L528&lt;=8,0,IF(L528&lt;=16,(L528-9)*0.34,IF(L528&lt;=24,(L528-17)*0.34,0))),0)+IF(F528="PT",IF(L528=1,68,IF(L528=2,52.08,IF(L528=3,41.28,IF(L528=4,24,IF(L528=5,22,IF(L528=6,20,IF(L528=7,18,IF(L528=8,16,0))))))))+IF(L528&lt;=8,0,IF(L528&lt;=16,13,IF(L528&lt;=24,9,IF(L528&lt;=32,4,0))))-IF(L528&lt;=8,0,IF(L528&lt;=16,(L528-9)*0.34,IF(L528&lt;=24,(L528-17)*0.34,IF(L528&lt;=32,(L528-25)*0.34,0)))),0)+IF(F528="JOŽ",IF(L528=1,85,IF(L528=2,59.5,IF(L528=3,45,IF(L528=4,32.5,IF(L528=5,30,IF(L528=6,27.5,IF(L528=7,25,IF(L528=8,22.5,0))))))))+IF(L528&lt;=8,0,IF(L528&lt;=16,19,IF(L528&lt;=24,13,0)))-IF(L528&lt;=8,0,IF(L528&lt;=16,(L528-9)*0.425,IF(L528&lt;=24,(L528-17)*0.425,0))),0)+IF(F528="JPČ",IF(L528=1,68,IF(L528=2,47.6,IF(L528=3,36,IF(L528=4,26,IF(L528=5,24,IF(L528=6,22,IF(L528=7,20,IF(L528=8,18,0))))))))+IF(L528&lt;=8,0,IF(L528&lt;=16,13,IF(L528&lt;=24,9,0)))-IF(L528&lt;=8,0,IF(L528&lt;=16,(L528-9)*0.34,IF(L528&lt;=24,(L528-17)*0.34,0))),0)+IF(F528="JEČ",IF(L528=1,34,IF(L528=2,26.04,IF(L528=3,20.6,IF(L528=4,12,IF(L528=5,11,IF(L528=6,10,IF(L528=7,9,IF(L528=8,8,0))))))))+IF(L528&lt;=8,0,IF(L528&lt;=16,6,0))-IF(L528&lt;=8,0,IF(L528&lt;=16,(L528-9)*0.17,0)),0)+IF(F528="JEOF",IF(L528=1,34,IF(L528=2,26.04,IF(L528=3,20.6,IF(L528=4,12,IF(L528=5,11,IF(L528=6,10,IF(L528=7,9,IF(L528=8,8,0))))))))+IF(L528&lt;=8,0,IF(L528&lt;=16,6,0))-IF(L528&lt;=8,0,IF(L528&lt;=16,(L528-9)*0.17,0)),0)+IF(F528="JnPČ",IF(L528=1,51,IF(L528=2,35.7,IF(L528=3,27,IF(L528=4,19.5,IF(L528=5,18,IF(L528=6,16.5,IF(L528=7,15,IF(L528=8,13.5,0))))))))+IF(L528&lt;=8,0,IF(L528&lt;=16,10,0))-IF(L528&lt;=8,0,IF(L528&lt;=16,(L528-9)*0.255,0)),0)+IF(F528="JnEČ",IF(L528=1,25.5,IF(L528=2,19.53,IF(L528=3,15.48,IF(L528=4,9,IF(L528=5,8.25,IF(L528=6,7.5,IF(L528=7,6.75,IF(L528=8,6,0))))))))+IF(L528&lt;=8,0,IF(L528&lt;=16,5,0))-IF(L528&lt;=8,0,IF(L528&lt;=16,(L528-9)*0.1275,0)),0)+IF(F528="JčPČ",IF(L528=1,21.25,IF(L528=2,14.5,IF(L528=3,11.5,IF(L528=4,7,IF(L528=5,6.5,IF(L528=6,6,IF(L528=7,5.5,IF(L528=8,5,0))))))))+IF(L528&lt;=8,0,IF(L528&lt;=16,4,0))-IF(L528&lt;=8,0,IF(L528&lt;=16,(L528-9)*0.10625,0)),0)+IF(F528="JčEČ",IF(L528=1,17,IF(L528=2,13.02,IF(L528=3,10.32,IF(L528=4,6,IF(L528=5,5.5,IF(L528=6,5,IF(L528=7,4.5,IF(L528=8,4,0))))))))+IF(L528&lt;=8,0,IF(L528&lt;=16,3,0))-IF(L528&lt;=8,0,IF(L528&lt;=16,(L528-9)*0.085,0)),0)+IF(F528="NEAK",IF(L528=1,11.48,IF(L528=2,8.79,IF(L528=3,6.97,IF(L528=4,4.05,IF(L528=5,3.71,IF(L528=6,3.38,IF(L528=7,3.04,IF(L528=8,2.7,0))))))))+IF(L528&lt;=8,0,IF(L528&lt;=16,2,IF(L528&lt;=24,1.3,0)))-IF(L528&lt;=8,0,IF(L528&lt;=16,(L528-9)*0.0574,IF(L528&lt;=24,(L528-17)*0.0574,0))),0))*IF(L528&lt;0,1,IF(OR(F528="PČ",F528="PŽ",F528="PT"),IF(J528&lt;32,J528/32,1),1))* IF(L528&lt;0,1,IF(OR(F528="EČ",F528="EŽ",F528="JOŽ",F528="JPČ",F528="NEAK"),IF(J528&lt;24,J528/24,1),1))*IF(L528&lt;0,1,IF(OR(F528="PČneol",F528="JEČ",F528="JEOF",F528="JnPČ",F528="JnEČ",F528="JčPČ",F528="JčEČ"),IF(J528&lt;16,J528/16,1),1))*IF(L528&lt;0,1,IF(F528="EČneol",IF(J528&lt;8,J528/8,1),1))</f>
        <v>0</v>
      </c>
      <c r="O528" s="9">
        <f t="shared" ref="O528:O537" si="221">IF(F528="OŽ",N528,IF(H528="Ne",IF(J528*0.3&lt;J528-L528,N528,0),IF(J528*0.1&lt;J528-L528,N528,0)))</f>
        <v>0</v>
      </c>
      <c r="P528" s="4">
        <f t="shared" ref="P528" si="222">IF(O528=0,0,IF(F528="OŽ",IF(L528&gt;35,0,IF(J528&gt;35,(36-L528)*1.836,((36-L528)-(36-J528))*1.836)),0)+IF(F528="PČ",IF(L528&gt;31,0,IF(J528&gt;31,(32-L528)*1.347,((32-L528)-(32-J528))*1.347)),0)+ IF(F528="PČneol",IF(L528&gt;15,0,IF(J528&gt;15,(16-L528)*0.255,((16-L528)-(16-J528))*0.255)),0)+IF(F528="PŽ",IF(L528&gt;31,0,IF(J528&gt;31,(32-L528)*0.255,((32-L528)-(32-J528))*0.255)),0)+IF(F528="EČ",IF(L528&gt;23,0,IF(J528&gt;23,(24-L528)*0.612,((24-L528)-(24-J528))*0.612)),0)+IF(F528="EČneol",IF(L528&gt;7,0,IF(J528&gt;7,(8-L528)*0.204,((8-L528)-(8-J528))*0.204)),0)+IF(F528="EŽ",IF(L528&gt;23,0,IF(J528&gt;23,(24-L528)*0.204,((24-L528)-(24-J528))*0.204)),0)+IF(F528="PT",IF(L528&gt;31,0,IF(J528&gt;31,(32-L528)*0.204,((32-L528)-(32-J528))*0.204)),0)+IF(F528="JOŽ",IF(L528&gt;23,0,IF(J528&gt;23,(24-L528)*0.255,((24-L528)-(24-J528))*0.255)),0)+IF(F528="JPČ",IF(L528&gt;23,0,IF(J528&gt;23,(24-L528)*0.204,((24-L528)-(24-J528))*0.204)),0)+IF(F528="JEČ",IF(L528&gt;15,0,IF(J528&gt;15,(16-L528)*0.102,((16-L528)-(16-J528))*0.102)),0)+IF(F528="JEOF",IF(L528&gt;15,0,IF(J528&gt;15,(16-L528)*0.102,((16-L528)-(16-J528))*0.102)),0)+IF(F528="JnPČ",IF(L528&gt;15,0,IF(J528&gt;15,(16-L528)*0.153,((16-L528)-(16-J528))*0.153)),0)+IF(F528="JnEČ",IF(L528&gt;15,0,IF(J528&gt;15,(16-L528)*0.0765,((16-L528)-(16-J528))*0.0765)),0)+IF(F528="JčPČ",IF(L528&gt;15,0,IF(J528&gt;15,(16-L528)*0.06375,((16-L528)-(16-J528))*0.06375)),0)+IF(F528="JčEČ",IF(L528&gt;15,0,IF(J528&gt;15,(16-L528)*0.051,((16-L528)-(16-J528))*0.051)),0)+IF(F528="NEAK",IF(L528&gt;23,0,IF(J528&gt;23,(24-L528)*0.03444,((24-L528)-(24-J528))*0.03444)),0))</f>
        <v>0</v>
      </c>
      <c r="Q528" s="11">
        <f t="shared" ref="Q528" si="223">IF(ISERROR(P528*100/N528),0,(P528*100/N528))</f>
        <v>0</v>
      </c>
      <c r="R528" s="10">
        <f t="shared" ref="R528:R537" si="224">IF(Q528&lt;=30,O528+P528,O528+O528*0.3)*IF(G528=1,0.4,IF(G528=2,0.75,IF(G528="1 (kas 4 m. 1 k. nerengiamos)",0.52,1)))*IF(D528="olimpinė",1,IF(M528="Ne",0.5,1))*IF(OR(A$5="Lietuvos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federacija"),IF(OR(J528&lt;8,K528&lt;16),0,1),1)*E528*IF(I528&lt;=1,1,1/I528)*IF(OR(A$5="Lietuvos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528" s="8"/>
    </row>
    <row r="529" spans="1:19">
      <c r="A529" s="61">
        <v>2</v>
      </c>
      <c r="B529" s="61"/>
      <c r="C529" s="12"/>
      <c r="D529" s="61"/>
      <c r="E529" s="61"/>
      <c r="F529" s="61"/>
      <c r="G529" s="61"/>
      <c r="H529" s="61"/>
      <c r="I529" s="61"/>
      <c r="J529" s="61"/>
      <c r="K529" s="61"/>
      <c r="L529" s="61"/>
      <c r="M529" s="61"/>
      <c r="N529" s="3">
        <f t="shared" si="220"/>
        <v>0</v>
      </c>
      <c r="O529" s="9">
        <f t="shared" si="221"/>
        <v>0</v>
      </c>
      <c r="P529" s="4">
        <f t="shared" ref="P529:P537" si="225">IF(O529=0,0,IF(F529="OŽ",IF(L529&gt;35,0,IF(J529&gt;35,(36-L529)*1.836,((36-L529)-(36-J529))*1.836)),0)+IF(F529="PČ",IF(L529&gt;31,0,IF(J529&gt;31,(32-L529)*1.347,((32-L529)-(32-J529))*1.347)),0)+ IF(F529="PČneol",IF(L529&gt;15,0,IF(J529&gt;15,(16-L529)*0.255,((16-L529)-(16-J529))*0.255)),0)+IF(F529="PŽ",IF(L529&gt;31,0,IF(J529&gt;31,(32-L529)*0.255,((32-L529)-(32-J529))*0.255)),0)+IF(F529="EČ",IF(L529&gt;23,0,IF(J529&gt;23,(24-L529)*0.612,((24-L529)-(24-J529))*0.612)),0)+IF(F529="EČneol",IF(L529&gt;7,0,IF(J529&gt;7,(8-L529)*0.204,((8-L529)-(8-J529))*0.204)),0)+IF(F529="EŽ",IF(L529&gt;23,0,IF(J529&gt;23,(24-L529)*0.204,((24-L529)-(24-J529))*0.204)),0)+IF(F529="PT",IF(L529&gt;31,0,IF(J529&gt;31,(32-L529)*0.204,((32-L529)-(32-J529))*0.204)),0)+IF(F529="JOŽ",IF(L529&gt;23,0,IF(J529&gt;23,(24-L529)*0.255,((24-L529)-(24-J529))*0.255)),0)+IF(F529="JPČ",IF(L529&gt;23,0,IF(J529&gt;23,(24-L529)*0.204,((24-L529)-(24-J529))*0.204)),0)+IF(F529="JEČ",IF(L529&gt;15,0,IF(J529&gt;15,(16-L529)*0.102,((16-L529)-(16-J529))*0.102)),0)+IF(F529="JEOF",IF(L529&gt;15,0,IF(J529&gt;15,(16-L529)*0.102,((16-L529)-(16-J529))*0.102)),0)+IF(F529="JnPČ",IF(L529&gt;15,0,IF(J529&gt;15,(16-L529)*0.153,((16-L529)-(16-J529))*0.153)),0)+IF(F529="JnEČ",IF(L529&gt;15,0,IF(J529&gt;15,(16-L529)*0.0765,((16-L529)-(16-J529))*0.0765)),0)+IF(F529="JčPČ",IF(L529&gt;15,0,IF(J529&gt;15,(16-L529)*0.06375,((16-L529)-(16-J529))*0.06375)),0)+IF(F529="JčEČ",IF(L529&gt;15,0,IF(J529&gt;15,(16-L529)*0.051,((16-L529)-(16-J529))*0.051)),0)+IF(F529="NEAK",IF(L529&gt;23,0,IF(J529&gt;23,(24-L529)*0.03444,((24-L529)-(24-J529))*0.03444)),0))</f>
        <v>0</v>
      </c>
      <c r="Q529" s="11">
        <f t="shared" ref="Q529:Q537" si="226">IF(ISERROR(P529*100/N529),0,(P529*100/N529))</f>
        <v>0</v>
      </c>
      <c r="R529" s="10">
        <f t="shared" si="224"/>
        <v>0</v>
      </c>
      <c r="S529" s="8"/>
    </row>
    <row r="530" spans="1:19">
      <c r="A530" s="61">
        <v>3</v>
      </c>
      <c r="B530" s="61"/>
      <c r="C530" s="12"/>
      <c r="D530" s="61"/>
      <c r="E530" s="61"/>
      <c r="F530" s="61"/>
      <c r="G530" s="61"/>
      <c r="H530" s="61"/>
      <c r="I530" s="61"/>
      <c r="J530" s="61"/>
      <c r="K530" s="61"/>
      <c r="L530" s="61"/>
      <c r="M530" s="61"/>
      <c r="N530" s="3">
        <f t="shared" si="220"/>
        <v>0</v>
      </c>
      <c r="O530" s="9">
        <f t="shared" si="221"/>
        <v>0</v>
      </c>
      <c r="P530" s="4">
        <f t="shared" si="225"/>
        <v>0</v>
      </c>
      <c r="Q530" s="11">
        <f t="shared" si="226"/>
        <v>0</v>
      </c>
      <c r="R530" s="10">
        <f t="shared" si="224"/>
        <v>0</v>
      </c>
      <c r="S530" s="8"/>
    </row>
    <row r="531" spans="1:19" s="8" customFormat="1">
      <c r="A531" s="61">
        <v>4</v>
      </c>
      <c r="B531" s="61"/>
      <c r="C531" s="12"/>
      <c r="D531" s="61"/>
      <c r="E531" s="61"/>
      <c r="F531" s="61"/>
      <c r="G531" s="61"/>
      <c r="H531" s="61"/>
      <c r="I531" s="61"/>
      <c r="J531" s="61"/>
      <c r="K531" s="61"/>
      <c r="L531" s="61"/>
      <c r="M531" s="61"/>
      <c r="N531" s="3">
        <f t="shared" si="220"/>
        <v>0</v>
      </c>
      <c r="O531" s="9">
        <f t="shared" si="221"/>
        <v>0</v>
      </c>
      <c r="P531" s="4">
        <f t="shared" si="225"/>
        <v>0</v>
      </c>
      <c r="Q531" s="11">
        <f t="shared" si="226"/>
        <v>0</v>
      </c>
      <c r="R531" s="10">
        <f t="shared" si="224"/>
        <v>0</v>
      </c>
    </row>
    <row r="532" spans="1:19">
      <c r="A532" s="61">
        <v>5</v>
      </c>
      <c r="B532" s="61"/>
      <c r="C532" s="12"/>
      <c r="D532" s="61"/>
      <c r="E532" s="61"/>
      <c r="F532" s="61"/>
      <c r="G532" s="61"/>
      <c r="H532" s="61"/>
      <c r="I532" s="61"/>
      <c r="J532" s="61"/>
      <c r="K532" s="61"/>
      <c r="L532" s="61"/>
      <c r="M532" s="61"/>
      <c r="N532" s="3">
        <f t="shared" si="220"/>
        <v>0</v>
      </c>
      <c r="O532" s="9">
        <f t="shared" si="221"/>
        <v>0</v>
      </c>
      <c r="P532" s="4">
        <f t="shared" si="225"/>
        <v>0</v>
      </c>
      <c r="Q532" s="11">
        <f t="shared" si="226"/>
        <v>0</v>
      </c>
      <c r="R532" s="10">
        <f t="shared" si="224"/>
        <v>0</v>
      </c>
      <c r="S532" s="8"/>
    </row>
    <row r="533" spans="1:19">
      <c r="A533" s="61">
        <v>6</v>
      </c>
      <c r="B533" s="61"/>
      <c r="C533" s="12"/>
      <c r="D533" s="61"/>
      <c r="E533" s="61"/>
      <c r="F533" s="61"/>
      <c r="G533" s="61"/>
      <c r="H533" s="61"/>
      <c r="I533" s="61"/>
      <c r="J533" s="61"/>
      <c r="K533" s="61"/>
      <c r="L533" s="61"/>
      <c r="M533" s="61"/>
      <c r="N533" s="3">
        <f t="shared" si="220"/>
        <v>0</v>
      </c>
      <c r="O533" s="9">
        <f t="shared" si="221"/>
        <v>0</v>
      </c>
      <c r="P533" s="4">
        <f t="shared" si="225"/>
        <v>0</v>
      </c>
      <c r="Q533" s="11">
        <f t="shared" si="226"/>
        <v>0</v>
      </c>
      <c r="R533" s="10">
        <f t="shared" si="224"/>
        <v>0</v>
      </c>
      <c r="S533" s="8"/>
    </row>
    <row r="534" spans="1:19">
      <c r="A534" s="61">
        <v>7</v>
      </c>
      <c r="B534" s="61"/>
      <c r="C534" s="12"/>
      <c r="D534" s="61"/>
      <c r="E534" s="61"/>
      <c r="F534" s="61"/>
      <c r="G534" s="61"/>
      <c r="H534" s="61"/>
      <c r="I534" s="61"/>
      <c r="J534" s="61"/>
      <c r="K534" s="61"/>
      <c r="L534" s="61"/>
      <c r="M534" s="61"/>
      <c r="N534" s="3">
        <f t="shared" si="220"/>
        <v>0</v>
      </c>
      <c r="O534" s="9">
        <f t="shared" si="221"/>
        <v>0</v>
      </c>
      <c r="P534" s="4">
        <f t="shared" si="225"/>
        <v>0</v>
      </c>
      <c r="Q534" s="11">
        <f t="shared" si="226"/>
        <v>0</v>
      </c>
      <c r="R534" s="10">
        <f t="shared" si="224"/>
        <v>0</v>
      </c>
      <c r="S534" s="8"/>
    </row>
    <row r="535" spans="1:19">
      <c r="A535" s="61">
        <v>8</v>
      </c>
      <c r="B535" s="61"/>
      <c r="C535" s="12"/>
      <c r="D535" s="61"/>
      <c r="E535" s="61"/>
      <c r="F535" s="61"/>
      <c r="G535" s="61"/>
      <c r="H535" s="61"/>
      <c r="I535" s="61"/>
      <c r="J535" s="61"/>
      <c r="K535" s="61"/>
      <c r="L535" s="61"/>
      <c r="M535" s="61"/>
      <c r="N535" s="3">
        <f t="shared" si="220"/>
        <v>0</v>
      </c>
      <c r="O535" s="9">
        <f t="shared" si="221"/>
        <v>0</v>
      </c>
      <c r="P535" s="4">
        <f t="shared" si="225"/>
        <v>0</v>
      </c>
      <c r="Q535" s="11">
        <f t="shared" si="226"/>
        <v>0</v>
      </c>
      <c r="R535" s="10">
        <f t="shared" si="224"/>
        <v>0</v>
      </c>
      <c r="S535" s="8"/>
    </row>
    <row r="536" spans="1:19">
      <c r="A536" s="61">
        <v>9</v>
      </c>
      <c r="B536" s="61"/>
      <c r="C536" s="12"/>
      <c r="D536" s="61"/>
      <c r="E536" s="61"/>
      <c r="F536" s="61"/>
      <c r="G536" s="61"/>
      <c r="H536" s="61"/>
      <c r="I536" s="61"/>
      <c r="J536" s="61"/>
      <c r="K536" s="61"/>
      <c r="L536" s="61"/>
      <c r="M536" s="61"/>
      <c r="N536" s="3">
        <f t="shared" si="220"/>
        <v>0</v>
      </c>
      <c r="O536" s="9">
        <f t="shared" si="221"/>
        <v>0</v>
      </c>
      <c r="P536" s="4">
        <f t="shared" si="225"/>
        <v>0</v>
      </c>
      <c r="Q536" s="11">
        <f t="shared" si="226"/>
        <v>0</v>
      </c>
      <c r="R536" s="10">
        <f t="shared" si="224"/>
        <v>0</v>
      </c>
      <c r="S536" s="8"/>
    </row>
    <row r="537" spans="1:19">
      <c r="A537" s="61">
        <v>10</v>
      </c>
      <c r="B537" s="61"/>
      <c r="C537" s="12"/>
      <c r="D537" s="61"/>
      <c r="E537" s="61"/>
      <c r="F537" s="61"/>
      <c r="G537" s="61"/>
      <c r="H537" s="61"/>
      <c r="I537" s="61"/>
      <c r="J537" s="61"/>
      <c r="K537" s="61"/>
      <c r="L537" s="61"/>
      <c r="M537" s="61"/>
      <c r="N537" s="3">
        <f t="shared" si="220"/>
        <v>0</v>
      </c>
      <c r="O537" s="9">
        <f t="shared" si="221"/>
        <v>0</v>
      </c>
      <c r="P537" s="4">
        <f t="shared" si="225"/>
        <v>0</v>
      </c>
      <c r="Q537" s="11">
        <f t="shared" si="226"/>
        <v>0</v>
      </c>
      <c r="R537" s="10">
        <f t="shared" si="224"/>
        <v>0</v>
      </c>
      <c r="S537" s="8"/>
    </row>
    <row r="538" spans="1:19">
      <c r="A538" s="64" t="s">
        <v>64</v>
      </c>
      <c r="B538" s="65"/>
      <c r="C538" s="65"/>
      <c r="D538" s="65"/>
      <c r="E538" s="65"/>
      <c r="F538" s="65"/>
      <c r="G538" s="65"/>
      <c r="H538" s="65"/>
      <c r="I538" s="65"/>
      <c r="J538" s="65"/>
      <c r="K538" s="65"/>
      <c r="L538" s="65"/>
      <c r="M538" s="65"/>
      <c r="N538" s="65"/>
      <c r="O538" s="65"/>
      <c r="P538" s="65"/>
      <c r="Q538" s="66"/>
      <c r="R538" s="10">
        <f>SUM(R528:R537)</f>
        <v>0</v>
      </c>
      <c r="S538" s="8"/>
    </row>
    <row r="539" spans="1:19" ht="15.75">
      <c r="A539" s="24" t="s">
        <v>65</v>
      </c>
      <c r="B539" s="24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6"/>
      <c r="S539" s="8"/>
    </row>
    <row r="540" spans="1:19">
      <c r="A540" s="49" t="s">
        <v>79</v>
      </c>
      <c r="B540" s="49"/>
      <c r="C540" s="49"/>
      <c r="D540" s="49"/>
      <c r="E540" s="49"/>
      <c r="F540" s="49"/>
      <c r="G540" s="49"/>
      <c r="H540" s="49"/>
      <c r="I540" s="49"/>
      <c r="J540" s="15"/>
      <c r="K540" s="15"/>
      <c r="L540" s="15"/>
      <c r="M540" s="15"/>
      <c r="N540" s="15"/>
      <c r="O540" s="15"/>
      <c r="P540" s="15"/>
      <c r="Q540" s="15"/>
      <c r="R540" s="16"/>
      <c r="S540" s="8"/>
    </row>
    <row r="541" spans="1:19">
      <c r="A541" s="49"/>
      <c r="B541" s="49"/>
      <c r="C541" s="49"/>
      <c r="D541" s="49"/>
      <c r="E541" s="49"/>
      <c r="F541" s="49"/>
      <c r="G541" s="49"/>
      <c r="H541" s="49"/>
      <c r="I541" s="49"/>
      <c r="J541" s="15"/>
      <c r="K541" s="15"/>
      <c r="L541" s="15"/>
      <c r="M541" s="15"/>
      <c r="N541" s="15"/>
      <c r="O541" s="15"/>
      <c r="P541" s="15"/>
      <c r="Q541" s="15"/>
      <c r="R541" s="16"/>
      <c r="S541" s="8"/>
    </row>
    <row r="542" spans="1:19">
      <c r="A542" s="67" t="s">
        <v>221</v>
      </c>
      <c r="B542" s="68"/>
      <c r="C542" s="68"/>
      <c r="D542" s="68"/>
      <c r="E542" s="68"/>
      <c r="F542" s="68"/>
      <c r="G542" s="68"/>
      <c r="H542" s="68"/>
      <c r="I542" s="68"/>
      <c r="J542" s="68"/>
      <c r="K542" s="68"/>
      <c r="L542" s="68"/>
      <c r="M542" s="68"/>
      <c r="N542" s="68"/>
      <c r="O542" s="68"/>
      <c r="P542" s="68"/>
      <c r="Q542" s="57"/>
      <c r="R542" s="8"/>
      <c r="S542" s="8"/>
    </row>
    <row r="543" spans="1:19" ht="18">
      <c r="A543" s="69" t="s">
        <v>27</v>
      </c>
      <c r="B543" s="70"/>
      <c r="C543" s="70"/>
      <c r="D543" s="50"/>
      <c r="E543" s="50"/>
      <c r="F543" s="50"/>
      <c r="G543" s="50"/>
      <c r="H543" s="50"/>
      <c r="I543" s="50"/>
      <c r="J543" s="50"/>
      <c r="K543" s="50"/>
      <c r="L543" s="50"/>
      <c r="M543" s="50"/>
      <c r="N543" s="50"/>
      <c r="O543" s="50"/>
      <c r="P543" s="50"/>
      <c r="Q543" s="57"/>
      <c r="R543" s="8"/>
      <c r="S543" s="8"/>
    </row>
    <row r="544" spans="1:19">
      <c r="A544" s="67" t="s">
        <v>69</v>
      </c>
      <c r="B544" s="68"/>
      <c r="C544" s="68"/>
      <c r="D544" s="68"/>
      <c r="E544" s="68"/>
      <c r="F544" s="68"/>
      <c r="G544" s="68"/>
      <c r="H544" s="68"/>
      <c r="I544" s="68"/>
      <c r="J544" s="68"/>
      <c r="K544" s="68"/>
      <c r="L544" s="68"/>
      <c r="M544" s="68"/>
      <c r="N544" s="68"/>
      <c r="O544" s="68"/>
      <c r="P544" s="68"/>
      <c r="Q544" s="57"/>
      <c r="R544" s="8"/>
      <c r="S544" s="8"/>
    </row>
    <row r="545" spans="1:19">
      <c r="A545" s="61">
        <v>1</v>
      </c>
      <c r="B545" s="61"/>
      <c r="C545" s="12"/>
      <c r="D545" s="61"/>
      <c r="E545" s="61"/>
      <c r="F545" s="61"/>
      <c r="G545" s="61"/>
      <c r="H545" s="61"/>
      <c r="I545" s="61"/>
      <c r="J545" s="61"/>
      <c r="K545" s="61"/>
      <c r="L545" s="61"/>
      <c r="M545" s="61"/>
      <c r="N545" s="3">
        <f t="shared" ref="N545:N554" si="227">(IF(F545="OŽ",IF(L545=1,550.8,IF(L545=2,426.38,IF(L545=3,342.14,IF(L545=4,181.44,IF(L545=5,168.48,IF(L545=6,155.52,IF(L545=7,148.5,IF(L545=8,144,0))))))))+IF(L545&lt;=8,0,IF(L545&lt;=16,137.7,IF(L545&lt;=24,108,IF(L545&lt;=32,80.1,IF(L545&lt;=36,52.2,0)))))-IF(L545&lt;=8,0,IF(L545&lt;=16,(L545-9)*2.754,IF(L545&lt;=24,(L545-17)* 2.754,IF(L545&lt;=32,(L545-25)* 2.754,IF(L545&lt;=36,(L545-33)*2.754,0))))),0)+IF(F545="PČ",IF(L545=1,449,IF(L545=2,314.6,IF(L545=3,238,IF(L545=4,172,IF(L545=5,159,IF(L545=6,145,IF(L545=7,132,IF(L545=8,119,0))))))))+IF(L545&lt;=8,0,IF(L545&lt;=16,88,IF(L545&lt;=24,55,IF(L545&lt;=32,22,0))))-IF(L545&lt;=8,0,IF(L545&lt;=16,(L545-9)*2.245,IF(L545&lt;=24,(L545-17)*2.245,IF(L545&lt;=32,(L545-25)*2.245,0)))),0)+IF(F545="PČneol",IF(L545=1,85,IF(L545=2,64.61,IF(L545=3,50.76,IF(L545=4,16.25,IF(L545=5,15,IF(L545=6,13.75,IF(L545=7,12.5,IF(L545=8,11.25,0))))))))+IF(L545&lt;=8,0,IF(L545&lt;=16,9,0))-IF(L545&lt;=8,0,IF(L545&lt;=16,(L545-9)*0.425,0)),0)+IF(F545="PŽ",IF(L545=1,85,IF(L545=2,59.5,IF(L545=3,45,IF(L545=4,32.5,IF(L545=5,30,IF(L545=6,27.5,IF(L545=7,25,IF(L545=8,22.5,0))))))))+IF(L545&lt;=8,0,IF(L545&lt;=16,19,IF(L545&lt;=24,13,IF(L545&lt;=32,8,0))))-IF(L545&lt;=8,0,IF(L545&lt;=16,(L545-9)*0.425,IF(L545&lt;=24,(L545-17)*0.425,IF(L545&lt;=32,(L545-25)*0.425,0)))),0)+IF(F545="EČ",IF(L545=1,204,IF(L545=2,156.24,IF(L545=3,123.84,IF(L545=4,72,IF(L545=5,66,IF(L545=6,60,IF(L545=7,54,IF(L545=8,48,0))))))))+IF(L545&lt;=8,0,IF(L545&lt;=16,40,IF(L545&lt;=24,25,0)))-IF(L545&lt;=8,0,IF(L545&lt;=16,(L545-9)*1.02,IF(L545&lt;=24,(L545-17)*1.02,0))),0)+IF(F545="EČneol",IF(L545=1,68,IF(L545=2,51.69,IF(L545=3,40.61,IF(L545=4,13,IF(L545=5,12,IF(L545=6,11,IF(L545=7,10,IF(L545=8,9,0)))))))))+IF(F545="EŽ",IF(L545=1,68,IF(L545=2,47.6,IF(L545=3,36,IF(L545=4,18,IF(L545=5,16.5,IF(L545=6,15,IF(L545=7,13.5,IF(L545=8,12,0))))))))+IF(L545&lt;=8,0,IF(L545&lt;=16,10,IF(L545&lt;=24,6,0)))-IF(L545&lt;=8,0,IF(L545&lt;=16,(L545-9)*0.34,IF(L545&lt;=24,(L545-17)*0.34,0))),0)+IF(F545="PT",IF(L545=1,68,IF(L545=2,52.08,IF(L545=3,41.28,IF(L545=4,24,IF(L545=5,22,IF(L545=6,20,IF(L545=7,18,IF(L545=8,16,0))))))))+IF(L545&lt;=8,0,IF(L545&lt;=16,13,IF(L545&lt;=24,9,IF(L545&lt;=32,4,0))))-IF(L545&lt;=8,0,IF(L545&lt;=16,(L545-9)*0.34,IF(L545&lt;=24,(L545-17)*0.34,IF(L545&lt;=32,(L545-25)*0.34,0)))),0)+IF(F545="JOŽ",IF(L545=1,85,IF(L545=2,59.5,IF(L545=3,45,IF(L545=4,32.5,IF(L545=5,30,IF(L545=6,27.5,IF(L545=7,25,IF(L545=8,22.5,0))))))))+IF(L545&lt;=8,0,IF(L545&lt;=16,19,IF(L545&lt;=24,13,0)))-IF(L545&lt;=8,0,IF(L545&lt;=16,(L545-9)*0.425,IF(L545&lt;=24,(L545-17)*0.425,0))),0)+IF(F545="JPČ",IF(L545=1,68,IF(L545=2,47.6,IF(L545=3,36,IF(L545=4,26,IF(L545=5,24,IF(L545=6,22,IF(L545=7,20,IF(L545=8,18,0))))))))+IF(L545&lt;=8,0,IF(L545&lt;=16,13,IF(L545&lt;=24,9,0)))-IF(L545&lt;=8,0,IF(L545&lt;=16,(L545-9)*0.34,IF(L545&lt;=24,(L545-17)*0.34,0))),0)+IF(F545="JEČ",IF(L545=1,34,IF(L545=2,26.04,IF(L545=3,20.6,IF(L545=4,12,IF(L545=5,11,IF(L545=6,10,IF(L545=7,9,IF(L545=8,8,0))))))))+IF(L545&lt;=8,0,IF(L545&lt;=16,6,0))-IF(L545&lt;=8,0,IF(L545&lt;=16,(L545-9)*0.17,0)),0)+IF(F545="JEOF",IF(L545=1,34,IF(L545=2,26.04,IF(L545=3,20.6,IF(L545=4,12,IF(L545=5,11,IF(L545=6,10,IF(L545=7,9,IF(L545=8,8,0))))))))+IF(L545&lt;=8,0,IF(L545&lt;=16,6,0))-IF(L545&lt;=8,0,IF(L545&lt;=16,(L545-9)*0.17,0)),0)+IF(F545="JnPČ",IF(L545=1,51,IF(L545=2,35.7,IF(L545=3,27,IF(L545=4,19.5,IF(L545=5,18,IF(L545=6,16.5,IF(L545=7,15,IF(L545=8,13.5,0))))))))+IF(L545&lt;=8,0,IF(L545&lt;=16,10,0))-IF(L545&lt;=8,0,IF(L545&lt;=16,(L545-9)*0.255,0)),0)+IF(F545="JnEČ",IF(L545=1,25.5,IF(L545=2,19.53,IF(L545=3,15.48,IF(L545=4,9,IF(L545=5,8.25,IF(L545=6,7.5,IF(L545=7,6.75,IF(L545=8,6,0))))))))+IF(L545&lt;=8,0,IF(L545&lt;=16,5,0))-IF(L545&lt;=8,0,IF(L545&lt;=16,(L545-9)*0.1275,0)),0)+IF(F545="JčPČ",IF(L545=1,21.25,IF(L545=2,14.5,IF(L545=3,11.5,IF(L545=4,7,IF(L545=5,6.5,IF(L545=6,6,IF(L545=7,5.5,IF(L545=8,5,0))))))))+IF(L545&lt;=8,0,IF(L545&lt;=16,4,0))-IF(L545&lt;=8,0,IF(L545&lt;=16,(L545-9)*0.10625,0)),0)+IF(F545="JčEČ",IF(L545=1,17,IF(L545=2,13.02,IF(L545=3,10.32,IF(L545=4,6,IF(L545=5,5.5,IF(L545=6,5,IF(L545=7,4.5,IF(L545=8,4,0))))))))+IF(L545&lt;=8,0,IF(L545&lt;=16,3,0))-IF(L545&lt;=8,0,IF(L545&lt;=16,(L545-9)*0.085,0)),0)+IF(F545="NEAK",IF(L545=1,11.48,IF(L545=2,8.79,IF(L545=3,6.97,IF(L545=4,4.05,IF(L545=5,3.71,IF(L545=6,3.38,IF(L545=7,3.04,IF(L545=8,2.7,0))))))))+IF(L545&lt;=8,0,IF(L545&lt;=16,2,IF(L545&lt;=24,1.3,0)))-IF(L545&lt;=8,0,IF(L545&lt;=16,(L545-9)*0.0574,IF(L545&lt;=24,(L545-17)*0.0574,0))),0))*IF(L545&lt;0,1,IF(OR(F545="PČ",F545="PŽ",F545="PT"),IF(J545&lt;32,J545/32,1),1))* IF(L545&lt;0,1,IF(OR(F545="EČ",F545="EŽ",F545="JOŽ",F545="JPČ",F545="NEAK"),IF(J545&lt;24,J545/24,1),1))*IF(L545&lt;0,1,IF(OR(F545="PČneol",F545="JEČ",F545="JEOF",F545="JnPČ",F545="JnEČ",F545="JčPČ",F545="JčEČ"),IF(J545&lt;16,J545/16,1),1))*IF(L545&lt;0,1,IF(F545="EČneol",IF(J545&lt;8,J545/8,1),1))</f>
        <v>0</v>
      </c>
      <c r="O545" s="9">
        <f t="shared" ref="O545:O554" si="228">IF(F545="OŽ",N545,IF(H545="Ne",IF(J545*0.3&lt;J545-L545,N545,0),IF(J545*0.1&lt;J545-L545,N545,0)))</f>
        <v>0</v>
      </c>
      <c r="P545" s="4">
        <f t="shared" ref="P545" si="229">IF(O545=0,0,IF(F545="OŽ",IF(L545&gt;35,0,IF(J545&gt;35,(36-L545)*1.836,((36-L545)-(36-J545))*1.836)),0)+IF(F545="PČ",IF(L545&gt;31,0,IF(J545&gt;31,(32-L545)*1.347,((32-L545)-(32-J545))*1.347)),0)+ IF(F545="PČneol",IF(L545&gt;15,0,IF(J545&gt;15,(16-L545)*0.255,((16-L545)-(16-J545))*0.255)),0)+IF(F545="PŽ",IF(L545&gt;31,0,IF(J545&gt;31,(32-L545)*0.255,((32-L545)-(32-J545))*0.255)),0)+IF(F545="EČ",IF(L545&gt;23,0,IF(J545&gt;23,(24-L545)*0.612,((24-L545)-(24-J545))*0.612)),0)+IF(F545="EČneol",IF(L545&gt;7,0,IF(J545&gt;7,(8-L545)*0.204,((8-L545)-(8-J545))*0.204)),0)+IF(F545="EŽ",IF(L545&gt;23,0,IF(J545&gt;23,(24-L545)*0.204,((24-L545)-(24-J545))*0.204)),0)+IF(F545="PT",IF(L545&gt;31,0,IF(J545&gt;31,(32-L545)*0.204,((32-L545)-(32-J545))*0.204)),0)+IF(F545="JOŽ",IF(L545&gt;23,0,IF(J545&gt;23,(24-L545)*0.255,((24-L545)-(24-J545))*0.255)),0)+IF(F545="JPČ",IF(L545&gt;23,0,IF(J545&gt;23,(24-L545)*0.204,((24-L545)-(24-J545))*0.204)),0)+IF(F545="JEČ",IF(L545&gt;15,0,IF(J545&gt;15,(16-L545)*0.102,((16-L545)-(16-J545))*0.102)),0)+IF(F545="JEOF",IF(L545&gt;15,0,IF(J545&gt;15,(16-L545)*0.102,((16-L545)-(16-J545))*0.102)),0)+IF(F545="JnPČ",IF(L545&gt;15,0,IF(J545&gt;15,(16-L545)*0.153,((16-L545)-(16-J545))*0.153)),0)+IF(F545="JnEČ",IF(L545&gt;15,0,IF(J545&gt;15,(16-L545)*0.0765,((16-L545)-(16-J545))*0.0765)),0)+IF(F545="JčPČ",IF(L545&gt;15,0,IF(J545&gt;15,(16-L545)*0.06375,((16-L545)-(16-J545))*0.06375)),0)+IF(F545="JčEČ",IF(L545&gt;15,0,IF(J545&gt;15,(16-L545)*0.051,((16-L545)-(16-J545))*0.051)),0)+IF(F545="NEAK",IF(L545&gt;23,0,IF(J545&gt;23,(24-L545)*0.03444,((24-L545)-(24-J545))*0.03444)),0))</f>
        <v>0</v>
      </c>
      <c r="Q545" s="11">
        <f t="shared" ref="Q545" si="230">IF(ISERROR(P545*100/N545),0,(P545*100/N545))</f>
        <v>0</v>
      </c>
      <c r="R545" s="10">
        <f t="shared" ref="R545:R554" si="231">IF(Q545&lt;=30,O545+P545,O545+O545*0.3)*IF(G545=1,0.4,IF(G545=2,0.75,IF(G545="1 (kas 4 m. 1 k. nerengiamos)",0.52,1)))*IF(D545="olimpinė",1,IF(M545="Ne",0.5,1))*IF(OR(A$5="Lietuvos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federacija"),IF(OR(J545&lt;8,K545&lt;16),0,1),1)*E545*IF(I545&lt;=1,1,1/I545)*IF(OR(A$5="Lietuvos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545" s="8"/>
    </row>
    <row r="546" spans="1:19">
      <c r="A546" s="61">
        <v>2</v>
      </c>
      <c r="B546" s="61"/>
      <c r="C546" s="12"/>
      <c r="D546" s="61"/>
      <c r="E546" s="61"/>
      <c r="F546" s="61"/>
      <c r="G546" s="61"/>
      <c r="H546" s="61"/>
      <c r="I546" s="61"/>
      <c r="J546" s="61"/>
      <c r="K546" s="61"/>
      <c r="L546" s="61"/>
      <c r="M546" s="61"/>
      <c r="N546" s="3">
        <f t="shared" si="227"/>
        <v>0</v>
      </c>
      <c r="O546" s="9">
        <f t="shared" si="228"/>
        <v>0</v>
      </c>
      <c r="P546" s="4">
        <f t="shared" ref="P546:P554" si="232">IF(O546=0,0,IF(F546="OŽ",IF(L546&gt;35,0,IF(J546&gt;35,(36-L546)*1.836,((36-L546)-(36-J546))*1.836)),0)+IF(F546="PČ",IF(L546&gt;31,0,IF(J546&gt;31,(32-L546)*1.347,((32-L546)-(32-J546))*1.347)),0)+ IF(F546="PČneol",IF(L546&gt;15,0,IF(J546&gt;15,(16-L546)*0.255,((16-L546)-(16-J546))*0.255)),0)+IF(F546="PŽ",IF(L546&gt;31,0,IF(J546&gt;31,(32-L546)*0.255,((32-L546)-(32-J546))*0.255)),0)+IF(F546="EČ",IF(L546&gt;23,0,IF(J546&gt;23,(24-L546)*0.612,((24-L546)-(24-J546))*0.612)),0)+IF(F546="EČneol",IF(L546&gt;7,0,IF(J546&gt;7,(8-L546)*0.204,((8-L546)-(8-J546))*0.204)),0)+IF(F546="EŽ",IF(L546&gt;23,0,IF(J546&gt;23,(24-L546)*0.204,((24-L546)-(24-J546))*0.204)),0)+IF(F546="PT",IF(L546&gt;31,0,IF(J546&gt;31,(32-L546)*0.204,((32-L546)-(32-J546))*0.204)),0)+IF(F546="JOŽ",IF(L546&gt;23,0,IF(J546&gt;23,(24-L546)*0.255,((24-L546)-(24-J546))*0.255)),0)+IF(F546="JPČ",IF(L546&gt;23,0,IF(J546&gt;23,(24-L546)*0.204,((24-L546)-(24-J546))*0.204)),0)+IF(F546="JEČ",IF(L546&gt;15,0,IF(J546&gt;15,(16-L546)*0.102,((16-L546)-(16-J546))*0.102)),0)+IF(F546="JEOF",IF(L546&gt;15,0,IF(J546&gt;15,(16-L546)*0.102,((16-L546)-(16-J546))*0.102)),0)+IF(F546="JnPČ",IF(L546&gt;15,0,IF(J546&gt;15,(16-L546)*0.153,((16-L546)-(16-J546))*0.153)),0)+IF(F546="JnEČ",IF(L546&gt;15,0,IF(J546&gt;15,(16-L546)*0.0765,((16-L546)-(16-J546))*0.0765)),0)+IF(F546="JčPČ",IF(L546&gt;15,0,IF(J546&gt;15,(16-L546)*0.06375,((16-L546)-(16-J546))*0.06375)),0)+IF(F546="JčEČ",IF(L546&gt;15,0,IF(J546&gt;15,(16-L546)*0.051,((16-L546)-(16-J546))*0.051)),0)+IF(F546="NEAK",IF(L546&gt;23,0,IF(J546&gt;23,(24-L546)*0.03444,((24-L546)-(24-J546))*0.03444)),0))</f>
        <v>0</v>
      </c>
      <c r="Q546" s="11">
        <f t="shared" ref="Q546:Q554" si="233">IF(ISERROR(P546*100/N546),0,(P546*100/N546))</f>
        <v>0</v>
      </c>
      <c r="R546" s="10">
        <f t="shared" si="231"/>
        <v>0</v>
      </c>
      <c r="S546" s="8"/>
    </row>
    <row r="547" spans="1:19">
      <c r="A547" s="61">
        <v>3</v>
      </c>
      <c r="B547" s="61"/>
      <c r="C547" s="12"/>
      <c r="D547" s="61"/>
      <c r="E547" s="61"/>
      <c r="F547" s="61"/>
      <c r="G547" s="61"/>
      <c r="H547" s="61"/>
      <c r="I547" s="61"/>
      <c r="J547" s="61"/>
      <c r="K547" s="61"/>
      <c r="L547" s="61"/>
      <c r="M547" s="61"/>
      <c r="N547" s="3">
        <f t="shared" si="227"/>
        <v>0</v>
      </c>
      <c r="O547" s="9">
        <f t="shared" si="228"/>
        <v>0</v>
      </c>
      <c r="P547" s="4">
        <f t="shared" si="232"/>
        <v>0</v>
      </c>
      <c r="Q547" s="11">
        <f t="shared" si="233"/>
        <v>0</v>
      </c>
      <c r="R547" s="10">
        <f t="shared" si="231"/>
        <v>0</v>
      </c>
      <c r="S547" s="8"/>
    </row>
    <row r="548" spans="1:19" s="8" customFormat="1">
      <c r="A548" s="61">
        <v>4</v>
      </c>
      <c r="B548" s="61"/>
      <c r="C548" s="12"/>
      <c r="D548" s="61"/>
      <c r="E548" s="61"/>
      <c r="F548" s="61"/>
      <c r="G548" s="61"/>
      <c r="H548" s="61"/>
      <c r="I548" s="61"/>
      <c r="J548" s="61"/>
      <c r="K548" s="61"/>
      <c r="L548" s="61"/>
      <c r="M548" s="61"/>
      <c r="N548" s="3">
        <f t="shared" si="227"/>
        <v>0</v>
      </c>
      <c r="O548" s="9">
        <f t="shared" si="228"/>
        <v>0</v>
      </c>
      <c r="P548" s="4">
        <f t="shared" si="232"/>
        <v>0</v>
      </c>
      <c r="Q548" s="11">
        <f t="shared" si="233"/>
        <v>0</v>
      </c>
      <c r="R548" s="10">
        <f t="shared" si="231"/>
        <v>0</v>
      </c>
    </row>
    <row r="549" spans="1:19">
      <c r="A549" s="61">
        <v>5</v>
      </c>
      <c r="B549" s="61"/>
      <c r="C549" s="12"/>
      <c r="D549" s="61"/>
      <c r="E549" s="61"/>
      <c r="F549" s="61"/>
      <c r="G549" s="61"/>
      <c r="H549" s="61"/>
      <c r="I549" s="61"/>
      <c r="J549" s="61"/>
      <c r="K549" s="61"/>
      <c r="L549" s="61"/>
      <c r="M549" s="61"/>
      <c r="N549" s="3">
        <f t="shared" si="227"/>
        <v>0</v>
      </c>
      <c r="O549" s="9">
        <f t="shared" si="228"/>
        <v>0</v>
      </c>
      <c r="P549" s="4">
        <f t="shared" si="232"/>
        <v>0</v>
      </c>
      <c r="Q549" s="11">
        <f t="shared" si="233"/>
        <v>0</v>
      </c>
      <c r="R549" s="10">
        <f t="shared" si="231"/>
        <v>0</v>
      </c>
      <c r="S549" s="8"/>
    </row>
    <row r="550" spans="1:19">
      <c r="A550" s="61">
        <v>6</v>
      </c>
      <c r="B550" s="61"/>
      <c r="C550" s="12"/>
      <c r="D550" s="61"/>
      <c r="E550" s="61"/>
      <c r="F550" s="61"/>
      <c r="G550" s="61"/>
      <c r="H550" s="61"/>
      <c r="I550" s="61"/>
      <c r="J550" s="61"/>
      <c r="K550" s="61"/>
      <c r="L550" s="61"/>
      <c r="M550" s="61"/>
      <c r="N550" s="3">
        <f t="shared" si="227"/>
        <v>0</v>
      </c>
      <c r="O550" s="9">
        <f t="shared" si="228"/>
        <v>0</v>
      </c>
      <c r="P550" s="4">
        <f t="shared" si="232"/>
        <v>0</v>
      </c>
      <c r="Q550" s="11">
        <f t="shared" si="233"/>
        <v>0</v>
      </c>
      <c r="R550" s="10">
        <f t="shared" si="231"/>
        <v>0</v>
      </c>
      <c r="S550" s="8"/>
    </row>
    <row r="551" spans="1:19">
      <c r="A551" s="61">
        <v>7</v>
      </c>
      <c r="B551" s="61"/>
      <c r="C551" s="12"/>
      <c r="D551" s="61"/>
      <c r="E551" s="61"/>
      <c r="F551" s="61"/>
      <c r="G551" s="61"/>
      <c r="H551" s="61"/>
      <c r="I551" s="61"/>
      <c r="J551" s="61"/>
      <c r="K551" s="61"/>
      <c r="L551" s="61"/>
      <c r="M551" s="61"/>
      <c r="N551" s="3">
        <f t="shared" si="227"/>
        <v>0</v>
      </c>
      <c r="O551" s="9">
        <f t="shared" si="228"/>
        <v>0</v>
      </c>
      <c r="P551" s="4">
        <f t="shared" si="232"/>
        <v>0</v>
      </c>
      <c r="Q551" s="11">
        <f t="shared" si="233"/>
        <v>0</v>
      </c>
      <c r="R551" s="10">
        <f t="shared" si="231"/>
        <v>0</v>
      </c>
      <c r="S551" s="8"/>
    </row>
    <row r="552" spans="1:19">
      <c r="A552" s="61">
        <v>8</v>
      </c>
      <c r="B552" s="61"/>
      <c r="C552" s="12"/>
      <c r="D552" s="61"/>
      <c r="E552" s="61"/>
      <c r="F552" s="61"/>
      <c r="G552" s="61"/>
      <c r="H552" s="61"/>
      <c r="I552" s="61"/>
      <c r="J552" s="61"/>
      <c r="K552" s="61"/>
      <c r="L552" s="61"/>
      <c r="M552" s="61"/>
      <c r="N552" s="3">
        <f t="shared" si="227"/>
        <v>0</v>
      </c>
      <c r="O552" s="9">
        <f t="shared" si="228"/>
        <v>0</v>
      </c>
      <c r="P552" s="4">
        <f t="shared" si="232"/>
        <v>0</v>
      </c>
      <c r="Q552" s="11">
        <f t="shared" si="233"/>
        <v>0</v>
      </c>
      <c r="R552" s="10">
        <f t="shared" si="231"/>
        <v>0</v>
      </c>
      <c r="S552" s="8"/>
    </row>
    <row r="553" spans="1:19">
      <c r="A553" s="61">
        <v>9</v>
      </c>
      <c r="B553" s="61"/>
      <c r="C553" s="12"/>
      <c r="D553" s="61"/>
      <c r="E553" s="61"/>
      <c r="F553" s="61"/>
      <c r="G553" s="61"/>
      <c r="H553" s="61"/>
      <c r="I553" s="61"/>
      <c r="J553" s="61"/>
      <c r="K553" s="61"/>
      <c r="L553" s="61"/>
      <c r="M553" s="61"/>
      <c r="N553" s="3">
        <f t="shared" si="227"/>
        <v>0</v>
      </c>
      <c r="O553" s="9">
        <f t="shared" si="228"/>
        <v>0</v>
      </c>
      <c r="P553" s="4">
        <f t="shared" si="232"/>
        <v>0</v>
      </c>
      <c r="Q553" s="11">
        <f t="shared" si="233"/>
        <v>0</v>
      </c>
      <c r="R553" s="10">
        <f t="shared" si="231"/>
        <v>0</v>
      </c>
      <c r="S553" s="8"/>
    </row>
    <row r="554" spans="1:19">
      <c r="A554" s="61">
        <v>10</v>
      </c>
      <c r="B554" s="61"/>
      <c r="C554" s="12"/>
      <c r="D554" s="61"/>
      <c r="E554" s="61"/>
      <c r="F554" s="61"/>
      <c r="G554" s="61"/>
      <c r="H554" s="61"/>
      <c r="I554" s="61"/>
      <c r="J554" s="61"/>
      <c r="K554" s="61"/>
      <c r="L554" s="61"/>
      <c r="M554" s="61"/>
      <c r="N554" s="3">
        <f t="shared" si="227"/>
        <v>0</v>
      </c>
      <c r="O554" s="9">
        <f t="shared" si="228"/>
        <v>0</v>
      </c>
      <c r="P554" s="4">
        <f t="shared" si="232"/>
        <v>0</v>
      </c>
      <c r="Q554" s="11">
        <f t="shared" si="233"/>
        <v>0</v>
      </c>
      <c r="R554" s="10">
        <f t="shared" si="231"/>
        <v>0</v>
      </c>
      <c r="S554" s="8"/>
    </row>
    <row r="555" spans="1:19">
      <c r="A555" s="64" t="s">
        <v>64</v>
      </c>
      <c r="B555" s="65"/>
      <c r="C555" s="65"/>
      <c r="D555" s="65"/>
      <c r="E555" s="65"/>
      <c r="F555" s="65"/>
      <c r="G555" s="65"/>
      <c r="H555" s="65"/>
      <c r="I555" s="65"/>
      <c r="J555" s="65"/>
      <c r="K555" s="65"/>
      <c r="L555" s="65"/>
      <c r="M555" s="65"/>
      <c r="N555" s="65"/>
      <c r="O555" s="65"/>
      <c r="P555" s="65"/>
      <c r="Q555" s="66"/>
      <c r="R555" s="10">
        <f>SUM(R545:R554)</f>
        <v>0</v>
      </c>
      <c r="S555" s="8"/>
    </row>
    <row r="556" spans="1:19" ht="15.75">
      <c r="A556" s="24" t="s">
        <v>65</v>
      </c>
      <c r="B556" s="24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6"/>
      <c r="S556" s="8"/>
    </row>
    <row r="557" spans="1:19">
      <c r="A557" s="49" t="s">
        <v>79</v>
      </c>
      <c r="B557" s="49"/>
      <c r="C557" s="49"/>
      <c r="D557" s="49"/>
      <c r="E557" s="49"/>
      <c r="F557" s="49"/>
      <c r="G557" s="49"/>
      <c r="H557" s="49"/>
      <c r="I557" s="49"/>
      <c r="J557" s="15"/>
      <c r="K557" s="15"/>
      <c r="L557" s="15"/>
      <c r="M557" s="15"/>
      <c r="N557" s="15"/>
      <c r="O557" s="15"/>
      <c r="P557" s="15"/>
      <c r="Q557" s="15"/>
      <c r="R557" s="16"/>
      <c r="S557" s="8"/>
    </row>
    <row r="558" spans="1:19">
      <c r="A558" s="49"/>
      <c r="B558" s="49"/>
      <c r="C558" s="49"/>
      <c r="D558" s="49"/>
      <c r="E558" s="49"/>
      <c r="F558" s="49"/>
      <c r="G558" s="49"/>
      <c r="H558" s="49"/>
      <c r="I558" s="49"/>
      <c r="J558" s="15"/>
      <c r="K558" s="15"/>
      <c r="L558" s="15"/>
      <c r="M558" s="15"/>
      <c r="N558" s="15"/>
      <c r="O558" s="15"/>
      <c r="P558" s="15"/>
      <c r="Q558" s="15"/>
      <c r="R558" s="16"/>
      <c r="S558" s="8"/>
    </row>
    <row r="559" spans="1:19">
      <c r="A559" s="67" t="s">
        <v>221</v>
      </c>
      <c r="B559" s="68"/>
      <c r="C559" s="68"/>
      <c r="D559" s="68"/>
      <c r="E559" s="68"/>
      <c r="F559" s="68"/>
      <c r="G559" s="68"/>
      <c r="H559" s="68"/>
      <c r="I559" s="68"/>
      <c r="J559" s="68"/>
      <c r="K559" s="68"/>
      <c r="L559" s="68"/>
      <c r="M559" s="68"/>
      <c r="N559" s="68"/>
      <c r="O559" s="68"/>
      <c r="P559" s="68"/>
      <c r="Q559" s="57"/>
      <c r="R559" s="8"/>
      <c r="S559" s="8"/>
    </row>
    <row r="560" spans="1:19" ht="18">
      <c r="A560" s="69" t="s">
        <v>27</v>
      </c>
      <c r="B560" s="70"/>
      <c r="C560" s="70"/>
      <c r="D560" s="50"/>
      <c r="E560" s="50"/>
      <c r="F560" s="50"/>
      <c r="G560" s="50"/>
      <c r="H560" s="50"/>
      <c r="I560" s="50"/>
      <c r="J560" s="50"/>
      <c r="K560" s="50"/>
      <c r="L560" s="50"/>
      <c r="M560" s="50"/>
      <c r="N560" s="50"/>
      <c r="O560" s="50"/>
      <c r="P560" s="50"/>
      <c r="Q560" s="57"/>
      <c r="R560" s="8"/>
      <c r="S560" s="8"/>
    </row>
    <row r="561" spans="1:19">
      <c r="A561" s="67" t="s">
        <v>69</v>
      </c>
      <c r="B561" s="68"/>
      <c r="C561" s="68"/>
      <c r="D561" s="68"/>
      <c r="E561" s="68"/>
      <c r="F561" s="68"/>
      <c r="G561" s="68"/>
      <c r="H561" s="68"/>
      <c r="I561" s="68"/>
      <c r="J561" s="68"/>
      <c r="K561" s="68"/>
      <c r="L561" s="68"/>
      <c r="M561" s="68"/>
      <c r="N561" s="68"/>
      <c r="O561" s="68"/>
      <c r="P561" s="68"/>
      <c r="Q561" s="57"/>
      <c r="R561" s="8"/>
      <c r="S561" s="8"/>
    </row>
    <row r="562" spans="1:19">
      <c r="A562" s="61">
        <v>1</v>
      </c>
      <c r="B562" s="61"/>
      <c r="C562" s="12"/>
      <c r="D562" s="61"/>
      <c r="E562" s="61"/>
      <c r="F562" s="61"/>
      <c r="G562" s="61"/>
      <c r="H562" s="61"/>
      <c r="I562" s="61"/>
      <c r="J562" s="61"/>
      <c r="K562" s="61"/>
      <c r="L562" s="61"/>
      <c r="M562" s="61"/>
      <c r="N562" s="3">
        <f t="shared" ref="N562:N570" si="234">(IF(F562="OŽ",IF(L562=1,550.8,IF(L562=2,426.38,IF(L562=3,342.14,IF(L562=4,181.44,IF(L562=5,168.48,IF(L562=6,155.52,IF(L562=7,148.5,IF(L562=8,144,0))))))))+IF(L562&lt;=8,0,IF(L562&lt;=16,137.7,IF(L562&lt;=24,108,IF(L562&lt;=32,80.1,IF(L562&lt;=36,52.2,0)))))-IF(L562&lt;=8,0,IF(L562&lt;=16,(L562-9)*2.754,IF(L562&lt;=24,(L562-17)* 2.754,IF(L562&lt;=32,(L562-25)* 2.754,IF(L562&lt;=36,(L562-33)*2.754,0))))),0)+IF(F562="PČ",IF(L562=1,449,IF(L562=2,314.6,IF(L562=3,238,IF(L562=4,172,IF(L562=5,159,IF(L562=6,145,IF(L562=7,132,IF(L562=8,119,0))))))))+IF(L562&lt;=8,0,IF(L562&lt;=16,88,IF(L562&lt;=24,55,IF(L562&lt;=32,22,0))))-IF(L562&lt;=8,0,IF(L562&lt;=16,(L562-9)*2.245,IF(L562&lt;=24,(L562-17)*2.245,IF(L562&lt;=32,(L562-25)*2.245,0)))),0)+IF(F562="PČneol",IF(L562=1,85,IF(L562=2,64.61,IF(L562=3,50.76,IF(L562=4,16.25,IF(L562=5,15,IF(L562=6,13.75,IF(L562=7,12.5,IF(L562=8,11.25,0))))))))+IF(L562&lt;=8,0,IF(L562&lt;=16,9,0))-IF(L562&lt;=8,0,IF(L562&lt;=16,(L562-9)*0.425,0)),0)+IF(F562="PŽ",IF(L562=1,85,IF(L562=2,59.5,IF(L562=3,45,IF(L562=4,32.5,IF(L562=5,30,IF(L562=6,27.5,IF(L562=7,25,IF(L562=8,22.5,0))))))))+IF(L562&lt;=8,0,IF(L562&lt;=16,19,IF(L562&lt;=24,13,IF(L562&lt;=32,8,0))))-IF(L562&lt;=8,0,IF(L562&lt;=16,(L562-9)*0.425,IF(L562&lt;=24,(L562-17)*0.425,IF(L562&lt;=32,(L562-25)*0.425,0)))),0)+IF(F562="EČ",IF(L562=1,204,IF(L562=2,156.24,IF(L562=3,123.84,IF(L562=4,72,IF(L562=5,66,IF(L562=6,60,IF(L562=7,54,IF(L562=8,48,0))))))))+IF(L562&lt;=8,0,IF(L562&lt;=16,40,IF(L562&lt;=24,25,0)))-IF(L562&lt;=8,0,IF(L562&lt;=16,(L562-9)*1.02,IF(L562&lt;=24,(L562-17)*1.02,0))),0)+IF(F562="EČneol",IF(L562=1,68,IF(L562=2,51.69,IF(L562=3,40.61,IF(L562=4,13,IF(L562=5,12,IF(L562=6,11,IF(L562=7,10,IF(L562=8,9,0)))))))))+IF(F562="EŽ",IF(L562=1,68,IF(L562=2,47.6,IF(L562=3,36,IF(L562=4,18,IF(L562=5,16.5,IF(L562=6,15,IF(L562=7,13.5,IF(L562=8,12,0))))))))+IF(L562&lt;=8,0,IF(L562&lt;=16,10,IF(L562&lt;=24,6,0)))-IF(L562&lt;=8,0,IF(L562&lt;=16,(L562-9)*0.34,IF(L562&lt;=24,(L562-17)*0.34,0))),0)+IF(F562="PT",IF(L562=1,68,IF(L562=2,52.08,IF(L562=3,41.28,IF(L562=4,24,IF(L562=5,22,IF(L562=6,20,IF(L562=7,18,IF(L562=8,16,0))))))))+IF(L562&lt;=8,0,IF(L562&lt;=16,13,IF(L562&lt;=24,9,IF(L562&lt;=32,4,0))))-IF(L562&lt;=8,0,IF(L562&lt;=16,(L562-9)*0.34,IF(L562&lt;=24,(L562-17)*0.34,IF(L562&lt;=32,(L562-25)*0.34,0)))),0)+IF(F562="JOŽ",IF(L562=1,85,IF(L562=2,59.5,IF(L562=3,45,IF(L562=4,32.5,IF(L562=5,30,IF(L562=6,27.5,IF(L562=7,25,IF(L562=8,22.5,0))))))))+IF(L562&lt;=8,0,IF(L562&lt;=16,19,IF(L562&lt;=24,13,0)))-IF(L562&lt;=8,0,IF(L562&lt;=16,(L562-9)*0.425,IF(L562&lt;=24,(L562-17)*0.425,0))),0)+IF(F562="JPČ",IF(L562=1,68,IF(L562=2,47.6,IF(L562=3,36,IF(L562=4,26,IF(L562=5,24,IF(L562=6,22,IF(L562=7,20,IF(L562=8,18,0))))))))+IF(L562&lt;=8,0,IF(L562&lt;=16,13,IF(L562&lt;=24,9,0)))-IF(L562&lt;=8,0,IF(L562&lt;=16,(L562-9)*0.34,IF(L562&lt;=24,(L562-17)*0.34,0))),0)+IF(F562="JEČ",IF(L562=1,34,IF(L562=2,26.04,IF(L562=3,20.6,IF(L562=4,12,IF(L562=5,11,IF(L562=6,10,IF(L562=7,9,IF(L562=8,8,0))))))))+IF(L562&lt;=8,0,IF(L562&lt;=16,6,0))-IF(L562&lt;=8,0,IF(L562&lt;=16,(L562-9)*0.17,0)),0)+IF(F562="JEOF",IF(L562=1,34,IF(L562=2,26.04,IF(L562=3,20.6,IF(L562=4,12,IF(L562=5,11,IF(L562=6,10,IF(L562=7,9,IF(L562=8,8,0))))))))+IF(L562&lt;=8,0,IF(L562&lt;=16,6,0))-IF(L562&lt;=8,0,IF(L562&lt;=16,(L562-9)*0.17,0)),0)+IF(F562="JnPČ",IF(L562=1,51,IF(L562=2,35.7,IF(L562=3,27,IF(L562=4,19.5,IF(L562=5,18,IF(L562=6,16.5,IF(L562=7,15,IF(L562=8,13.5,0))))))))+IF(L562&lt;=8,0,IF(L562&lt;=16,10,0))-IF(L562&lt;=8,0,IF(L562&lt;=16,(L562-9)*0.255,0)),0)+IF(F562="JnEČ",IF(L562=1,25.5,IF(L562=2,19.53,IF(L562=3,15.48,IF(L562=4,9,IF(L562=5,8.25,IF(L562=6,7.5,IF(L562=7,6.75,IF(L562=8,6,0))))))))+IF(L562&lt;=8,0,IF(L562&lt;=16,5,0))-IF(L562&lt;=8,0,IF(L562&lt;=16,(L562-9)*0.1275,0)),0)+IF(F562="JčPČ",IF(L562=1,21.25,IF(L562=2,14.5,IF(L562=3,11.5,IF(L562=4,7,IF(L562=5,6.5,IF(L562=6,6,IF(L562=7,5.5,IF(L562=8,5,0))))))))+IF(L562&lt;=8,0,IF(L562&lt;=16,4,0))-IF(L562&lt;=8,0,IF(L562&lt;=16,(L562-9)*0.10625,0)),0)+IF(F562="JčEČ",IF(L562=1,17,IF(L562=2,13.02,IF(L562=3,10.32,IF(L562=4,6,IF(L562=5,5.5,IF(L562=6,5,IF(L562=7,4.5,IF(L562=8,4,0))))))))+IF(L562&lt;=8,0,IF(L562&lt;=16,3,0))-IF(L562&lt;=8,0,IF(L562&lt;=16,(L562-9)*0.085,0)),0)+IF(F562="NEAK",IF(L562=1,11.48,IF(L562=2,8.79,IF(L562=3,6.97,IF(L562=4,4.05,IF(L562=5,3.71,IF(L562=6,3.38,IF(L562=7,3.04,IF(L562=8,2.7,0))))))))+IF(L562&lt;=8,0,IF(L562&lt;=16,2,IF(L562&lt;=24,1.3,0)))-IF(L562&lt;=8,0,IF(L562&lt;=16,(L562-9)*0.0574,IF(L562&lt;=24,(L562-17)*0.0574,0))),0))*IF(L562&lt;0,1,IF(OR(F562="PČ",F562="PŽ",F562="PT"),IF(J562&lt;32,J562/32,1),1))* IF(L562&lt;0,1,IF(OR(F562="EČ",F562="EŽ",F562="JOŽ",F562="JPČ",F562="NEAK"),IF(J562&lt;24,J562/24,1),1))*IF(L562&lt;0,1,IF(OR(F562="PČneol",F562="JEČ",F562="JEOF",F562="JnPČ",F562="JnEČ",F562="JčPČ",F562="JčEČ"),IF(J562&lt;16,J562/16,1),1))*IF(L562&lt;0,1,IF(F562="EČneol",IF(J562&lt;8,J562/8,1),1))</f>
        <v>0</v>
      </c>
      <c r="O562" s="9">
        <f t="shared" ref="O562:O570" si="235">IF(F562="OŽ",N562,IF(H562="Ne",IF(J562*0.3&lt;J562-L562,N562,0),IF(J562*0.1&lt;J562-L562,N562,0)))</f>
        <v>0</v>
      </c>
      <c r="P562" s="4">
        <f t="shared" ref="P562" si="236">IF(O562=0,0,IF(F562="OŽ",IF(L562&gt;35,0,IF(J562&gt;35,(36-L562)*1.836,((36-L562)-(36-J562))*1.836)),0)+IF(F562="PČ",IF(L562&gt;31,0,IF(J562&gt;31,(32-L562)*1.347,((32-L562)-(32-J562))*1.347)),0)+ IF(F562="PČneol",IF(L562&gt;15,0,IF(J562&gt;15,(16-L562)*0.255,((16-L562)-(16-J562))*0.255)),0)+IF(F562="PŽ",IF(L562&gt;31,0,IF(J562&gt;31,(32-L562)*0.255,((32-L562)-(32-J562))*0.255)),0)+IF(F562="EČ",IF(L562&gt;23,0,IF(J562&gt;23,(24-L562)*0.612,((24-L562)-(24-J562))*0.612)),0)+IF(F562="EČneol",IF(L562&gt;7,0,IF(J562&gt;7,(8-L562)*0.204,((8-L562)-(8-J562))*0.204)),0)+IF(F562="EŽ",IF(L562&gt;23,0,IF(J562&gt;23,(24-L562)*0.204,((24-L562)-(24-J562))*0.204)),0)+IF(F562="PT",IF(L562&gt;31,0,IF(J562&gt;31,(32-L562)*0.204,((32-L562)-(32-J562))*0.204)),0)+IF(F562="JOŽ",IF(L562&gt;23,0,IF(J562&gt;23,(24-L562)*0.255,((24-L562)-(24-J562))*0.255)),0)+IF(F562="JPČ",IF(L562&gt;23,0,IF(J562&gt;23,(24-L562)*0.204,((24-L562)-(24-J562))*0.204)),0)+IF(F562="JEČ",IF(L562&gt;15,0,IF(J562&gt;15,(16-L562)*0.102,((16-L562)-(16-J562))*0.102)),0)+IF(F562="JEOF",IF(L562&gt;15,0,IF(J562&gt;15,(16-L562)*0.102,((16-L562)-(16-J562))*0.102)),0)+IF(F562="JnPČ",IF(L562&gt;15,0,IF(J562&gt;15,(16-L562)*0.153,((16-L562)-(16-J562))*0.153)),0)+IF(F562="JnEČ",IF(L562&gt;15,0,IF(J562&gt;15,(16-L562)*0.0765,((16-L562)-(16-J562))*0.0765)),0)+IF(F562="JčPČ",IF(L562&gt;15,0,IF(J562&gt;15,(16-L562)*0.06375,((16-L562)-(16-J562))*0.06375)),0)+IF(F562="JčEČ",IF(L562&gt;15,0,IF(J562&gt;15,(16-L562)*0.051,((16-L562)-(16-J562))*0.051)),0)+IF(F562="NEAK",IF(L562&gt;23,0,IF(J562&gt;23,(24-L562)*0.03444,((24-L562)-(24-J562))*0.03444)),0))</f>
        <v>0</v>
      </c>
      <c r="Q562" s="11">
        <f t="shared" ref="Q562" si="237">IF(ISERROR(P562*100/N562),0,(P562*100/N562))</f>
        <v>0</v>
      </c>
      <c r="R562" s="10">
        <f t="shared" ref="R562:R570" si="238">IF(Q562&lt;=30,O562+P562,O562+O562*0.3)*IF(G562=1,0.4,IF(G562=2,0.75,IF(G562="1 (kas 4 m. 1 k. nerengiamos)",0.52,1)))*IF(D562="olimpinė",1,IF(M562="Ne",0.5,1))*IF(OR(A$5="Lietuvos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federacija"),IF(OR(J562&lt;8,K562&lt;16),0,1),1)*E562*IF(I562&lt;=1,1,1/I562)*IF(OR(A$5="Lietuvos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562" s="8"/>
    </row>
    <row r="563" spans="1:19">
      <c r="A563" s="61">
        <v>2</v>
      </c>
      <c r="B563" s="61"/>
      <c r="C563" s="12"/>
      <c r="D563" s="61"/>
      <c r="E563" s="61"/>
      <c r="F563" s="61"/>
      <c r="G563" s="61"/>
      <c r="H563" s="61"/>
      <c r="I563" s="61"/>
      <c r="J563" s="61"/>
      <c r="K563" s="61"/>
      <c r="L563" s="61"/>
      <c r="M563" s="61"/>
      <c r="N563" s="3">
        <f t="shared" si="234"/>
        <v>0</v>
      </c>
      <c r="O563" s="9">
        <f t="shared" si="235"/>
        <v>0</v>
      </c>
      <c r="P563" s="4">
        <f t="shared" ref="P563:P571" si="239">IF(O563=0,0,IF(F563="OŽ",IF(L563&gt;35,0,IF(J563&gt;35,(36-L563)*1.836,((36-L563)-(36-J563))*1.836)),0)+IF(F563="PČ",IF(L563&gt;31,0,IF(J563&gt;31,(32-L563)*1.347,((32-L563)-(32-J563))*1.347)),0)+ IF(F563="PČneol",IF(L563&gt;15,0,IF(J563&gt;15,(16-L563)*0.255,((16-L563)-(16-J563))*0.255)),0)+IF(F563="PŽ",IF(L563&gt;31,0,IF(J563&gt;31,(32-L563)*0.255,((32-L563)-(32-J563))*0.255)),0)+IF(F563="EČ",IF(L563&gt;23,0,IF(J563&gt;23,(24-L563)*0.612,((24-L563)-(24-J563))*0.612)),0)+IF(F563="EČneol",IF(L563&gt;7,0,IF(J563&gt;7,(8-L563)*0.204,((8-L563)-(8-J563))*0.204)),0)+IF(F563="EŽ",IF(L563&gt;23,0,IF(J563&gt;23,(24-L563)*0.204,((24-L563)-(24-J563))*0.204)),0)+IF(F563="PT",IF(L563&gt;31,0,IF(J563&gt;31,(32-L563)*0.204,((32-L563)-(32-J563))*0.204)),0)+IF(F563="JOŽ",IF(L563&gt;23,0,IF(J563&gt;23,(24-L563)*0.255,((24-L563)-(24-J563))*0.255)),0)+IF(F563="JPČ",IF(L563&gt;23,0,IF(J563&gt;23,(24-L563)*0.204,((24-L563)-(24-J563))*0.204)),0)+IF(F563="JEČ",IF(L563&gt;15,0,IF(J563&gt;15,(16-L563)*0.102,((16-L563)-(16-J563))*0.102)),0)+IF(F563="JEOF",IF(L563&gt;15,0,IF(J563&gt;15,(16-L563)*0.102,((16-L563)-(16-J563))*0.102)),0)+IF(F563="JnPČ",IF(L563&gt;15,0,IF(J563&gt;15,(16-L563)*0.153,((16-L563)-(16-J563))*0.153)),0)+IF(F563="JnEČ",IF(L563&gt;15,0,IF(J563&gt;15,(16-L563)*0.0765,((16-L563)-(16-J563))*0.0765)),0)+IF(F563="JčPČ",IF(L563&gt;15,0,IF(J563&gt;15,(16-L563)*0.06375,((16-L563)-(16-J563))*0.06375)),0)+IF(F563="JčEČ",IF(L563&gt;15,0,IF(J563&gt;15,(16-L563)*0.051,((16-L563)-(16-J563))*0.051)),0)+IF(F563="NEAK",IF(L563&gt;23,0,IF(J563&gt;23,(24-L563)*0.03444,((24-L563)-(24-J563))*0.03444)),0))</f>
        <v>0</v>
      </c>
      <c r="Q563" s="11">
        <f t="shared" ref="Q563:Q571" si="240">IF(ISERROR(P563*100/N563),0,(P563*100/N563))</f>
        <v>0</v>
      </c>
      <c r="R563" s="10">
        <f t="shared" si="238"/>
        <v>0</v>
      </c>
      <c r="S563" s="8"/>
    </row>
    <row r="564" spans="1:19">
      <c r="A564" s="61">
        <v>3</v>
      </c>
      <c r="B564" s="61"/>
      <c r="C564" s="12"/>
      <c r="D564" s="61"/>
      <c r="E564" s="61"/>
      <c r="F564" s="61"/>
      <c r="G564" s="61"/>
      <c r="H564" s="61"/>
      <c r="I564" s="61"/>
      <c r="J564" s="61"/>
      <c r="K564" s="61"/>
      <c r="L564" s="61"/>
      <c r="M564" s="61"/>
      <c r="N564" s="3">
        <f t="shared" si="234"/>
        <v>0</v>
      </c>
      <c r="O564" s="9">
        <f t="shared" si="235"/>
        <v>0</v>
      </c>
      <c r="P564" s="4">
        <f t="shared" si="239"/>
        <v>0</v>
      </c>
      <c r="Q564" s="11">
        <f t="shared" si="240"/>
        <v>0</v>
      </c>
      <c r="R564" s="10">
        <f t="shared" si="238"/>
        <v>0</v>
      </c>
      <c r="S564" s="8"/>
    </row>
    <row r="565" spans="1:19" s="8" customFormat="1">
      <c r="A565" s="61">
        <v>4</v>
      </c>
      <c r="B565" s="61"/>
      <c r="C565" s="12"/>
      <c r="D565" s="61"/>
      <c r="E565" s="61"/>
      <c r="F565" s="61"/>
      <c r="G565" s="61"/>
      <c r="H565" s="61"/>
      <c r="I565" s="61"/>
      <c r="J565" s="61"/>
      <c r="K565" s="61"/>
      <c r="L565" s="61"/>
      <c r="M565" s="61"/>
      <c r="N565" s="3">
        <f t="shared" si="234"/>
        <v>0</v>
      </c>
      <c r="O565" s="9">
        <f t="shared" si="235"/>
        <v>0</v>
      </c>
      <c r="P565" s="4">
        <f t="shared" si="239"/>
        <v>0</v>
      </c>
      <c r="Q565" s="11">
        <f t="shared" si="240"/>
        <v>0</v>
      </c>
      <c r="R565" s="10">
        <f t="shared" si="238"/>
        <v>0</v>
      </c>
    </row>
    <row r="566" spans="1:19">
      <c r="A566" s="61">
        <v>5</v>
      </c>
      <c r="B566" s="61"/>
      <c r="C566" s="12"/>
      <c r="D566" s="61"/>
      <c r="E566" s="61"/>
      <c r="F566" s="61"/>
      <c r="G566" s="61"/>
      <c r="H566" s="61"/>
      <c r="I566" s="61"/>
      <c r="J566" s="61"/>
      <c r="K566" s="61"/>
      <c r="L566" s="61"/>
      <c r="M566" s="61"/>
      <c r="N566" s="3">
        <f t="shared" si="234"/>
        <v>0</v>
      </c>
      <c r="O566" s="9">
        <f t="shared" si="235"/>
        <v>0</v>
      </c>
      <c r="P566" s="4">
        <f t="shared" si="239"/>
        <v>0</v>
      </c>
      <c r="Q566" s="11">
        <f t="shared" si="240"/>
        <v>0</v>
      </c>
      <c r="R566" s="10">
        <f t="shared" si="238"/>
        <v>0</v>
      </c>
      <c r="S566" s="8"/>
    </row>
    <row r="567" spans="1:19">
      <c r="A567" s="61">
        <v>6</v>
      </c>
      <c r="B567" s="61"/>
      <c r="C567" s="12"/>
      <c r="D567" s="61"/>
      <c r="E567" s="61"/>
      <c r="F567" s="61"/>
      <c r="G567" s="61"/>
      <c r="H567" s="61"/>
      <c r="I567" s="61"/>
      <c r="J567" s="61"/>
      <c r="K567" s="61"/>
      <c r="L567" s="61"/>
      <c r="M567" s="61"/>
      <c r="N567" s="3">
        <f t="shared" si="234"/>
        <v>0</v>
      </c>
      <c r="O567" s="9">
        <f t="shared" si="235"/>
        <v>0</v>
      </c>
      <c r="P567" s="4">
        <f t="shared" si="239"/>
        <v>0</v>
      </c>
      <c r="Q567" s="11">
        <f t="shared" si="240"/>
        <v>0</v>
      </c>
      <c r="R567" s="10">
        <f t="shared" si="238"/>
        <v>0</v>
      </c>
      <c r="S567" s="8"/>
    </row>
    <row r="568" spans="1:19">
      <c r="A568" s="61">
        <v>7</v>
      </c>
      <c r="B568" s="61"/>
      <c r="C568" s="12"/>
      <c r="D568" s="61"/>
      <c r="E568" s="61"/>
      <c r="F568" s="61"/>
      <c r="G568" s="61"/>
      <c r="H568" s="61"/>
      <c r="I568" s="61"/>
      <c r="J568" s="61"/>
      <c r="K568" s="61"/>
      <c r="L568" s="61"/>
      <c r="M568" s="61"/>
      <c r="N568" s="3">
        <f t="shared" si="234"/>
        <v>0</v>
      </c>
      <c r="O568" s="9">
        <f t="shared" si="235"/>
        <v>0</v>
      </c>
      <c r="P568" s="4">
        <f t="shared" si="239"/>
        <v>0</v>
      </c>
      <c r="Q568" s="11">
        <f t="shared" si="240"/>
        <v>0</v>
      </c>
      <c r="R568" s="10">
        <f t="shared" si="238"/>
        <v>0</v>
      </c>
      <c r="S568" s="8"/>
    </row>
    <row r="569" spans="1:19">
      <c r="A569" s="61">
        <v>8</v>
      </c>
      <c r="B569" s="61"/>
      <c r="C569" s="12"/>
      <c r="D569" s="61"/>
      <c r="E569" s="61"/>
      <c r="F569" s="61"/>
      <c r="G569" s="61"/>
      <c r="H569" s="61"/>
      <c r="I569" s="61"/>
      <c r="J569" s="61"/>
      <c r="K569" s="61"/>
      <c r="L569" s="61"/>
      <c r="M569" s="61"/>
      <c r="N569" s="3">
        <f t="shared" si="234"/>
        <v>0</v>
      </c>
      <c r="O569" s="9">
        <f t="shared" si="235"/>
        <v>0</v>
      </c>
      <c r="P569" s="4">
        <f t="shared" si="239"/>
        <v>0</v>
      </c>
      <c r="Q569" s="11">
        <f t="shared" si="240"/>
        <v>0</v>
      </c>
      <c r="R569" s="10">
        <f t="shared" si="238"/>
        <v>0</v>
      </c>
      <c r="S569" s="8"/>
    </row>
    <row r="570" spans="1:19">
      <c r="A570" s="61">
        <v>9</v>
      </c>
      <c r="B570" s="61"/>
      <c r="C570" s="12"/>
      <c r="D570" s="61"/>
      <c r="E570" s="61"/>
      <c r="F570" s="61"/>
      <c r="G570" s="61"/>
      <c r="H570" s="61"/>
      <c r="I570" s="61"/>
      <c r="J570" s="61"/>
      <c r="K570" s="61"/>
      <c r="L570" s="61"/>
      <c r="M570" s="61"/>
      <c r="N570" s="3">
        <f t="shared" si="234"/>
        <v>0</v>
      </c>
      <c r="O570" s="9">
        <f t="shared" si="235"/>
        <v>0</v>
      </c>
      <c r="P570" s="4">
        <f t="shared" si="239"/>
        <v>0</v>
      </c>
      <c r="Q570" s="11">
        <f t="shared" si="240"/>
        <v>0</v>
      </c>
      <c r="R570" s="10">
        <f t="shared" si="238"/>
        <v>0</v>
      </c>
      <c r="S570" s="8"/>
    </row>
    <row r="571" spans="1:19">
      <c r="A571" s="61">
        <v>10</v>
      </c>
      <c r="B571" s="61"/>
      <c r="C571" s="12"/>
      <c r="D571" s="61"/>
      <c r="E571" s="61"/>
      <c r="F571" s="61"/>
      <c r="G571" s="61"/>
      <c r="H571" s="61"/>
      <c r="I571" s="61"/>
      <c r="J571" s="61"/>
      <c r="K571" s="61"/>
      <c r="L571" s="61"/>
      <c r="M571" s="61"/>
      <c r="N571" s="3">
        <f>(IF(F571="OŽ",IF(L571=1,550.8,IF(L571=2,426.38,IF(L571=3,342.14,IF(L571=4,181.44,IF(L571=5,168.48,IF(L571=6,155.52,IF(L571=7,148.5,IF(L571=8,144,0))))))))+IF(L571&lt;=8,0,IF(L571&lt;=16,137.7,IF(L571&lt;=24,108,IF(L571&lt;=32,80.1,IF(L571&lt;=36,52.2,0)))))-IF(L571&lt;=8,0,IF(L571&lt;=16,(L571-9)*2.754,IF(L571&lt;=24,(L571-17)* 2.754,IF(L571&lt;=32,(L571-25)* 2.754,IF(L571&lt;=36,(L571-33)*2.754,0))))),0)+IF(F571="PČ",IF(L571=1,449,IF(L571=2,314.6,IF(L571=3,238,IF(L571=4,172,IF(L571=5,159,IF(L571=6,145,IF(L571=7,132,IF(L571=8,119,0))))))))+IF(L571&lt;=8,0,IF(L571&lt;=16,88,IF(L571&lt;=24,55,IF(L571&lt;=32,22,0))))-IF(L571&lt;=8,0,IF(L571&lt;=16,(L571-9)*2.245,IF(L571&lt;=24,(L571-17)*2.245,IF(L571&lt;=32,(L571-25)*2.245,0)))),0)+IF(F571="PČneol",IF(L571=1,85,IF(L571=2,64.61,IF(L571=3,50.76,IF(L571=4,16.25,IF(L571=5,15,IF(L571=6,13.75,IF(L571=7,12.5,IF(L571=8,11.25,0))))))))+IF(L571&lt;=8,0,IF(L571&lt;=16,9,0))-IF(L571&lt;=8,0,IF(L571&lt;=16,(L571-9)*0.425,0)),0)+IF(F571="PŽ",IF(L571=1,85,IF(L571=2,59.5,IF(L571=3,45,IF(L571=4,32.5,IF(L571=5,30,IF(L571=6,27.5,IF(L571=7,25,IF(L571=8,22.5,0))))))))+IF(L571&lt;=8,0,IF(L571&lt;=16,19,IF(L571&lt;=24,13,IF(L571&lt;=32,8,0))))-IF(L571&lt;=8,0,IF(L571&lt;=16,(L571-9)*0.425,IF(L571&lt;=24,(L571-17)*0.425,IF(L571&lt;=32,(L571-25)*0.425,0)))),0)+IF(F571="EČ",IF(L571=1,204,IF(L571=2,156.24,IF(L571=3,123.84,IF(L571=4,72,IF(L571=5,66,IF(L571=6,60,IF(L571=7,54,IF(L571=8,48,0))))))))+IF(L571&lt;=8,0,IF(L571&lt;=16,40,IF(L571&lt;=24,25,0)))-IF(L571&lt;=8,0,IF(L571&lt;=16,(L571-9)*1.02,IF(L571&lt;=24,(L571-17)*1.02,0))),0)+IF(F571="EČneol",IF(L571=1,68,IF(L571=2,51.69,IF(L571=3,40.61,IF(L571=4,13,IF(L571=5,12,IF(L571=6,11,IF(L571=7,10,IF(L571=8,9,0)))))))))+IF(F571="EŽ",IF(L571=1,68,IF(L571=2,47.6,IF(L571=3,36,IF(L571=4,18,IF(L571=5,16.5,IF(L571=6,15,IF(L571=7,13.5,IF(L571=8,12,0))))))))+IF(L571&lt;=8,0,IF(L571&lt;=16,10,IF(L571&lt;=24,6,0)))-IF(L571&lt;=8,0,IF(L571&lt;=16,(L571-9)*0.34,IF(L571&lt;=24,(L571-17)*0.34,0))),0)+IF(F571="PT",IF(L571=1,68,IF(L571=2,52.08,IF(L571=3,41.28,IF(L571=4,24,IF(L571=5,22,IF(L571=6,20,IF(L571=7,18,IF(L571=8,16,0))))))))+IF(L571&lt;=8,0,IF(L571&lt;=16,13,IF(L571&lt;=24,9,IF(L571&lt;=32,4,0))))-IF(L571&lt;=8,0,IF(L571&lt;=16,(L571-9)*0.34,IF(L571&lt;=24,(L571-17)*0.34,IF(L571&lt;=32,(L571-25)*0.34,0)))),0)+IF(F571="JOŽ",IF(L571=1,85,IF(L571=2,59.5,IF(L571=3,45,IF(L571=4,32.5,IF(L571=5,30,IF(L571=6,27.5,IF(L571=7,25,IF(L571=8,22.5,0))))))))+IF(L571&lt;=8,0,IF(L571&lt;=16,19,IF(L571&lt;=24,13,0)))-IF(L571&lt;=8,0,IF(L571&lt;=16,(L571-9)*0.425,IF(L571&lt;=24,(L571-17)*0.425,0))),0)+IF(F571="JPČ",IF(L571=1,68,IF(L571=2,47.6,IF(L571=3,36,IF(L571=4,26,IF(L571=5,24,IF(L571=6,22,IF(L571=7,20,IF(L571=8,18,0))))))))+IF(L571&lt;=8,0,IF(L571&lt;=16,13,IF(L571&lt;=24,9,0)))-IF(L571&lt;=8,0,IF(L571&lt;=16,(L571-9)*0.34,IF(L571&lt;=24,(L571-17)*0.34,0))),0)+IF(F571="JEČ",IF(L571=1,34,IF(L571=2,26.04,IF(L571=3,20.6,IF(L571=4,12,IF(L571=5,11,IF(L571=6,10,IF(L571=7,9,IF(L571=8,8,0))))))))+IF(L571&lt;=8,0,IF(L571&lt;=16,6,0))-IF(L571&lt;=8,0,IF(L571&lt;=16,(L571-9)*0.17,0)),0)+IF(F571="JEOF",IF(L571=1,34,IF(L571=2,26.04,IF(L571=3,20.6,IF(L571=4,12,IF(L571=5,11,IF(L571=6,10,IF(L571=7,9,IF(L571=8,8,0))))))))+IF(L571&lt;=8,0,IF(L571&lt;=16,6,0))-IF(L571&lt;=8,0,IF(L571&lt;=16,(L571-9)*0.17,0)),0)+IF(F571="JnPČ",IF(L571=1,51,IF(L571=2,35.7,IF(L571=3,27,IF(L571=4,19.5,IF(L571=5,18,IF(L571=6,16.5,IF(L571=7,15,IF(L571=8,13.5,0))))))))+IF(L571&lt;=8,0,IF(L571&lt;=16,10,0))-IF(L571&lt;=8,0,IF(L571&lt;=16,(L571-9)*0.255,0)),0)+IF(F571="JnEČ",IF(L571=1,25.5,IF(L571=2,19.53,IF(L571=3,15.48,IF(L571=4,9,IF(L571=5,8.25,IF(L571=6,7.5,IF(L571=7,6.75,IF(L571=8,6,0))))))))+IF(L571&lt;=8,0,IF(L571&lt;=16,5,0))-IF(L571&lt;=8,0,IF(L571&lt;=16,(L571-9)*0.1275,0)),0)+IF(F571="JčPČ",IF(L571=1,21.25,IF(L571=2,14.5,IF(L571=3,11.5,IF(L571=4,7,IF(L571=5,6.5,IF(L571=6,6,IF(L571=7,5.5,IF(L571=8,5,0))))))))+IF(L571&lt;=8,0,IF(L571&lt;=16,4,0))-IF(L571&lt;=8,0,IF(L571&lt;=16,(L571-9)*0.10625,0)),0)+IF(F571="JčEČ",IF(L571=1,17,IF(L571=2,13.02,IF(L571=3,10.32,IF(L571=4,6,IF(L571=5,5.5,IF(L571=6,5,IF(L571=7,4.5,IF(L571=8,4,0))))))))+IF(L571&lt;=8,0,IF(L571&lt;=16,3,0))-IF(L571&lt;=8,0,IF(L571&lt;=16,(L571-9)*0.085,0)),0)+IF(F571="NEAK",IF(L571=1,11.48,IF(L571=2,8.79,IF(L571=3,6.97,IF(L571=4,4.05,IF(L571=5,3.71,IF(L571=6,3.38,IF(L571=7,3.04,IF(L571=8,2.7,0))))))))+IF(L571&lt;=8,0,IF(L571&lt;=16,2,IF(L571&lt;=24,1.3,0)))-IF(L571&lt;=8,0,IF(L571&lt;=16,(L571-9)*0.0574,IF(L571&lt;=24,(L571-17)*0.0574,0))),0))*IF(L571&lt;0,1,IF(OR(F571="PČ",F571="PŽ",F571="PT"),IF(J571&lt;32,J571/32,1),1))* IF(L571&lt;0,1,IF(OR(F571="EČ",F571="EŽ",F571="JOŽ",F571="JPČ",F571="NEAK"),IF(J571&lt;24,J571/24,1),1))*IF(L571&lt;0,1,IF(OR(F571="PČneol",F571="JEČ",F571="JEOF",F571="JnPČ",F571="JnEČ",F571="JčPČ",F571="JčEČ"),IF(J571&lt;16,J571/16,1),1))*IF(L571&lt;0,1,IF(F571="EČneol",IF(J571&lt;8,J571/8,1),1))</f>
        <v>0</v>
      </c>
      <c r="O571" s="9">
        <f>IF(F571="OŽ",N571,IF(H571="Ne",IF(J571*0.3&lt;J571-L571,N571,0),IF(J571*0.1&lt;J571-L571,N571,0)))</f>
        <v>0</v>
      </c>
      <c r="P571" s="4">
        <f t="shared" si="239"/>
        <v>0</v>
      </c>
      <c r="Q571" s="11">
        <f t="shared" si="240"/>
        <v>0</v>
      </c>
      <c r="R571" s="10">
        <f>IF(Q571&lt;=30,O571+P571,O571+O571*0.3)*IF(G571=1,0.4,IF(G571=2,0.75,IF(G571="1 (kas 4 m. 1 k. nerengiamos)",0.52,1)))*IF(D571="olimpinė",1,IF(M571="Ne",0.5,1))*IF(OR(A$5="Lietuvos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federacija"),IF(OR(J571&lt;8,K571&lt;16),0,1),1)*E571*IF(I571&lt;=1,1,1/I571)*IF(OR(A$5="Lietuvos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571" s="8"/>
    </row>
    <row r="572" spans="1:19">
      <c r="A572" s="64" t="s">
        <v>64</v>
      </c>
      <c r="B572" s="65"/>
      <c r="C572" s="65"/>
      <c r="D572" s="65"/>
      <c r="E572" s="65"/>
      <c r="F572" s="65"/>
      <c r="G572" s="65"/>
      <c r="H572" s="65"/>
      <c r="I572" s="65"/>
      <c r="J572" s="65"/>
      <c r="K572" s="65"/>
      <c r="L572" s="65"/>
      <c r="M572" s="65"/>
      <c r="N572" s="65"/>
      <c r="O572" s="65"/>
      <c r="P572" s="65"/>
      <c r="Q572" s="66"/>
      <c r="R572" s="10">
        <f>SUM(R562:R571)</f>
        <v>0</v>
      </c>
      <c r="S572" s="8"/>
    </row>
    <row r="573" spans="1:19" ht="15.75">
      <c r="A573" s="24" t="s">
        <v>65</v>
      </c>
      <c r="B573" s="24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6"/>
      <c r="S573" s="8"/>
    </row>
    <row r="574" spans="1:19">
      <c r="A574" s="49" t="s">
        <v>79</v>
      </c>
      <c r="B574" s="49"/>
      <c r="C574" s="49"/>
      <c r="D574" s="49"/>
      <c r="E574" s="49"/>
      <c r="F574" s="49"/>
      <c r="G574" s="49"/>
      <c r="H574" s="49"/>
      <c r="I574" s="49"/>
      <c r="J574" s="15"/>
      <c r="K574" s="15"/>
      <c r="L574" s="15"/>
      <c r="M574" s="15"/>
      <c r="N574" s="15"/>
      <c r="O574" s="15"/>
      <c r="P574" s="15"/>
      <c r="Q574" s="15"/>
      <c r="R574" s="16"/>
      <c r="S574" s="8"/>
    </row>
    <row r="575" spans="1:19">
      <c r="A575" s="49"/>
      <c r="B575" s="49"/>
      <c r="C575" s="49"/>
      <c r="D575" s="49"/>
      <c r="E575" s="49"/>
      <c r="F575" s="49"/>
      <c r="G575" s="49"/>
      <c r="H575" s="49"/>
      <c r="I575" s="49"/>
      <c r="J575" s="15"/>
      <c r="K575" s="15"/>
      <c r="L575" s="15"/>
      <c r="M575" s="15"/>
      <c r="N575" s="15"/>
      <c r="O575" s="15"/>
      <c r="P575" s="15"/>
      <c r="Q575" s="15"/>
      <c r="R575" s="16"/>
      <c r="S575" s="8"/>
    </row>
    <row r="576" spans="1:19">
      <c r="A576" s="71" t="s">
        <v>222</v>
      </c>
      <c r="B576" s="72"/>
      <c r="C576" s="72"/>
      <c r="D576" s="72"/>
      <c r="E576" s="72"/>
      <c r="F576" s="72"/>
      <c r="G576" s="72"/>
      <c r="H576" s="72"/>
      <c r="I576" s="72"/>
      <c r="J576" s="72"/>
      <c r="K576" s="72"/>
      <c r="L576" s="72"/>
      <c r="M576" s="72"/>
      <c r="N576" s="72"/>
      <c r="O576" s="72"/>
      <c r="P576" s="72"/>
      <c r="Q576" s="73"/>
      <c r="R576" s="95">
        <f>SUM(R38+R52+R63+R73+R93+R104+R114+R129+R141+R166+R179+R204+R214+R238+R250+R259+R272+R283+R300+R317+R334+R351+R368+R385+R402+R419+R436+R453+R470+R487+R504+R521+R538+R555+R572)</f>
        <v>3781.1090875000009</v>
      </c>
      <c r="S576" s="8"/>
    </row>
    <row r="577" spans="1:19">
      <c r="A577" s="74"/>
      <c r="B577" s="75"/>
      <c r="C577" s="75"/>
      <c r="D577" s="75"/>
      <c r="E577" s="75"/>
      <c r="F577" s="75"/>
      <c r="G577" s="75"/>
      <c r="H577" s="75"/>
      <c r="I577" s="75"/>
      <c r="J577" s="75"/>
      <c r="K577" s="75"/>
      <c r="L577" s="75"/>
      <c r="M577" s="75"/>
      <c r="N577" s="75"/>
      <c r="O577" s="75"/>
      <c r="P577" s="75"/>
      <c r="Q577" s="76"/>
      <c r="R577" s="96"/>
      <c r="S577" s="8"/>
    </row>
    <row r="578" spans="1:19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6"/>
      <c r="O578" s="6"/>
      <c r="P578" s="6"/>
      <c r="Q578" s="6"/>
      <c r="R578" s="7"/>
      <c r="S578" s="8"/>
    </row>
    <row r="579" spans="1:19" ht="15.75">
      <c r="A579" s="80" t="s">
        <v>223</v>
      </c>
      <c r="B579" s="80"/>
      <c r="C579" s="80"/>
      <c r="D579" s="80"/>
      <c r="E579" s="80"/>
      <c r="F579" s="8"/>
      <c r="G579" s="8"/>
      <c r="H579" s="8"/>
      <c r="J579" s="8"/>
      <c r="L579" s="8"/>
      <c r="M579" s="8"/>
      <c r="R579" s="8"/>
      <c r="S579" s="8"/>
    </row>
    <row r="580" spans="1:19" ht="15.75">
      <c r="A580" s="58"/>
      <c r="B580" s="58"/>
      <c r="C580" s="58"/>
      <c r="D580" s="58"/>
      <c r="E580" s="58"/>
      <c r="F580" s="8"/>
      <c r="G580" s="8"/>
      <c r="H580" s="8"/>
      <c r="J580" s="8"/>
      <c r="L580" s="8"/>
      <c r="M580" s="8"/>
      <c r="R580" s="8"/>
      <c r="S580" s="8"/>
    </row>
    <row r="581" spans="1:19" ht="15.75">
      <c r="A581" s="58"/>
      <c r="B581" s="58"/>
      <c r="C581" s="58"/>
      <c r="D581" s="58"/>
      <c r="E581" s="58"/>
      <c r="F581" s="8"/>
      <c r="G581" s="8"/>
      <c r="H581" s="8"/>
      <c r="J581" s="8"/>
      <c r="L581" s="8"/>
      <c r="M581" s="8"/>
      <c r="R581" s="8"/>
      <c r="S581" s="8"/>
    </row>
    <row r="582" spans="1:19" ht="15.75">
      <c r="A582" s="58"/>
      <c r="B582" s="58"/>
      <c r="C582" s="58"/>
      <c r="D582" s="58"/>
      <c r="E582" s="58"/>
      <c r="F582" s="8"/>
      <c r="G582" s="8"/>
      <c r="H582" s="8"/>
      <c r="J582" s="8"/>
      <c r="L582" s="8"/>
      <c r="M582" s="8"/>
      <c r="R582" s="8"/>
      <c r="S582" s="8"/>
    </row>
    <row r="583" spans="1:19" ht="15.75">
      <c r="A583" s="24" t="s">
        <v>224</v>
      </c>
      <c r="B583"/>
      <c r="C583"/>
      <c r="D583"/>
      <c r="E583"/>
      <c r="F583" s="13"/>
      <c r="G583" s="13"/>
      <c r="H583" s="8"/>
      <c r="J583" s="8"/>
      <c r="L583" s="8"/>
      <c r="M583" s="8"/>
      <c r="R583" s="8"/>
      <c r="S583" s="8"/>
    </row>
    <row r="584" spans="1:19">
      <c r="A584"/>
      <c r="B584"/>
      <c r="C584"/>
      <c r="D584"/>
      <c r="E584"/>
      <c r="F584" s="13"/>
      <c r="G584" s="13"/>
      <c r="H584" s="8"/>
      <c r="J584" s="8"/>
      <c r="L584" s="8"/>
      <c r="M584" s="8"/>
      <c r="R584" s="8"/>
      <c r="S584" s="8"/>
    </row>
    <row r="585" spans="1:19" ht="15.75">
      <c r="A585" s="24" t="s">
        <v>225</v>
      </c>
      <c r="B585" t="s">
        <v>226</v>
      </c>
      <c r="C585"/>
      <c r="D585"/>
      <c r="E585"/>
      <c r="F585" s="13"/>
      <c r="G585" s="13"/>
      <c r="H585" s="8"/>
      <c r="I585" s="8" t="s">
        <v>227</v>
      </c>
      <c r="J585" s="8"/>
      <c r="L585" s="8"/>
      <c r="M585" s="8"/>
      <c r="R585" s="8"/>
      <c r="S585" s="8"/>
    </row>
    <row r="586" spans="1:19" ht="15.75">
      <c r="A586" s="25" t="s">
        <v>228</v>
      </c>
      <c r="B586"/>
      <c r="C586"/>
      <c r="D586"/>
      <c r="E586"/>
      <c r="F586" s="13"/>
      <c r="G586" s="13"/>
      <c r="H586" s="8"/>
      <c r="J586" s="8"/>
      <c r="L586" s="8"/>
      <c r="M586" s="8"/>
      <c r="R586" s="8"/>
      <c r="S586" s="8"/>
    </row>
    <row r="587" spans="1:19">
      <c r="A587" s="25" t="s">
        <v>229</v>
      </c>
      <c r="B587"/>
      <c r="C587"/>
      <c r="D587"/>
      <c r="E587"/>
      <c r="F587" s="13"/>
      <c r="G587" s="13"/>
      <c r="H587" s="8"/>
      <c r="J587" s="8"/>
      <c r="L587" s="8"/>
      <c r="M587" s="8"/>
      <c r="R587" s="8"/>
      <c r="S587" s="8"/>
    </row>
    <row r="588" spans="1:19">
      <c r="A588" s="8"/>
      <c r="B588" s="8"/>
      <c r="C588" s="8"/>
      <c r="D588" s="8"/>
      <c r="E588" s="8"/>
      <c r="F588" s="8"/>
      <c r="G588" s="8"/>
      <c r="H588" s="8"/>
      <c r="J588" s="8"/>
      <c r="L588" s="8"/>
      <c r="M588" s="8"/>
      <c r="R588" s="8"/>
      <c r="S588" s="8"/>
    </row>
    <row r="589" spans="1:19">
      <c r="A589" s="8"/>
      <c r="B589" s="8"/>
      <c r="C589" s="8"/>
      <c r="D589" s="8"/>
      <c r="E589" s="8"/>
      <c r="F589" s="8"/>
      <c r="G589" s="8"/>
      <c r="H589" s="8"/>
      <c r="J589" s="8"/>
      <c r="L589" s="8"/>
      <c r="M589" s="8"/>
      <c r="R589" s="8"/>
      <c r="S589" s="8"/>
    </row>
    <row r="590" spans="1:19">
      <c r="A590" s="8"/>
      <c r="B590" s="8"/>
      <c r="C590" s="8"/>
      <c r="D590" s="8"/>
      <c r="E590" s="8"/>
      <c r="F590" s="8"/>
      <c r="G590" s="8"/>
      <c r="H590" s="8"/>
      <c r="J590" s="8"/>
      <c r="L590" s="8"/>
      <c r="M590" s="8"/>
      <c r="R590" s="8"/>
      <c r="S590" s="8"/>
    </row>
    <row r="591" spans="1:19">
      <c r="A591" s="8"/>
      <c r="B591" s="8"/>
      <c r="C591" s="8"/>
      <c r="D591" s="8"/>
      <c r="E591" s="8"/>
      <c r="F591" s="8"/>
      <c r="G591" s="8"/>
      <c r="H591" s="8"/>
      <c r="J591" s="8"/>
      <c r="L591" s="8"/>
      <c r="M591" s="8"/>
      <c r="R591" s="8"/>
      <c r="S591" s="8"/>
    </row>
    <row r="592" spans="1:19">
      <c r="A592" s="8"/>
      <c r="B592" s="8"/>
      <c r="C592" s="8"/>
      <c r="D592" s="8"/>
      <c r="E592" s="8"/>
      <c r="F592" s="8"/>
      <c r="G592" s="8"/>
      <c r="H592" s="8"/>
      <c r="J592" s="8"/>
      <c r="L592" s="8"/>
      <c r="M592" s="8"/>
      <c r="R592" s="8"/>
      <c r="S592" s="8"/>
    </row>
    <row r="593" spans="1:19">
      <c r="A593" s="8"/>
      <c r="B593" s="8"/>
      <c r="C593" s="8"/>
      <c r="D593" s="8"/>
      <c r="E593" s="8"/>
      <c r="F593" s="8"/>
      <c r="G593" s="8"/>
      <c r="H593" s="8"/>
      <c r="J593" s="8"/>
      <c r="L593" s="8"/>
      <c r="M593" s="8"/>
      <c r="R593" s="8"/>
      <c r="S593" s="8"/>
    </row>
    <row r="594" spans="1:19">
      <c r="A594" s="8"/>
      <c r="B594" s="8"/>
      <c r="C594" s="8"/>
      <c r="D594" s="8"/>
      <c r="E594" s="8"/>
      <c r="F594" s="8"/>
      <c r="G594" s="8"/>
      <c r="H594" s="8"/>
      <c r="J594" s="8"/>
      <c r="L594" s="8"/>
      <c r="M594" s="8"/>
      <c r="R594" s="8"/>
      <c r="S594" s="8"/>
    </row>
    <row r="595" spans="1:19">
      <c r="A595" s="8"/>
      <c r="B595" s="8"/>
      <c r="C595" s="8"/>
      <c r="D595" s="8"/>
      <c r="E595" s="8"/>
      <c r="F595" s="8"/>
      <c r="G595" s="8"/>
      <c r="H595" s="8"/>
      <c r="J595" s="8"/>
      <c r="L595" s="8"/>
      <c r="M595" s="8"/>
      <c r="R595" s="8"/>
      <c r="S595" s="8"/>
    </row>
    <row r="596" spans="1:19">
      <c r="A596" s="8"/>
      <c r="B596" s="8"/>
      <c r="C596" s="8"/>
      <c r="D596" s="8"/>
      <c r="E596" s="8"/>
      <c r="F596" s="8"/>
      <c r="G596" s="8"/>
      <c r="H596" s="8"/>
      <c r="J596" s="8"/>
      <c r="L596" s="8"/>
      <c r="M596" s="8"/>
      <c r="R596" s="8"/>
      <c r="S596" s="8"/>
    </row>
    <row r="597" spans="1:19">
      <c r="A597" s="8"/>
      <c r="B597" s="8"/>
      <c r="C597" s="8"/>
      <c r="D597" s="8"/>
      <c r="E597" s="8"/>
      <c r="F597" s="8"/>
      <c r="G597" s="8"/>
      <c r="H597" s="8"/>
      <c r="J597" s="8"/>
      <c r="L597" s="8"/>
      <c r="M597" s="8"/>
      <c r="R597" s="8"/>
      <c r="S597" s="8"/>
    </row>
    <row r="598" spans="1:19">
      <c r="A598" s="8"/>
      <c r="B598" s="8"/>
      <c r="C598" s="8"/>
      <c r="D598" s="8"/>
      <c r="E598" s="8"/>
      <c r="F598" s="8"/>
      <c r="G598" s="8"/>
      <c r="H598" s="8"/>
      <c r="J598" s="8"/>
      <c r="L598" s="8"/>
      <c r="M598" s="8"/>
      <c r="R598" s="8"/>
      <c r="S598" s="8"/>
    </row>
    <row r="599" spans="1:19">
      <c r="A599" s="8"/>
      <c r="B599" s="8"/>
      <c r="C599" s="8"/>
      <c r="D599" s="8"/>
      <c r="E599" s="8"/>
      <c r="F599" s="8"/>
      <c r="G599" s="8"/>
      <c r="H599" s="8"/>
      <c r="J599" s="8"/>
      <c r="L599" s="8"/>
      <c r="M599" s="8"/>
      <c r="R599" s="8"/>
      <c r="S599" s="8"/>
    </row>
    <row r="600" spans="1:19">
      <c r="A600" s="8"/>
      <c r="B600" s="8"/>
      <c r="C600" s="8"/>
      <c r="D600" s="8"/>
      <c r="E600" s="8"/>
      <c r="F600" s="8"/>
      <c r="G600" s="8"/>
      <c r="H600" s="8"/>
      <c r="J600" s="8"/>
      <c r="L600" s="8"/>
      <c r="M600" s="8"/>
      <c r="R600" s="8"/>
      <c r="S600" s="8"/>
    </row>
    <row r="601" spans="1:19">
      <c r="A601" s="8"/>
      <c r="B601" s="8"/>
      <c r="C601" s="8"/>
      <c r="D601" s="8"/>
      <c r="E601" s="8"/>
      <c r="F601" s="8"/>
      <c r="G601" s="8"/>
      <c r="H601" s="8"/>
      <c r="J601" s="8"/>
      <c r="L601" s="8"/>
      <c r="M601" s="8"/>
      <c r="R601" s="8"/>
      <c r="S601" s="8"/>
    </row>
    <row r="602" spans="1:19">
      <c r="A602" s="8"/>
      <c r="B602" s="8"/>
      <c r="C602" s="8"/>
      <c r="D602" s="8"/>
      <c r="E602" s="8"/>
      <c r="F602" s="8"/>
      <c r="G602" s="8"/>
      <c r="H602" s="8"/>
      <c r="J602" s="8"/>
      <c r="L602" s="8"/>
      <c r="M602" s="8"/>
      <c r="R602" s="8"/>
      <c r="S602" s="8"/>
    </row>
    <row r="603" spans="1:19">
      <c r="A603" s="8"/>
      <c r="B603" s="8"/>
      <c r="C603" s="8"/>
      <c r="D603" s="8"/>
      <c r="E603" s="8"/>
      <c r="F603" s="8"/>
      <c r="G603" s="8"/>
      <c r="H603" s="8"/>
      <c r="J603" s="8"/>
      <c r="L603" s="8"/>
      <c r="M603" s="8"/>
      <c r="R603" s="8"/>
      <c r="S603" s="8"/>
    </row>
    <row r="604" spans="1:19">
      <c r="A604" s="8"/>
      <c r="B604" s="8"/>
      <c r="C604" s="8"/>
      <c r="D604" s="8"/>
      <c r="E604" s="8"/>
      <c r="F604" s="8"/>
      <c r="G604" s="8"/>
      <c r="H604" s="8"/>
      <c r="J604" s="8"/>
      <c r="L604" s="8"/>
      <c r="M604" s="8"/>
      <c r="R604" s="8"/>
      <c r="S604" s="8"/>
    </row>
    <row r="605" spans="1:19">
      <c r="A605" s="8"/>
      <c r="B605" s="8"/>
      <c r="C605" s="8"/>
      <c r="D605" s="8"/>
      <c r="E605" s="8"/>
      <c r="F605" s="8"/>
      <c r="G605" s="8"/>
      <c r="H605" s="8"/>
      <c r="J605" s="8"/>
      <c r="L605" s="8"/>
      <c r="M605" s="8"/>
      <c r="R605" s="8"/>
      <c r="S605" s="8"/>
    </row>
    <row r="606" spans="1:19">
      <c r="A606" s="8"/>
      <c r="B606" s="8"/>
      <c r="C606" s="8"/>
      <c r="D606" s="8"/>
      <c r="E606" s="8"/>
      <c r="F606" s="8"/>
      <c r="G606" s="8"/>
      <c r="H606" s="8"/>
      <c r="J606" s="8"/>
      <c r="L606" s="8"/>
      <c r="M606" s="8"/>
      <c r="R606" s="8"/>
      <c r="S606" s="8"/>
    </row>
    <row r="607" spans="1:19">
      <c r="A607" s="8"/>
      <c r="B607" s="8"/>
      <c r="C607" s="8"/>
      <c r="D607" s="8"/>
      <c r="E607" s="8"/>
      <c r="F607" s="8"/>
      <c r="G607" s="8"/>
      <c r="H607" s="8"/>
      <c r="J607" s="8"/>
      <c r="L607" s="8"/>
      <c r="M607" s="8"/>
      <c r="R607" s="8"/>
      <c r="S607" s="8"/>
    </row>
    <row r="608" spans="1:19">
      <c r="A608" s="8"/>
      <c r="B608" s="8"/>
      <c r="C608" s="8"/>
      <c r="D608" s="8"/>
      <c r="E608" s="8"/>
      <c r="F608" s="8"/>
      <c r="G608" s="8"/>
      <c r="H608" s="8"/>
      <c r="J608" s="8"/>
      <c r="L608" s="8"/>
      <c r="M608" s="8"/>
      <c r="R608" s="8"/>
      <c r="S608" s="8"/>
    </row>
    <row r="609" spans="1:19">
      <c r="A609" s="8"/>
      <c r="B609" s="8"/>
      <c r="C609" s="8"/>
      <c r="D609" s="8"/>
      <c r="E609" s="8"/>
      <c r="F609" s="8"/>
      <c r="G609" s="8"/>
      <c r="H609" s="8"/>
      <c r="J609" s="8"/>
      <c r="L609" s="8"/>
      <c r="M609" s="8"/>
      <c r="R609" s="8"/>
      <c r="S609" s="8"/>
    </row>
    <row r="610" spans="1:19">
      <c r="A610" s="8"/>
      <c r="B610" s="8"/>
      <c r="C610" s="8"/>
      <c r="D610" s="8"/>
      <c r="E610" s="8"/>
      <c r="F610" s="8"/>
      <c r="G610" s="8"/>
      <c r="H610" s="8"/>
      <c r="J610" s="8"/>
      <c r="L610" s="8"/>
      <c r="M610" s="8"/>
      <c r="R610" s="8"/>
      <c r="S610" s="8"/>
    </row>
    <row r="611" spans="1:19">
      <c r="A611" s="8"/>
      <c r="B611" s="8"/>
      <c r="C611" s="8"/>
      <c r="D611" s="8"/>
      <c r="E611" s="8"/>
      <c r="F611" s="8"/>
      <c r="G611" s="8"/>
      <c r="H611" s="8"/>
      <c r="J611" s="8"/>
      <c r="L611" s="8"/>
      <c r="M611" s="8"/>
      <c r="R611" s="8"/>
      <c r="S611" s="8"/>
    </row>
    <row r="612" spans="1:19">
      <c r="A612" s="8"/>
      <c r="B612" s="8"/>
      <c r="C612" s="8"/>
      <c r="D612" s="8"/>
      <c r="E612" s="8"/>
      <c r="F612" s="8"/>
      <c r="G612" s="8"/>
      <c r="H612" s="8"/>
      <c r="J612" s="8"/>
      <c r="L612" s="8"/>
      <c r="M612" s="8"/>
      <c r="R612" s="8"/>
      <c r="S612" s="8"/>
    </row>
    <row r="613" spans="1:19">
      <c r="A613" s="8"/>
      <c r="B613" s="8"/>
      <c r="C613" s="8"/>
      <c r="D613" s="8"/>
      <c r="E613" s="8"/>
      <c r="F613" s="8"/>
      <c r="G613" s="8"/>
      <c r="H613" s="8"/>
      <c r="J613" s="8"/>
      <c r="L613" s="8"/>
      <c r="M613" s="8"/>
      <c r="R613" s="8"/>
      <c r="S613" s="8"/>
    </row>
    <row r="614" spans="1:19">
      <c r="A614" s="8"/>
      <c r="B614" s="8"/>
      <c r="C614" s="8"/>
      <c r="D614" s="8"/>
      <c r="E614" s="8"/>
      <c r="F614" s="8"/>
      <c r="G614" s="8"/>
      <c r="H614" s="8"/>
      <c r="J614" s="8"/>
      <c r="L614" s="8"/>
      <c r="M614" s="8"/>
      <c r="R614" s="8"/>
      <c r="S614" s="8"/>
    </row>
    <row r="615" spans="1:19">
      <c r="A615" s="8"/>
      <c r="B615" s="8"/>
      <c r="C615" s="8"/>
      <c r="D615" s="8"/>
      <c r="E615" s="8"/>
      <c r="F615" s="8"/>
      <c r="G615" s="8"/>
      <c r="H615" s="8"/>
      <c r="J615" s="8"/>
      <c r="L615" s="8"/>
      <c r="M615" s="8"/>
      <c r="R615" s="8"/>
      <c r="S615" s="8"/>
    </row>
    <row r="616" spans="1:19">
      <c r="A616" s="8"/>
      <c r="B616" s="8"/>
      <c r="C616" s="8"/>
      <c r="D616" s="8"/>
      <c r="E616" s="8"/>
      <c r="F616" s="8"/>
      <c r="G616" s="8"/>
      <c r="H616" s="8"/>
      <c r="J616" s="8"/>
      <c r="L616" s="8"/>
      <c r="M616" s="8"/>
      <c r="R616" s="8"/>
      <c r="S616" s="8"/>
    </row>
    <row r="617" spans="1:19">
      <c r="A617" s="8"/>
      <c r="B617" s="8"/>
      <c r="C617" s="8"/>
      <c r="D617" s="8"/>
      <c r="E617" s="8"/>
      <c r="F617" s="8"/>
      <c r="G617" s="8"/>
      <c r="H617" s="8"/>
      <c r="J617" s="8"/>
      <c r="L617" s="8"/>
      <c r="M617" s="8"/>
      <c r="R617" s="8"/>
      <c r="S617" s="8"/>
    </row>
    <row r="618" spans="1:19">
      <c r="A618" s="8"/>
      <c r="B618" s="8"/>
      <c r="C618" s="8"/>
      <c r="D618" s="8"/>
      <c r="E618" s="8"/>
      <c r="F618" s="8"/>
      <c r="G618" s="8"/>
      <c r="H618" s="8"/>
      <c r="J618" s="8"/>
      <c r="L618" s="8"/>
      <c r="M618" s="8"/>
      <c r="R618" s="8"/>
      <c r="S618" s="8"/>
    </row>
    <row r="619" spans="1:19">
      <c r="A619" s="8"/>
      <c r="B619" s="8"/>
      <c r="C619" s="8"/>
      <c r="D619" s="8"/>
      <c r="E619" s="8"/>
      <c r="F619" s="8"/>
      <c r="G619" s="8"/>
      <c r="H619" s="8"/>
      <c r="J619" s="8"/>
      <c r="L619" s="8"/>
      <c r="M619" s="8"/>
      <c r="R619" s="8"/>
      <c r="S619" s="8"/>
    </row>
    <row r="620" spans="1:19">
      <c r="A620" s="8"/>
      <c r="B620" s="8"/>
      <c r="C620" s="8"/>
      <c r="D620" s="8"/>
      <c r="E620" s="8"/>
      <c r="F620" s="8"/>
      <c r="G620" s="8"/>
      <c r="H620" s="8"/>
      <c r="J620" s="8"/>
      <c r="L620" s="8"/>
      <c r="M620" s="8"/>
      <c r="R620" s="8"/>
      <c r="S620" s="8"/>
    </row>
    <row r="621" spans="1:19">
      <c r="A621" s="8"/>
      <c r="B621" s="8"/>
      <c r="C621" s="8"/>
      <c r="D621" s="8"/>
      <c r="E621" s="8"/>
      <c r="F621" s="8"/>
      <c r="G621" s="8"/>
      <c r="H621" s="8"/>
      <c r="J621" s="8"/>
      <c r="L621" s="8"/>
      <c r="M621" s="8"/>
      <c r="R621" s="8"/>
      <c r="S621" s="8"/>
    </row>
    <row r="622" spans="1:19">
      <c r="A622" s="8"/>
      <c r="B622" s="8"/>
      <c r="C622" s="8"/>
      <c r="D622" s="8"/>
      <c r="E622" s="8"/>
      <c r="F622" s="8"/>
      <c r="G622" s="8"/>
      <c r="H622" s="8"/>
      <c r="J622" s="8"/>
      <c r="L622" s="8"/>
      <c r="M622" s="8"/>
      <c r="R622" s="8"/>
      <c r="S622" s="8"/>
    </row>
    <row r="623" spans="1:19">
      <c r="A623" s="8"/>
      <c r="B623" s="8"/>
      <c r="C623" s="8"/>
      <c r="D623" s="8"/>
      <c r="E623" s="8"/>
      <c r="F623" s="8"/>
      <c r="G623" s="8"/>
      <c r="H623" s="8"/>
      <c r="J623" s="8"/>
      <c r="L623" s="8"/>
      <c r="M623" s="8"/>
      <c r="R623" s="8"/>
      <c r="S623" s="8"/>
    </row>
    <row r="624" spans="1:19">
      <c r="A624" s="8"/>
      <c r="B624" s="8"/>
      <c r="C624" s="8"/>
      <c r="D624" s="8"/>
      <c r="E624" s="8"/>
      <c r="F624" s="8"/>
      <c r="G624" s="8"/>
      <c r="H624" s="8"/>
      <c r="J624" s="8"/>
      <c r="L624" s="8"/>
      <c r="M624" s="8"/>
      <c r="R624" s="8"/>
      <c r="S624" s="8"/>
    </row>
    <row r="625" spans="1:19">
      <c r="A625" s="8"/>
      <c r="B625" s="8"/>
      <c r="C625" s="8"/>
      <c r="D625" s="8"/>
      <c r="E625" s="8"/>
      <c r="F625" s="8"/>
      <c r="G625" s="8"/>
      <c r="H625" s="8"/>
      <c r="J625" s="8"/>
      <c r="L625" s="8"/>
      <c r="M625" s="8"/>
      <c r="R625" s="8"/>
      <c r="S625" s="8"/>
    </row>
    <row r="626" spans="1:19">
      <c r="A626" s="8"/>
      <c r="B626" s="8"/>
      <c r="C626" s="8"/>
      <c r="D626" s="8"/>
      <c r="E626" s="8"/>
      <c r="F626" s="8"/>
      <c r="G626" s="8"/>
      <c r="H626" s="8"/>
      <c r="J626" s="8"/>
      <c r="L626" s="8"/>
      <c r="M626" s="8"/>
      <c r="R626" s="8"/>
      <c r="S626" s="8"/>
    </row>
    <row r="627" spans="1:19">
      <c r="A627" s="8"/>
      <c r="B627" s="8"/>
      <c r="C627" s="8"/>
      <c r="D627" s="8"/>
      <c r="E627" s="8"/>
      <c r="F627" s="8"/>
      <c r="G627" s="8"/>
      <c r="H627" s="8"/>
      <c r="J627" s="8"/>
      <c r="L627" s="8"/>
      <c r="M627" s="8"/>
      <c r="R627" s="8"/>
      <c r="S627" s="8"/>
    </row>
    <row r="628" spans="1:19">
      <c r="A628" s="8"/>
      <c r="B628" s="8"/>
      <c r="C628" s="8"/>
      <c r="D628" s="8"/>
      <c r="E628" s="8"/>
      <c r="F628" s="8"/>
      <c r="G628" s="8"/>
      <c r="H628" s="8"/>
      <c r="J628" s="8"/>
      <c r="L628" s="8"/>
      <c r="M628" s="8"/>
      <c r="R628" s="8"/>
      <c r="S628" s="8"/>
    </row>
    <row r="629" spans="1:19">
      <c r="A629" s="8"/>
      <c r="B629" s="8"/>
      <c r="C629" s="8"/>
      <c r="D629" s="8"/>
      <c r="E629" s="8"/>
      <c r="F629" s="8"/>
      <c r="G629" s="8"/>
      <c r="H629" s="8"/>
      <c r="J629" s="8"/>
      <c r="L629" s="8"/>
      <c r="M629" s="8"/>
      <c r="R629" s="8"/>
      <c r="S629" s="8"/>
    </row>
    <row r="630" spans="1:19">
      <c r="A630" s="8"/>
      <c r="B630" s="8"/>
      <c r="C630" s="8"/>
      <c r="D630" s="8"/>
      <c r="E630" s="8"/>
      <c r="F630" s="8"/>
      <c r="G630" s="8"/>
      <c r="H630" s="8"/>
      <c r="J630" s="8"/>
      <c r="L630" s="8"/>
      <c r="M630" s="8"/>
      <c r="R630" s="8"/>
      <c r="S630" s="8"/>
    </row>
    <row r="631" spans="1:19">
      <c r="A631" s="8"/>
      <c r="B631" s="8"/>
      <c r="C631" s="8"/>
      <c r="D631" s="8"/>
      <c r="E631" s="8"/>
      <c r="F631" s="8"/>
      <c r="G631" s="8"/>
      <c r="H631" s="8"/>
      <c r="J631" s="8"/>
      <c r="L631" s="8"/>
      <c r="M631" s="8"/>
      <c r="R631" s="8"/>
      <c r="S631" s="8"/>
    </row>
    <row r="632" spans="1:19">
      <c r="A632" s="8"/>
      <c r="B632" s="8"/>
      <c r="C632" s="8"/>
      <c r="D632" s="8"/>
      <c r="E632" s="8"/>
      <c r="F632" s="8"/>
      <c r="G632" s="8"/>
      <c r="H632" s="8"/>
      <c r="J632" s="8"/>
      <c r="L632" s="8"/>
      <c r="M632" s="8"/>
      <c r="R632" s="8"/>
      <c r="S632" s="8"/>
    </row>
    <row r="633" spans="1:19">
      <c r="A633" s="8"/>
      <c r="B633" s="8"/>
      <c r="C633" s="8"/>
      <c r="D633" s="8"/>
      <c r="E633" s="8"/>
      <c r="F633" s="8"/>
      <c r="G633" s="8"/>
      <c r="H633" s="8"/>
      <c r="J633" s="8"/>
      <c r="L633" s="8"/>
      <c r="M633" s="8"/>
      <c r="R633" s="8"/>
      <c r="S633" s="8"/>
    </row>
    <row r="634" spans="1:19">
      <c r="A634" s="8"/>
      <c r="B634" s="8"/>
      <c r="C634" s="8"/>
      <c r="D634" s="8"/>
      <c r="E634" s="8"/>
      <c r="F634" s="8"/>
      <c r="G634" s="8"/>
      <c r="H634" s="8"/>
      <c r="J634" s="8"/>
      <c r="L634" s="8"/>
      <c r="M634" s="8"/>
      <c r="R634" s="8"/>
      <c r="S634" s="8"/>
    </row>
    <row r="635" spans="1:19">
      <c r="A635" s="8"/>
      <c r="B635" s="8"/>
      <c r="C635" s="8"/>
      <c r="D635" s="8"/>
      <c r="E635" s="8"/>
      <c r="F635" s="8"/>
      <c r="G635" s="8"/>
      <c r="H635" s="8"/>
      <c r="J635" s="8"/>
      <c r="L635" s="8"/>
      <c r="M635" s="8"/>
      <c r="R635" s="8"/>
      <c r="S635" s="8"/>
    </row>
    <row r="636" spans="1:19">
      <c r="A636" s="8"/>
      <c r="B636" s="8"/>
      <c r="C636" s="8"/>
      <c r="D636" s="8"/>
      <c r="E636" s="8"/>
      <c r="F636" s="8"/>
      <c r="G636" s="8"/>
      <c r="H636" s="8"/>
      <c r="J636" s="8"/>
      <c r="L636" s="8"/>
      <c r="M636" s="8"/>
      <c r="R636" s="8"/>
      <c r="S636" s="8"/>
    </row>
    <row r="637" spans="1:19">
      <c r="A637" s="8"/>
      <c r="B637" s="8"/>
      <c r="C637" s="8"/>
      <c r="D637" s="8"/>
      <c r="E637" s="8"/>
      <c r="F637" s="8"/>
      <c r="G637" s="8"/>
      <c r="H637" s="8"/>
      <c r="J637" s="8"/>
      <c r="L637" s="8"/>
      <c r="M637" s="8"/>
      <c r="R637" s="8"/>
      <c r="S637" s="8"/>
    </row>
    <row r="638" spans="1:19">
      <c r="A638" s="8"/>
      <c r="B638" s="8"/>
      <c r="C638" s="8"/>
      <c r="D638" s="8"/>
      <c r="E638" s="8"/>
      <c r="F638" s="8"/>
      <c r="G638" s="8"/>
      <c r="H638" s="8"/>
      <c r="J638" s="8"/>
      <c r="L638" s="8"/>
      <c r="M638" s="8"/>
      <c r="R638" s="8"/>
      <c r="S638" s="8"/>
    </row>
    <row r="639" spans="1:19">
      <c r="A639" s="8"/>
      <c r="B639" s="8"/>
      <c r="C639" s="8"/>
      <c r="D639" s="8"/>
      <c r="E639" s="8"/>
      <c r="F639" s="8"/>
      <c r="G639" s="8"/>
      <c r="H639" s="8"/>
      <c r="J639" s="8"/>
      <c r="L639" s="8"/>
      <c r="M639" s="8"/>
      <c r="R639" s="8"/>
      <c r="S639" s="8"/>
    </row>
    <row r="640" spans="1:19">
      <c r="A640" s="8"/>
      <c r="B640" s="8"/>
      <c r="C640" s="8"/>
      <c r="D640" s="8"/>
      <c r="E640" s="8"/>
      <c r="F640" s="8"/>
      <c r="G640" s="8"/>
      <c r="H640" s="8"/>
      <c r="J640" s="8"/>
      <c r="L640" s="8"/>
      <c r="M640" s="8"/>
      <c r="R640" s="8"/>
      <c r="S640" s="8"/>
    </row>
    <row r="641" spans="1:19">
      <c r="A641" s="8"/>
      <c r="B641" s="8"/>
      <c r="C641" s="8"/>
      <c r="D641" s="8"/>
      <c r="E641" s="8"/>
      <c r="F641" s="8"/>
      <c r="G641" s="8"/>
      <c r="H641" s="8"/>
      <c r="J641" s="8"/>
      <c r="L641" s="8"/>
      <c r="M641" s="8"/>
      <c r="R641" s="8"/>
      <c r="S641" s="8"/>
    </row>
    <row r="642" spans="1:19">
      <c r="A642" s="8"/>
      <c r="B642" s="8"/>
      <c r="C642" s="8"/>
      <c r="D642" s="8"/>
      <c r="E642" s="8"/>
      <c r="F642" s="8"/>
      <c r="G642" s="8"/>
      <c r="H642" s="8"/>
      <c r="J642" s="8"/>
      <c r="L642" s="8"/>
      <c r="M642" s="8"/>
      <c r="R642" s="8"/>
      <c r="S642" s="8"/>
    </row>
    <row r="643" spans="1:19">
      <c r="A643" s="8"/>
      <c r="B643" s="8"/>
      <c r="C643" s="8"/>
      <c r="D643" s="8"/>
      <c r="E643" s="8"/>
      <c r="F643" s="8"/>
      <c r="G643" s="8"/>
      <c r="H643" s="8"/>
      <c r="J643" s="8"/>
      <c r="L643" s="8"/>
      <c r="M643" s="8"/>
      <c r="R643" s="8"/>
      <c r="S643" s="8"/>
    </row>
    <row r="644" spans="1:19">
      <c r="A644" s="8"/>
      <c r="B644" s="8"/>
      <c r="C644" s="8"/>
      <c r="D644" s="8"/>
      <c r="E644" s="8"/>
      <c r="F644" s="8"/>
      <c r="G644" s="8"/>
      <c r="H644" s="8"/>
      <c r="J644" s="8"/>
      <c r="L644" s="8"/>
      <c r="M644" s="8"/>
      <c r="R644" s="8"/>
      <c r="S644" s="8"/>
    </row>
    <row r="645" spans="1:19">
      <c r="A645" s="8"/>
      <c r="B645" s="8"/>
      <c r="C645" s="8"/>
      <c r="D645" s="8"/>
      <c r="E645" s="8"/>
      <c r="F645" s="8"/>
      <c r="G645" s="8"/>
      <c r="H645" s="8"/>
      <c r="J645" s="8"/>
      <c r="L645" s="8"/>
      <c r="M645" s="8"/>
      <c r="R645" s="8"/>
      <c r="S645" s="8"/>
    </row>
    <row r="646" spans="1:19">
      <c r="A646" s="8"/>
      <c r="B646" s="8"/>
      <c r="C646" s="8"/>
      <c r="D646" s="8"/>
      <c r="E646" s="8"/>
      <c r="F646" s="8"/>
      <c r="G646" s="8"/>
      <c r="H646" s="8"/>
      <c r="J646" s="8"/>
      <c r="L646" s="8"/>
      <c r="M646" s="8"/>
      <c r="R646" s="8"/>
      <c r="S646" s="8"/>
    </row>
    <row r="647" spans="1:19">
      <c r="A647" s="8"/>
      <c r="B647" s="8"/>
      <c r="C647" s="8"/>
      <c r="D647" s="8"/>
      <c r="E647" s="8"/>
      <c r="F647" s="8"/>
      <c r="G647" s="8"/>
      <c r="H647" s="8"/>
      <c r="J647" s="8"/>
      <c r="L647" s="8"/>
      <c r="M647" s="8"/>
      <c r="R647" s="8"/>
      <c r="S647" s="8"/>
    </row>
    <row r="648" spans="1:19">
      <c r="A648" s="8"/>
      <c r="B648" s="8"/>
      <c r="C648" s="8"/>
      <c r="D648" s="8"/>
      <c r="E648" s="8"/>
      <c r="F648" s="8"/>
      <c r="G648" s="8"/>
      <c r="H648" s="8"/>
      <c r="J648" s="8"/>
      <c r="L648" s="8"/>
      <c r="M648" s="8"/>
      <c r="R648" s="8"/>
      <c r="S648" s="8"/>
    </row>
    <row r="649" spans="1:19">
      <c r="A649" s="8"/>
      <c r="B649" s="8"/>
      <c r="C649" s="8"/>
      <c r="D649" s="8"/>
      <c r="E649" s="8"/>
      <c r="F649" s="8"/>
      <c r="G649" s="8"/>
      <c r="H649" s="8"/>
      <c r="J649" s="8"/>
      <c r="L649" s="8"/>
      <c r="M649" s="8"/>
      <c r="R649" s="8"/>
      <c r="S649" s="8"/>
    </row>
    <row r="650" spans="1:19">
      <c r="A650" s="8"/>
      <c r="B650" s="8"/>
      <c r="C650" s="8"/>
      <c r="D650" s="8"/>
      <c r="E650" s="8"/>
      <c r="F650" s="8"/>
      <c r="G650" s="8"/>
      <c r="H650" s="8"/>
      <c r="J650" s="8"/>
      <c r="L650" s="8"/>
      <c r="M650" s="8"/>
      <c r="R650" s="8"/>
      <c r="S650" s="8"/>
    </row>
    <row r="651" spans="1:19">
      <c r="A651" s="8"/>
      <c r="B651" s="8"/>
      <c r="C651" s="8"/>
      <c r="D651" s="8"/>
      <c r="E651" s="8"/>
      <c r="F651" s="8"/>
      <c r="G651" s="8"/>
      <c r="H651" s="8"/>
      <c r="J651" s="8"/>
      <c r="L651" s="8"/>
      <c r="M651" s="8"/>
      <c r="R651" s="8"/>
      <c r="S651" s="8"/>
    </row>
    <row r="652" spans="1:19">
      <c r="A652" s="8"/>
      <c r="B652" s="8"/>
      <c r="C652" s="8"/>
      <c r="D652" s="8"/>
      <c r="E652" s="8"/>
      <c r="F652" s="8"/>
      <c r="G652" s="8"/>
      <c r="H652" s="8"/>
      <c r="J652" s="8"/>
      <c r="L652" s="8"/>
      <c r="M652" s="8"/>
      <c r="R652" s="8"/>
      <c r="S652" s="8"/>
    </row>
    <row r="653" spans="1:19">
      <c r="A653" s="8"/>
      <c r="B653" s="8"/>
      <c r="C653" s="8"/>
      <c r="D653" s="8"/>
      <c r="E653" s="8"/>
      <c r="F653" s="8"/>
      <c r="G653" s="8"/>
      <c r="H653" s="8"/>
      <c r="J653" s="8"/>
      <c r="L653" s="8"/>
      <c r="M653" s="8"/>
      <c r="R653" s="8"/>
      <c r="S653" s="8"/>
    </row>
    <row r="654" spans="1:19">
      <c r="A654" s="8"/>
      <c r="B654" s="8"/>
      <c r="C654" s="8"/>
      <c r="D654" s="8"/>
      <c r="E654" s="8"/>
      <c r="F654" s="8"/>
      <c r="G654" s="8"/>
      <c r="H654" s="8"/>
      <c r="J654" s="8"/>
      <c r="L654" s="8"/>
      <c r="M654" s="8"/>
      <c r="R654" s="8"/>
      <c r="S654" s="8"/>
    </row>
    <row r="655" spans="1:19">
      <c r="A655" s="8"/>
      <c r="B655" s="8"/>
      <c r="C655" s="8"/>
      <c r="D655" s="8"/>
      <c r="E655" s="8"/>
      <c r="F655" s="8"/>
      <c r="G655" s="8"/>
      <c r="H655" s="8"/>
      <c r="J655" s="8"/>
      <c r="L655" s="8"/>
      <c r="M655" s="8"/>
      <c r="R655" s="8"/>
      <c r="S655" s="8"/>
    </row>
    <row r="656" spans="1:19">
      <c r="A656" s="8"/>
      <c r="B656" s="8"/>
      <c r="C656" s="8"/>
      <c r="D656" s="8"/>
      <c r="E656" s="8"/>
      <c r="F656" s="8"/>
      <c r="G656" s="8"/>
      <c r="H656" s="8"/>
      <c r="J656" s="8"/>
      <c r="L656" s="8"/>
      <c r="M656" s="8"/>
      <c r="R656" s="8"/>
      <c r="S656" s="8"/>
    </row>
    <row r="657" spans="1:19">
      <c r="A657" s="8"/>
      <c r="B657" s="8"/>
      <c r="C657" s="8"/>
      <c r="D657" s="8"/>
      <c r="E657" s="8"/>
      <c r="F657" s="8"/>
      <c r="G657" s="8"/>
      <c r="H657" s="8"/>
      <c r="J657" s="8"/>
      <c r="L657" s="8"/>
      <c r="M657" s="8"/>
      <c r="R657" s="8"/>
      <c r="S657" s="8"/>
    </row>
    <row r="658" spans="1:19">
      <c r="A658" s="8"/>
      <c r="B658" s="8"/>
      <c r="C658" s="8"/>
      <c r="D658" s="8"/>
      <c r="E658" s="8"/>
      <c r="F658" s="8"/>
      <c r="G658" s="8"/>
      <c r="H658" s="8"/>
      <c r="J658" s="8"/>
      <c r="L658" s="8"/>
      <c r="M658" s="8"/>
      <c r="R658" s="8"/>
      <c r="S658" s="8"/>
    </row>
    <row r="659" spans="1:19">
      <c r="A659" s="8"/>
      <c r="B659" s="8"/>
      <c r="C659" s="8"/>
      <c r="D659" s="8"/>
      <c r="E659" s="8"/>
      <c r="F659" s="8"/>
      <c r="G659" s="8"/>
      <c r="H659" s="8"/>
      <c r="J659" s="8"/>
      <c r="L659" s="8"/>
      <c r="M659" s="8"/>
      <c r="R659" s="8"/>
      <c r="S659" s="8"/>
    </row>
    <row r="660" spans="1:19">
      <c r="A660" s="8"/>
      <c r="B660" s="8"/>
      <c r="C660" s="8"/>
      <c r="D660" s="8"/>
      <c r="E660" s="8"/>
      <c r="F660" s="8"/>
      <c r="G660" s="8"/>
      <c r="H660" s="8"/>
      <c r="J660" s="8"/>
      <c r="L660" s="8"/>
      <c r="M660" s="8"/>
      <c r="R660" s="8"/>
      <c r="S660" s="8"/>
    </row>
    <row r="661" spans="1:19">
      <c r="A661" s="8"/>
      <c r="B661" s="8"/>
      <c r="C661" s="8"/>
      <c r="D661" s="8"/>
      <c r="E661" s="8"/>
      <c r="F661" s="8"/>
      <c r="G661" s="8"/>
      <c r="H661" s="8"/>
      <c r="J661" s="8"/>
      <c r="L661" s="8"/>
      <c r="M661" s="8"/>
      <c r="R661" s="8"/>
      <c r="S661" s="8"/>
    </row>
    <row r="662" spans="1:19">
      <c r="A662" s="8"/>
      <c r="B662" s="8"/>
      <c r="C662" s="8"/>
      <c r="D662" s="8"/>
      <c r="E662" s="8"/>
      <c r="F662" s="8"/>
      <c r="G662" s="8"/>
      <c r="H662" s="8"/>
      <c r="J662" s="8"/>
      <c r="L662" s="8"/>
      <c r="M662" s="8"/>
      <c r="R662" s="8"/>
      <c r="S662" s="8"/>
    </row>
    <row r="663" spans="1:19">
      <c r="A663" s="8"/>
      <c r="B663" s="8"/>
      <c r="C663" s="8"/>
      <c r="D663" s="8"/>
      <c r="E663" s="8"/>
      <c r="F663" s="8"/>
      <c r="G663" s="8"/>
      <c r="H663" s="8"/>
      <c r="J663" s="8"/>
      <c r="L663" s="8"/>
      <c r="M663" s="8"/>
      <c r="R663" s="8"/>
      <c r="S663" s="8"/>
    </row>
    <row r="664" spans="1:19">
      <c r="A664" s="8"/>
      <c r="B664" s="8"/>
      <c r="C664" s="8"/>
      <c r="D664" s="8"/>
      <c r="E664" s="8"/>
      <c r="F664" s="8"/>
      <c r="G664" s="8"/>
      <c r="H664" s="8"/>
      <c r="J664" s="8"/>
      <c r="L664" s="8"/>
      <c r="M664" s="8"/>
      <c r="R664" s="8"/>
      <c r="S664" s="8"/>
    </row>
    <row r="665" spans="1:19">
      <c r="A665" s="8"/>
      <c r="B665" s="8"/>
      <c r="C665" s="8"/>
      <c r="D665" s="8"/>
      <c r="E665" s="8"/>
      <c r="F665" s="8"/>
      <c r="G665" s="8"/>
      <c r="H665" s="8"/>
      <c r="J665" s="8"/>
      <c r="L665" s="8"/>
      <c r="M665" s="8"/>
      <c r="R665" s="8"/>
      <c r="S665" s="8"/>
    </row>
    <row r="666" spans="1:19">
      <c r="A666" s="8"/>
      <c r="B666" s="8"/>
      <c r="C666" s="8"/>
      <c r="D666" s="8"/>
      <c r="E666" s="8"/>
      <c r="F666" s="8"/>
      <c r="G666" s="8"/>
      <c r="H666" s="8"/>
      <c r="J666" s="8"/>
      <c r="L666" s="8"/>
      <c r="M666" s="8"/>
      <c r="R666" s="8"/>
      <c r="S666" s="8"/>
    </row>
    <row r="667" spans="1:19">
      <c r="A667" s="8"/>
      <c r="B667" s="8"/>
      <c r="C667" s="8"/>
      <c r="D667" s="8"/>
      <c r="E667" s="8"/>
      <c r="F667" s="8"/>
      <c r="G667" s="8"/>
      <c r="H667" s="8"/>
      <c r="J667" s="8"/>
      <c r="L667" s="8"/>
      <c r="M667" s="8"/>
      <c r="R667" s="8"/>
      <c r="S667" s="8"/>
    </row>
  </sheetData>
  <mergeCells count="165">
    <mergeCell ref="A73:Q73"/>
    <mergeCell ref="A78:P78"/>
    <mergeCell ref="A79:C79"/>
    <mergeCell ref="A45:P45"/>
    <mergeCell ref="A52:Q52"/>
    <mergeCell ref="A58:P58"/>
    <mergeCell ref="A60:P60"/>
    <mergeCell ref="A63:Q63"/>
    <mergeCell ref="A44:C44"/>
    <mergeCell ref="A59:C59"/>
    <mergeCell ref="A68:C68"/>
    <mergeCell ref="A69:P69"/>
    <mergeCell ref="A5:Q5"/>
    <mergeCell ref="N14:N15"/>
    <mergeCell ref="O14:O15"/>
    <mergeCell ref="F13:O13"/>
    <mergeCell ref="A6:Q6"/>
    <mergeCell ref="F14:F15"/>
    <mergeCell ref="J14:J15"/>
    <mergeCell ref="L14:L15"/>
    <mergeCell ref="P13:P15"/>
    <mergeCell ref="C13:C15"/>
    <mergeCell ref="I14:I15"/>
    <mergeCell ref="K14:K15"/>
    <mergeCell ref="A93:Q93"/>
    <mergeCell ref="A97:P97"/>
    <mergeCell ref="A98:C98"/>
    <mergeCell ref="A99:P99"/>
    <mergeCell ref="A104:Q104"/>
    <mergeCell ref="A579:E579"/>
    <mergeCell ref="B7:H7"/>
    <mergeCell ref="B8:D8"/>
    <mergeCell ref="A11:R11"/>
    <mergeCell ref="A18:C18"/>
    <mergeCell ref="R13:R15"/>
    <mergeCell ref="A13:A15"/>
    <mergeCell ref="B13:B15"/>
    <mergeCell ref="D13:D15"/>
    <mergeCell ref="G14:G15"/>
    <mergeCell ref="E13:E15"/>
    <mergeCell ref="M14:M15"/>
    <mergeCell ref="H14:H15"/>
    <mergeCell ref="Q13:Q15"/>
    <mergeCell ref="R576:R577"/>
    <mergeCell ref="A67:P67"/>
    <mergeCell ref="A38:Q38"/>
    <mergeCell ref="A17:P17"/>
    <mergeCell ref="A43:P43"/>
    <mergeCell ref="A119:C119"/>
    <mergeCell ref="A120:P120"/>
    <mergeCell ref="A129:Q129"/>
    <mergeCell ref="A133:P133"/>
    <mergeCell ref="A134:C134"/>
    <mergeCell ref="A108:P108"/>
    <mergeCell ref="A109:C109"/>
    <mergeCell ref="A110:P110"/>
    <mergeCell ref="A114:Q114"/>
    <mergeCell ref="A118:P118"/>
    <mergeCell ref="A166:Q166"/>
    <mergeCell ref="A170:P170"/>
    <mergeCell ref="A171:C171"/>
    <mergeCell ref="A172:P172"/>
    <mergeCell ref="A179:Q179"/>
    <mergeCell ref="A135:P135"/>
    <mergeCell ref="A141:Q141"/>
    <mergeCell ref="A145:P145"/>
    <mergeCell ref="A146:C146"/>
    <mergeCell ref="A147:P147"/>
    <mergeCell ref="A209:C209"/>
    <mergeCell ref="A210:P210"/>
    <mergeCell ref="A214:Q214"/>
    <mergeCell ref="A218:P218"/>
    <mergeCell ref="A219:C219"/>
    <mergeCell ref="A183:P183"/>
    <mergeCell ref="A184:C184"/>
    <mergeCell ref="A185:P185"/>
    <mergeCell ref="A204:Q204"/>
    <mergeCell ref="A208:P208"/>
    <mergeCell ref="A250:Q250"/>
    <mergeCell ref="A253:P253"/>
    <mergeCell ref="A254:C254"/>
    <mergeCell ref="A255:P255"/>
    <mergeCell ref="A259:Q259"/>
    <mergeCell ref="A220:P220"/>
    <mergeCell ref="A238:Q238"/>
    <mergeCell ref="A242:P242"/>
    <mergeCell ref="A243:C243"/>
    <mergeCell ref="A244:P244"/>
    <mergeCell ref="A576:Q577"/>
    <mergeCell ref="A263:P263"/>
    <mergeCell ref="A264:C264"/>
    <mergeCell ref="A265:P265"/>
    <mergeCell ref="A272:Q272"/>
    <mergeCell ref="A276:P276"/>
    <mergeCell ref="A277:C277"/>
    <mergeCell ref="A278:P278"/>
    <mergeCell ref="A283:Q283"/>
    <mergeCell ref="A287:P287"/>
    <mergeCell ref="A288:C288"/>
    <mergeCell ref="A289:P289"/>
    <mergeCell ref="A300:Q300"/>
    <mergeCell ref="A304:P304"/>
    <mergeCell ref="A305:C305"/>
    <mergeCell ref="A306:P306"/>
    <mergeCell ref="A338:P338"/>
    <mergeCell ref="A339:C339"/>
    <mergeCell ref="A340:P340"/>
    <mergeCell ref="A351:Q351"/>
    <mergeCell ref="A355:P355"/>
    <mergeCell ref="A317:Q317"/>
    <mergeCell ref="A321:P321"/>
    <mergeCell ref="A322:C322"/>
    <mergeCell ref="A323:P323"/>
    <mergeCell ref="A334:Q334"/>
    <mergeCell ref="A374:P374"/>
    <mergeCell ref="A385:Q385"/>
    <mergeCell ref="A389:P389"/>
    <mergeCell ref="A390:C390"/>
    <mergeCell ref="A391:P391"/>
    <mergeCell ref="A356:C356"/>
    <mergeCell ref="A357:P357"/>
    <mergeCell ref="A368:Q368"/>
    <mergeCell ref="A372:P372"/>
    <mergeCell ref="A373:C373"/>
    <mergeCell ref="A423:P423"/>
    <mergeCell ref="A424:C424"/>
    <mergeCell ref="A425:P425"/>
    <mergeCell ref="A436:Q436"/>
    <mergeCell ref="A440:P440"/>
    <mergeCell ref="A402:Q402"/>
    <mergeCell ref="A406:P406"/>
    <mergeCell ref="A407:C407"/>
    <mergeCell ref="A408:P408"/>
    <mergeCell ref="A419:Q419"/>
    <mergeCell ref="A459:P459"/>
    <mergeCell ref="A470:Q470"/>
    <mergeCell ref="A474:P474"/>
    <mergeCell ref="A475:C475"/>
    <mergeCell ref="A476:P476"/>
    <mergeCell ref="A441:C441"/>
    <mergeCell ref="A442:P442"/>
    <mergeCell ref="A453:Q453"/>
    <mergeCell ref="A457:P457"/>
    <mergeCell ref="A458:C458"/>
    <mergeCell ref="A508:P508"/>
    <mergeCell ref="A509:C509"/>
    <mergeCell ref="A510:P510"/>
    <mergeCell ref="A521:Q521"/>
    <mergeCell ref="A525:P525"/>
    <mergeCell ref="A487:Q487"/>
    <mergeCell ref="A491:P491"/>
    <mergeCell ref="A492:C492"/>
    <mergeCell ref="A493:P493"/>
    <mergeCell ref="A504:Q504"/>
    <mergeCell ref="A572:Q572"/>
    <mergeCell ref="A544:P544"/>
    <mergeCell ref="A555:Q555"/>
    <mergeCell ref="A559:P559"/>
    <mergeCell ref="A560:C560"/>
    <mergeCell ref="A561:P561"/>
    <mergeCell ref="A526:C526"/>
    <mergeCell ref="A527:P527"/>
    <mergeCell ref="A538:Q538"/>
    <mergeCell ref="A542:P542"/>
    <mergeCell ref="A543:C543"/>
  </mergeCells>
  <phoneticPr fontId="0" type="noConversion"/>
  <dataValidations count="4">
    <dataValidation type="list" allowBlank="1" showInputMessage="1" showErrorMessage="1" sqref="D61:D62 D46:D51 D70:D72 D100:D103 D111:D113 D121:D128 D136:D140 D148:D165 D173:D178 D211:D213 D221:D237 D245:D249 D256:D258 D266:D271 D279:D282 D290:D299 D307:D316 D324:D333 D341:D350 D358:D367 D375:D384 D392:D401 D409:D418 D426:D435 D443:D452 D460:D469 D477:D486 D494:D503 D511:D520 D528:D537 D545:D554 D562:D571 D19:D37 D80:D92 D186:D203">
      <formula1>"olimpinė,neolimpinė"</formula1>
    </dataValidation>
    <dataValidation type="list" allowBlank="1" showInputMessage="1" showErrorMessage="1" sqref="M61:M62 M46:M51 H46:H51 H61:H62 M70:M72 H70:H72 M100:M103 H100:H103 M111:M113 H111:H113 M121:M128 H121:H128 M136:M140 H136:H140 M148:M165 H148:H165 M173:M178 H173:H178 M211:M213 H211:H213 M221:M237 H221:H237 M245:M249 H245:H249 M256:M258 H256:H258 M266:M271 H266:H271 M279:M282 H279:H282 M290:M299 H290:H299 M307:M316 H307:H316 M324:M333 H324:H333 M341:M350 H341:H350 M358:M367 H358:H367 M375:M384 H375:H384 M392:M401 H392:H401 M409:M418 H409:H418 M426:M435 H426:H435 M443:M452 H443:H452 M460:M469 H460:H469 M477:M486 H477:H486 M494:M503 H494:H503 M511:M520 H511:H520 M528:M537 H528:H537 M545:M554 H545:H554 M562:M571 H562:H571 H19:H37 M19:M37 H80:H92 M80:M92 H186:H203 M186:M203">
      <formula1>"Taip,Ne"</formula1>
    </dataValidation>
    <dataValidation type="list" allowBlank="1" showInputMessage="1" showErrorMessage="1" sqref="F46:F51 F61:F62 F70:F72 F100:F103 F111:F113 F121:F128 F136:F140 F148:F165 F173:F178 F211:F213 F221:F237 F245:F249 F256:F258 F266:F271 F279:F282 F290:F299 F307:F316 F324:F333 F341:F350 F358:F367 F375:F384 F392:F401 F409:F418 F426:F435 F443:F452 F460:F469 F477:F486 F494:F503 F511:F520 F528:F537 F545:F554 F562:F571 F19:F37 F80:F92 F186:F203">
      <formula1>"OŽ,PČ,PČneol,EČ,EČneol,JOŽ,JPČ,JEČ,JnPČ,JnEČ,NEAK"</formula1>
    </dataValidation>
    <dataValidation type="list" allowBlank="1" showInputMessage="1" showErrorMessage="1" sqref="G46:G51 G61:G62 G70:G72 G100:G103 G111:G113 G121:G128 G136:G140 G148:G165 G173:G178 G211:G213 G221:G237 G245:G249 G256:G258 G266:G271 G279:G282 G290:G299 G307:G316 G324:G333 G341:G350 G358:G367 G375:G384 G392:G401 G409:G418 G426:G435 G443:G452 G460:G469 G477:G486 G494:G503 G511:G520 G528:G537 G545:G554 G562:G571 G19:G37 G80:G92 G186:G203">
      <formula1>"1,1 (kas 4 m. 1 k. nerengiamos),2,4 arba 5"</formula1>
    </dataValidation>
  </dataValidations>
  <hyperlinks>
    <hyperlink ref="B7:H7" r:id="rId1" display="Vytauto g. 94, LT72217 Tauragė, +370 685 81775, smartinkiene@gmail.com"/>
    <hyperlink ref="D40" r:id="rId2"/>
    <hyperlink ref="C54" r:id="rId3"/>
    <hyperlink ref="C64" r:id="rId4"/>
    <hyperlink ref="C95" r:id="rId5"/>
    <hyperlink ref="C105" r:id="rId6"/>
    <hyperlink ref="C115" r:id="rId7"/>
    <hyperlink ref="C130" r:id="rId8"/>
    <hyperlink ref="C142" r:id="rId9"/>
    <hyperlink ref="C167" r:id="rId10"/>
    <hyperlink ref="C180" r:id="rId11"/>
    <hyperlink ref="C205" r:id="rId12"/>
    <hyperlink ref="C215" r:id="rId13"/>
    <hyperlink ref="C239" r:id="rId14"/>
    <hyperlink ref="C251" r:id="rId15"/>
    <hyperlink ref="C260" r:id="rId16"/>
    <hyperlink ref="C273" r:id="rId17"/>
    <hyperlink ref="C284" r:id="rId18"/>
  </hyperlinks>
  <pageMargins left="0.39" right="0.38" top="0.47244094488188981" bottom="0.39370078740157483" header="0.31496062992125984" footer="0.31496062992125984"/>
  <pageSetup paperSize="9" scale="55" orientation="landscape" r:id="rId19"/>
  <legacyDrawing r:id="rId2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'Pripazintos federacijos'!$A$2:$A$75</xm:f>
          </x14:formula1>
          <xm:sqref>A5:Q5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6"/>
  <sheetViews>
    <sheetView topLeftCell="A4" workbookViewId="0">
      <selection activeCell="C19" sqref="C19"/>
    </sheetView>
  </sheetViews>
  <sheetFormatPr defaultRowHeight="15"/>
  <cols>
    <col min="3" max="3" width="30.42578125" customWidth="1"/>
  </cols>
  <sheetData>
    <row r="1" spans="1:41" ht="15.7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51"/>
      <c r="AE1" s="51"/>
      <c r="AF1" s="51"/>
      <c r="AG1" s="51"/>
      <c r="AH1" s="26"/>
      <c r="AI1" s="26"/>
      <c r="AJ1" s="51"/>
      <c r="AK1" s="51" t="s">
        <v>230</v>
      </c>
      <c r="AL1" s="51"/>
      <c r="AM1" s="51"/>
      <c r="AN1" s="51"/>
    </row>
    <row r="2" spans="1:41" ht="15.7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51"/>
      <c r="AE2" s="51"/>
      <c r="AF2" s="51"/>
      <c r="AG2" s="51"/>
      <c r="AH2" s="26"/>
      <c r="AI2" s="26"/>
      <c r="AJ2" s="51"/>
      <c r="AK2" s="51" t="s">
        <v>231</v>
      </c>
      <c r="AL2" s="51"/>
      <c r="AM2" s="51"/>
      <c r="AN2" s="51"/>
    </row>
    <row r="3" spans="1:41" ht="15.7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51"/>
      <c r="AE3" s="51"/>
      <c r="AF3" s="51"/>
      <c r="AG3" s="51"/>
      <c r="AH3" s="26"/>
      <c r="AI3" s="26"/>
      <c r="AJ3" s="51"/>
      <c r="AK3" s="51" t="s">
        <v>232</v>
      </c>
      <c r="AL3" s="51"/>
      <c r="AM3" s="51"/>
      <c r="AN3" s="51"/>
    </row>
    <row r="4" spans="1:41" ht="15.7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51"/>
      <c r="AE4" s="51"/>
      <c r="AF4" s="51"/>
      <c r="AG4" s="51"/>
      <c r="AH4" s="26"/>
      <c r="AI4" s="26"/>
      <c r="AJ4" s="51"/>
      <c r="AK4" s="51" t="s">
        <v>233</v>
      </c>
      <c r="AL4" s="51"/>
      <c r="AM4" s="51"/>
      <c r="AN4" s="51"/>
    </row>
    <row r="5" spans="1:41" ht="15.75">
      <c r="A5" s="109" t="s">
        <v>234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</row>
    <row r="6" spans="1:41" ht="15.75" thickBot="1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</row>
    <row r="7" spans="1:41" ht="96">
      <c r="A7" s="110" t="s">
        <v>8</v>
      </c>
      <c r="B7" s="112" t="s">
        <v>235</v>
      </c>
      <c r="C7" s="115" t="s">
        <v>236</v>
      </c>
      <c r="D7" s="117" t="s">
        <v>237</v>
      </c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8"/>
      <c r="Z7" s="118"/>
      <c r="AA7" s="118"/>
      <c r="AB7" s="118"/>
      <c r="AC7" s="118"/>
      <c r="AD7" s="118"/>
      <c r="AE7" s="118"/>
      <c r="AF7" s="118"/>
      <c r="AG7" s="118"/>
      <c r="AH7" s="118"/>
      <c r="AI7" s="118"/>
      <c r="AJ7" s="118"/>
      <c r="AK7" s="118"/>
      <c r="AL7" s="118"/>
      <c r="AM7" s="118"/>
      <c r="AN7" s="30" t="s">
        <v>13</v>
      </c>
      <c r="AO7" s="31"/>
    </row>
    <row r="8" spans="1:41">
      <c r="A8" s="111"/>
      <c r="B8" s="113"/>
      <c r="C8" s="116"/>
      <c r="D8" s="119" t="s">
        <v>238</v>
      </c>
      <c r="E8" s="119" t="s">
        <v>239</v>
      </c>
      <c r="F8" s="119" t="s">
        <v>240</v>
      </c>
      <c r="G8" s="119" t="s">
        <v>241</v>
      </c>
      <c r="H8" s="119" t="s">
        <v>242</v>
      </c>
      <c r="I8" s="119" t="s">
        <v>243</v>
      </c>
      <c r="J8" s="119" t="s">
        <v>244</v>
      </c>
      <c r="K8" s="119" t="s">
        <v>245</v>
      </c>
      <c r="L8" s="119" t="s">
        <v>246</v>
      </c>
      <c r="M8" s="119" t="s">
        <v>247</v>
      </c>
      <c r="N8" s="119" t="s">
        <v>248</v>
      </c>
      <c r="O8" s="119" t="s">
        <v>249</v>
      </c>
      <c r="P8" s="119" t="s">
        <v>250</v>
      </c>
      <c r="Q8" s="119" t="s">
        <v>251</v>
      </c>
      <c r="R8" s="119" t="s">
        <v>252</v>
      </c>
      <c r="S8" s="119" t="s">
        <v>253</v>
      </c>
      <c r="T8" s="119" t="s">
        <v>254</v>
      </c>
      <c r="U8" s="119" t="s">
        <v>255</v>
      </c>
      <c r="V8" s="119" t="s">
        <v>256</v>
      </c>
      <c r="W8" s="119" t="s">
        <v>257</v>
      </c>
      <c r="X8" s="119" t="s">
        <v>258</v>
      </c>
      <c r="Y8" s="119" t="s">
        <v>259</v>
      </c>
      <c r="Z8" s="119" t="s">
        <v>260</v>
      </c>
      <c r="AA8" s="119" t="s">
        <v>261</v>
      </c>
      <c r="AB8" s="119" t="s">
        <v>262</v>
      </c>
      <c r="AC8" s="119" t="s">
        <v>263</v>
      </c>
      <c r="AD8" s="119" t="s">
        <v>264</v>
      </c>
      <c r="AE8" s="119" t="s">
        <v>265</v>
      </c>
      <c r="AF8" s="119" t="s">
        <v>266</v>
      </c>
      <c r="AG8" s="119" t="s">
        <v>267</v>
      </c>
      <c r="AH8" s="119" t="s">
        <v>268</v>
      </c>
      <c r="AI8" s="119" t="s">
        <v>269</v>
      </c>
      <c r="AJ8" s="119" t="s">
        <v>270</v>
      </c>
      <c r="AK8" s="119" t="s">
        <v>271</v>
      </c>
      <c r="AL8" s="119" t="s">
        <v>272</v>
      </c>
      <c r="AM8" s="119" t="s">
        <v>273</v>
      </c>
      <c r="AN8" s="120" t="s">
        <v>274</v>
      </c>
    </row>
    <row r="9" spans="1:41">
      <c r="A9" s="111"/>
      <c r="B9" s="114"/>
      <c r="C9" s="116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21"/>
    </row>
    <row r="10" spans="1:41" s="55" customFormat="1">
      <c r="A10" s="52" t="s">
        <v>275</v>
      </c>
      <c r="B10" s="53" t="s">
        <v>276</v>
      </c>
      <c r="C10" s="35" t="s">
        <v>277</v>
      </c>
      <c r="D10" s="34">
        <v>550.79999999999995</v>
      </c>
      <c r="E10" s="34">
        <v>426.38400000000001</v>
      </c>
      <c r="F10" s="34">
        <v>342.14400000000001</v>
      </c>
      <c r="G10" s="34">
        <v>181.44</v>
      </c>
      <c r="H10" s="34">
        <v>168.48</v>
      </c>
      <c r="I10" s="34">
        <v>155.52000000000001</v>
      </c>
      <c r="J10" s="34">
        <v>148.5</v>
      </c>
      <c r="K10" s="34">
        <v>144</v>
      </c>
      <c r="L10" s="34">
        <v>137.69999999999999</v>
      </c>
      <c r="M10" s="34">
        <v>134.946</v>
      </c>
      <c r="N10" s="34">
        <v>132.19199999999998</v>
      </c>
      <c r="O10" s="34">
        <v>129.43799999999999</v>
      </c>
      <c r="P10" s="34">
        <v>126.684</v>
      </c>
      <c r="Q10" s="34">
        <v>123.92999999999998</v>
      </c>
      <c r="R10" s="34">
        <v>121.17599999999999</v>
      </c>
      <c r="S10" s="34">
        <v>118.42199999999998</v>
      </c>
      <c r="T10" s="34">
        <v>108</v>
      </c>
      <c r="U10" s="34">
        <v>105.24600000000001</v>
      </c>
      <c r="V10" s="34">
        <v>102.49199999999999</v>
      </c>
      <c r="W10" s="34">
        <v>99.738</v>
      </c>
      <c r="X10" s="34">
        <v>96.983999999999995</v>
      </c>
      <c r="Y10" s="34">
        <v>94.229999999999976</v>
      </c>
      <c r="Z10" s="34">
        <v>91.475999999999985</v>
      </c>
      <c r="AA10" s="34">
        <v>88.721999999999994</v>
      </c>
      <c r="AB10" s="34">
        <v>80.099999999999994</v>
      </c>
      <c r="AC10" s="34">
        <v>77.345999999999989</v>
      </c>
      <c r="AD10" s="34">
        <v>74.591999999999999</v>
      </c>
      <c r="AE10" s="34">
        <v>71.837999999999994</v>
      </c>
      <c r="AF10" s="34">
        <v>69.084000000000003</v>
      </c>
      <c r="AG10" s="34">
        <v>66.329999999999984</v>
      </c>
      <c r="AH10" s="34">
        <v>63.575999999999986</v>
      </c>
      <c r="AI10" s="34">
        <v>60.821999999999989</v>
      </c>
      <c r="AJ10" s="34">
        <v>52.2</v>
      </c>
      <c r="AK10" s="34">
        <v>49.445999999999998</v>
      </c>
      <c r="AL10" s="34">
        <v>46.692</v>
      </c>
      <c r="AM10" s="34">
        <v>43.937999999999995</v>
      </c>
      <c r="AN10" s="54">
        <f>SUM(D10*0.3/100)</f>
        <v>1.6523999999999999</v>
      </c>
    </row>
    <row r="11" spans="1:41">
      <c r="A11" s="62" t="s">
        <v>278</v>
      </c>
      <c r="B11" s="44" t="s">
        <v>70</v>
      </c>
      <c r="C11" s="35" t="s">
        <v>279</v>
      </c>
      <c r="D11" s="33">
        <v>449</v>
      </c>
      <c r="E11" s="33">
        <v>314</v>
      </c>
      <c r="F11" s="33">
        <v>238</v>
      </c>
      <c r="G11" s="33">
        <v>172</v>
      </c>
      <c r="H11" s="33">
        <v>159</v>
      </c>
      <c r="I11" s="33">
        <v>145</v>
      </c>
      <c r="J11" s="33">
        <v>132</v>
      </c>
      <c r="K11" s="33">
        <v>119</v>
      </c>
      <c r="L11" s="34">
        <v>88</v>
      </c>
      <c r="M11" s="34">
        <f>L11-2.245</f>
        <v>85.754999999999995</v>
      </c>
      <c r="N11" s="34">
        <f t="shared" ref="N11:AI11" si="0">M11-2.245</f>
        <v>83.509999999999991</v>
      </c>
      <c r="O11" s="34">
        <f t="shared" si="0"/>
        <v>81.264999999999986</v>
      </c>
      <c r="P11" s="34">
        <f t="shared" si="0"/>
        <v>79.019999999999982</v>
      </c>
      <c r="Q11" s="34">
        <f t="shared" si="0"/>
        <v>76.774999999999977</v>
      </c>
      <c r="R11" s="34">
        <f t="shared" si="0"/>
        <v>74.529999999999973</v>
      </c>
      <c r="S11" s="34">
        <f t="shared" si="0"/>
        <v>72.284999999999968</v>
      </c>
      <c r="T11" s="34">
        <v>55</v>
      </c>
      <c r="U11" s="34">
        <f t="shared" si="0"/>
        <v>52.755000000000003</v>
      </c>
      <c r="V11" s="34">
        <f t="shared" si="0"/>
        <v>50.510000000000005</v>
      </c>
      <c r="W11" s="34">
        <f t="shared" si="0"/>
        <v>48.265000000000008</v>
      </c>
      <c r="X11" s="34">
        <f t="shared" si="0"/>
        <v>46.02000000000001</v>
      </c>
      <c r="Y11" s="34">
        <f t="shared" si="0"/>
        <v>43.775000000000013</v>
      </c>
      <c r="Z11" s="34">
        <f t="shared" si="0"/>
        <v>41.530000000000015</v>
      </c>
      <c r="AA11" s="34">
        <f t="shared" si="0"/>
        <v>39.285000000000018</v>
      </c>
      <c r="AB11" s="34">
        <v>22</v>
      </c>
      <c r="AC11" s="34">
        <f t="shared" si="0"/>
        <v>19.754999999999999</v>
      </c>
      <c r="AD11" s="34">
        <f t="shared" si="0"/>
        <v>17.509999999999998</v>
      </c>
      <c r="AE11" s="34">
        <f t="shared" si="0"/>
        <v>15.264999999999997</v>
      </c>
      <c r="AF11" s="34">
        <f t="shared" si="0"/>
        <v>13.019999999999996</v>
      </c>
      <c r="AG11" s="34">
        <f t="shared" si="0"/>
        <v>10.774999999999995</v>
      </c>
      <c r="AH11" s="34">
        <f t="shared" si="0"/>
        <v>8.529999999999994</v>
      </c>
      <c r="AI11" s="34">
        <f t="shared" si="0"/>
        <v>6.2849999999999939</v>
      </c>
      <c r="AJ11" s="36" t="s">
        <v>280</v>
      </c>
      <c r="AK11" s="36" t="s">
        <v>280</v>
      </c>
      <c r="AL11" s="36" t="s">
        <v>280</v>
      </c>
      <c r="AM11" s="36" t="s">
        <v>280</v>
      </c>
      <c r="AN11" s="63">
        <f t="shared" ref="AN11:AN26" si="1">SUM(D11*0.3/100)</f>
        <v>1.347</v>
      </c>
    </row>
    <row r="12" spans="1:41">
      <c r="A12" s="62" t="s">
        <v>281</v>
      </c>
      <c r="B12" s="44" t="s">
        <v>31</v>
      </c>
      <c r="C12" s="35" t="s">
        <v>282</v>
      </c>
      <c r="D12" s="33">
        <v>204</v>
      </c>
      <c r="E12" s="33">
        <v>156.24</v>
      </c>
      <c r="F12" s="33">
        <v>123.84</v>
      </c>
      <c r="G12" s="33">
        <v>72</v>
      </c>
      <c r="H12" s="33">
        <v>66</v>
      </c>
      <c r="I12" s="33">
        <v>60</v>
      </c>
      <c r="J12" s="33">
        <v>54</v>
      </c>
      <c r="K12" s="33">
        <v>48</v>
      </c>
      <c r="L12" s="34">
        <v>40</v>
      </c>
      <c r="M12" s="34">
        <f>L12-1.02</f>
        <v>38.979999999999997</v>
      </c>
      <c r="N12" s="34">
        <f t="shared" ref="N12:AA12" si="2">M12-1.02</f>
        <v>37.959999999999994</v>
      </c>
      <c r="O12" s="34">
        <f t="shared" si="2"/>
        <v>36.939999999999991</v>
      </c>
      <c r="P12" s="34">
        <f t="shared" si="2"/>
        <v>35.919999999999987</v>
      </c>
      <c r="Q12" s="34">
        <f t="shared" si="2"/>
        <v>34.899999999999984</v>
      </c>
      <c r="R12" s="34">
        <f t="shared" si="2"/>
        <v>33.879999999999981</v>
      </c>
      <c r="S12" s="34">
        <f t="shared" si="2"/>
        <v>32.859999999999978</v>
      </c>
      <c r="T12" s="34">
        <v>25</v>
      </c>
      <c r="U12" s="34">
        <f t="shared" si="2"/>
        <v>23.98</v>
      </c>
      <c r="V12" s="34">
        <f t="shared" si="2"/>
        <v>22.96</v>
      </c>
      <c r="W12" s="34">
        <f t="shared" si="2"/>
        <v>21.94</v>
      </c>
      <c r="X12" s="34">
        <f t="shared" si="2"/>
        <v>20.92</v>
      </c>
      <c r="Y12" s="34">
        <f t="shared" si="2"/>
        <v>19.900000000000002</v>
      </c>
      <c r="Z12" s="34">
        <f t="shared" si="2"/>
        <v>18.880000000000003</v>
      </c>
      <c r="AA12" s="34">
        <f t="shared" si="2"/>
        <v>17.860000000000003</v>
      </c>
      <c r="AB12" s="36" t="s">
        <v>280</v>
      </c>
      <c r="AC12" s="36" t="s">
        <v>280</v>
      </c>
      <c r="AD12" s="36" t="s">
        <v>280</v>
      </c>
      <c r="AE12" s="36" t="s">
        <v>280</v>
      </c>
      <c r="AF12" s="36" t="s">
        <v>280</v>
      </c>
      <c r="AG12" s="36" t="s">
        <v>280</v>
      </c>
      <c r="AH12" s="36" t="s">
        <v>280</v>
      </c>
      <c r="AI12" s="36" t="s">
        <v>280</v>
      </c>
      <c r="AJ12" s="36" t="s">
        <v>280</v>
      </c>
      <c r="AK12" s="36" t="s">
        <v>280</v>
      </c>
      <c r="AL12" s="36" t="s">
        <v>280</v>
      </c>
      <c r="AM12" s="36" t="s">
        <v>280</v>
      </c>
      <c r="AN12" s="63">
        <f t="shared" si="1"/>
        <v>0.61199999999999999</v>
      </c>
    </row>
    <row r="13" spans="1:41" ht="84">
      <c r="A13" s="62" t="s">
        <v>283</v>
      </c>
      <c r="B13" s="44" t="s">
        <v>284</v>
      </c>
      <c r="C13" s="22" t="s">
        <v>285</v>
      </c>
      <c r="D13" s="33">
        <v>85</v>
      </c>
      <c r="E13" s="33">
        <v>64.61</v>
      </c>
      <c r="F13" s="33">
        <v>50.76</v>
      </c>
      <c r="G13" s="33">
        <v>16.25</v>
      </c>
      <c r="H13" s="33">
        <v>15</v>
      </c>
      <c r="I13" s="33">
        <v>13.75</v>
      </c>
      <c r="J13" s="33">
        <v>12.5</v>
      </c>
      <c r="K13" s="33">
        <v>11.25</v>
      </c>
      <c r="L13" s="34">
        <v>9</v>
      </c>
      <c r="M13" s="34">
        <f>L13-0.425</f>
        <v>8.5749999999999993</v>
      </c>
      <c r="N13" s="34">
        <f t="shared" ref="N13:S13" si="3">M13-0.425</f>
        <v>8.1499999999999986</v>
      </c>
      <c r="O13" s="34">
        <f t="shared" si="3"/>
        <v>7.7249999999999988</v>
      </c>
      <c r="P13" s="34">
        <f t="shared" si="3"/>
        <v>7.2999999999999989</v>
      </c>
      <c r="Q13" s="34">
        <f t="shared" si="3"/>
        <v>6.8749999999999991</v>
      </c>
      <c r="R13" s="34">
        <f t="shared" si="3"/>
        <v>6.4499999999999993</v>
      </c>
      <c r="S13" s="34">
        <f t="shared" si="3"/>
        <v>6.0249999999999995</v>
      </c>
      <c r="T13" s="36" t="s">
        <v>280</v>
      </c>
      <c r="U13" s="36" t="s">
        <v>280</v>
      </c>
      <c r="V13" s="36" t="s">
        <v>280</v>
      </c>
      <c r="W13" s="36" t="s">
        <v>280</v>
      </c>
      <c r="X13" s="36" t="s">
        <v>280</v>
      </c>
      <c r="Y13" s="36" t="s">
        <v>280</v>
      </c>
      <c r="Z13" s="36" t="s">
        <v>280</v>
      </c>
      <c r="AA13" s="36" t="s">
        <v>280</v>
      </c>
      <c r="AB13" s="36" t="s">
        <v>280</v>
      </c>
      <c r="AC13" s="36" t="s">
        <v>280</v>
      </c>
      <c r="AD13" s="36" t="s">
        <v>280</v>
      </c>
      <c r="AE13" s="36" t="s">
        <v>280</v>
      </c>
      <c r="AF13" s="36" t="s">
        <v>280</v>
      </c>
      <c r="AG13" s="36" t="s">
        <v>280</v>
      </c>
      <c r="AH13" s="36" t="s">
        <v>280</v>
      </c>
      <c r="AI13" s="36" t="s">
        <v>280</v>
      </c>
      <c r="AJ13" s="36" t="s">
        <v>280</v>
      </c>
      <c r="AK13" s="36" t="s">
        <v>280</v>
      </c>
      <c r="AL13" s="36" t="s">
        <v>280</v>
      </c>
      <c r="AM13" s="36" t="s">
        <v>280</v>
      </c>
      <c r="AN13" s="63">
        <f t="shared" si="1"/>
        <v>0.255</v>
      </c>
    </row>
    <row r="14" spans="1:41" ht="36">
      <c r="A14" s="62" t="s">
        <v>286</v>
      </c>
      <c r="B14" s="44" t="s">
        <v>287</v>
      </c>
      <c r="C14" s="22" t="s">
        <v>288</v>
      </c>
      <c r="D14" s="33">
        <v>85</v>
      </c>
      <c r="E14" s="33">
        <v>59.5</v>
      </c>
      <c r="F14" s="33">
        <v>45</v>
      </c>
      <c r="G14" s="33">
        <v>32.5</v>
      </c>
      <c r="H14" s="33">
        <v>30</v>
      </c>
      <c r="I14" s="33">
        <v>27.5</v>
      </c>
      <c r="J14" s="33">
        <v>25</v>
      </c>
      <c r="K14" s="33">
        <v>22.5</v>
      </c>
      <c r="L14" s="34">
        <v>19</v>
      </c>
      <c r="M14" s="34">
        <f>L14-0.29</f>
        <v>18.71</v>
      </c>
      <c r="N14" s="34">
        <f t="shared" ref="N14:AC15" si="4">M14-0.29</f>
        <v>18.420000000000002</v>
      </c>
      <c r="O14" s="34">
        <f t="shared" si="4"/>
        <v>18.130000000000003</v>
      </c>
      <c r="P14" s="34">
        <f t="shared" si="4"/>
        <v>17.840000000000003</v>
      </c>
      <c r="Q14" s="34">
        <f t="shared" si="4"/>
        <v>17.550000000000004</v>
      </c>
      <c r="R14" s="34">
        <f t="shared" si="4"/>
        <v>17.260000000000005</v>
      </c>
      <c r="S14" s="34">
        <f t="shared" si="4"/>
        <v>16.970000000000006</v>
      </c>
      <c r="T14" s="34">
        <v>13</v>
      </c>
      <c r="U14" s="34">
        <f t="shared" si="4"/>
        <v>12.71</v>
      </c>
      <c r="V14" s="34">
        <f t="shared" si="4"/>
        <v>12.420000000000002</v>
      </c>
      <c r="W14" s="34">
        <f t="shared" si="4"/>
        <v>12.130000000000003</v>
      </c>
      <c r="X14" s="34">
        <f t="shared" si="4"/>
        <v>11.840000000000003</v>
      </c>
      <c r="Y14" s="34">
        <f t="shared" si="4"/>
        <v>11.550000000000004</v>
      </c>
      <c r="Z14" s="34">
        <f t="shared" si="4"/>
        <v>11.260000000000005</v>
      </c>
      <c r="AA14" s="34">
        <f t="shared" si="4"/>
        <v>10.970000000000006</v>
      </c>
      <c r="AB14" s="34">
        <v>8</v>
      </c>
      <c r="AC14" s="34">
        <f t="shared" si="4"/>
        <v>7.71</v>
      </c>
      <c r="AD14" s="34">
        <f t="shared" ref="AD14:AI14" si="5">AC14-0.29</f>
        <v>7.42</v>
      </c>
      <c r="AE14" s="34">
        <f t="shared" si="5"/>
        <v>7.13</v>
      </c>
      <c r="AF14" s="34">
        <f t="shared" si="5"/>
        <v>6.84</v>
      </c>
      <c r="AG14" s="34">
        <f t="shared" si="5"/>
        <v>6.55</v>
      </c>
      <c r="AH14" s="34">
        <f t="shared" si="5"/>
        <v>6.26</v>
      </c>
      <c r="AI14" s="34">
        <f t="shared" si="5"/>
        <v>5.97</v>
      </c>
      <c r="AJ14" s="36" t="s">
        <v>280</v>
      </c>
      <c r="AK14" s="36" t="s">
        <v>280</v>
      </c>
      <c r="AL14" s="36" t="s">
        <v>280</v>
      </c>
      <c r="AM14" s="36" t="s">
        <v>280</v>
      </c>
      <c r="AN14" s="63">
        <f t="shared" si="1"/>
        <v>0.255</v>
      </c>
    </row>
    <row r="15" spans="1:41">
      <c r="A15" s="62" t="s">
        <v>289</v>
      </c>
      <c r="B15" s="44" t="s">
        <v>290</v>
      </c>
      <c r="C15" s="32" t="s">
        <v>291</v>
      </c>
      <c r="D15" s="33">
        <v>85</v>
      </c>
      <c r="E15" s="33">
        <v>59.5</v>
      </c>
      <c r="F15" s="33">
        <v>45</v>
      </c>
      <c r="G15" s="33">
        <v>32.5</v>
      </c>
      <c r="H15" s="33">
        <v>30</v>
      </c>
      <c r="I15" s="33">
        <v>27.5</v>
      </c>
      <c r="J15" s="33">
        <v>25</v>
      </c>
      <c r="K15" s="33">
        <v>22.5</v>
      </c>
      <c r="L15" s="34">
        <v>19</v>
      </c>
      <c r="M15" s="34">
        <f>L15-0.29</f>
        <v>18.71</v>
      </c>
      <c r="N15" s="34">
        <f t="shared" si="4"/>
        <v>18.420000000000002</v>
      </c>
      <c r="O15" s="34">
        <f t="shared" si="4"/>
        <v>18.130000000000003</v>
      </c>
      <c r="P15" s="34">
        <f t="shared" si="4"/>
        <v>17.840000000000003</v>
      </c>
      <c r="Q15" s="34">
        <f t="shared" si="4"/>
        <v>17.550000000000004</v>
      </c>
      <c r="R15" s="34">
        <f t="shared" si="4"/>
        <v>17.260000000000005</v>
      </c>
      <c r="S15" s="34">
        <f t="shared" si="4"/>
        <v>16.970000000000006</v>
      </c>
      <c r="T15" s="34">
        <v>13</v>
      </c>
      <c r="U15" s="34">
        <f t="shared" si="4"/>
        <v>12.71</v>
      </c>
      <c r="V15" s="34">
        <f t="shared" si="4"/>
        <v>12.420000000000002</v>
      </c>
      <c r="W15" s="34">
        <f t="shared" si="4"/>
        <v>12.130000000000003</v>
      </c>
      <c r="X15" s="34">
        <f t="shared" si="4"/>
        <v>11.840000000000003</v>
      </c>
      <c r="Y15" s="34">
        <f t="shared" si="4"/>
        <v>11.550000000000004</v>
      </c>
      <c r="Z15" s="34">
        <f t="shared" si="4"/>
        <v>11.260000000000005</v>
      </c>
      <c r="AA15" s="34">
        <f t="shared" si="4"/>
        <v>10.970000000000006</v>
      </c>
      <c r="AB15" s="36" t="s">
        <v>280</v>
      </c>
      <c r="AC15" s="36" t="s">
        <v>280</v>
      </c>
      <c r="AD15" s="36" t="s">
        <v>280</v>
      </c>
      <c r="AE15" s="36" t="s">
        <v>280</v>
      </c>
      <c r="AF15" s="36" t="s">
        <v>280</v>
      </c>
      <c r="AG15" s="36" t="s">
        <v>280</v>
      </c>
      <c r="AH15" s="36" t="s">
        <v>280</v>
      </c>
      <c r="AI15" s="36" t="s">
        <v>280</v>
      </c>
      <c r="AJ15" s="36" t="s">
        <v>280</v>
      </c>
      <c r="AK15" s="36" t="s">
        <v>280</v>
      </c>
      <c r="AL15" s="36" t="s">
        <v>280</v>
      </c>
      <c r="AM15" s="36" t="s">
        <v>280</v>
      </c>
      <c r="AN15" s="63">
        <f t="shared" si="1"/>
        <v>0.255</v>
      </c>
    </row>
    <row r="16" spans="1:41" ht="84">
      <c r="A16" s="62" t="s">
        <v>292</v>
      </c>
      <c r="B16" s="44" t="s">
        <v>293</v>
      </c>
      <c r="C16" s="22" t="s">
        <v>294</v>
      </c>
      <c r="D16" s="33">
        <v>68</v>
      </c>
      <c r="E16" s="33">
        <v>51.69</v>
      </c>
      <c r="F16" s="33">
        <v>40.61</v>
      </c>
      <c r="G16" s="33">
        <v>13</v>
      </c>
      <c r="H16" s="33">
        <v>12</v>
      </c>
      <c r="I16" s="33">
        <v>11</v>
      </c>
      <c r="J16" s="33">
        <v>10</v>
      </c>
      <c r="K16" s="33">
        <v>9</v>
      </c>
      <c r="L16" s="36" t="s">
        <v>280</v>
      </c>
      <c r="M16" s="37" t="s">
        <v>280</v>
      </c>
      <c r="N16" s="37" t="s">
        <v>280</v>
      </c>
      <c r="O16" s="37" t="s">
        <v>280</v>
      </c>
      <c r="P16" s="37" t="s">
        <v>280</v>
      </c>
      <c r="Q16" s="37" t="s">
        <v>280</v>
      </c>
      <c r="R16" s="37" t="s">
        <v>280</v>
      </c>
      <c r="S16" s="37" t="s">
        <v>280</v>
      </c>
      <c r="T16" s="37" t="s">
        <v>280</v>
      </c>
      <c r="U16" s="36" t="s">
        <v>280</v>
      </c>
      <c r="V16" s="36" t="s">
        <v>280</v>
      </c>
      <c r="W16" s="36" t="s">
        <v>280</v>
      </c>
      <c r="X16" s="36" t="s">
        <v>280</v>
      </c>
      <c r="Y16" s="36" t="s">
        <v>280</v>
      </c>
      <c r="Z16" s="36" t="s">
        <v>280</v>
      </c>
      <c r="AA16" s="36" t="s">
        <v>280</v>
      </c>
      <c r="AB16" s="36" t="s">
        <v>280</v>
      </c>
      <c r="AC16" s="36" t="s">
        <v>280</v>
      </c>
      <c r="AD16" s="36" t="s">
        <v>280</v>
      </c>
      <c r="AE16" s="36" t="s">
        <v>280</v>
      </c>
      <c r="AF16" s="36" t="s">
        <v>280</v>
      </c>
      <c r="AG16" s="36" t="s">
        <v>280</v>
      </c>
      <c r="AH16" s="36" t="s">
        <v>280</v>
      </c>
      <c r="AI16" s="36" t="s">
        <v>280</v>
      </c>
      <c r="AJ16" s="36" t="s">
        <v>280</v>
      </c>
      <c r="AK16" s="36" t="s">
        <v>280</v>
      </c>
      <c r="AL16" s="36" t="s">
        <v>280</v>
      </c>
      <c r="AM16" s="36" t="s">
        <v>280</v>
      </c>
      <c r="AN16" s="63">
        <f t="shared" si="1"/>
        <v>0.20399999999999999</v>
      </c>
    </row>
    <row r="17" spans="1:40">
      <c r="A17" s="62" t="s">
        <v>295</v>
      </c>
      <c r="B17" s="44" t="s">
        <v>296</v>
      </c>
      <c r="C17" s="32" t="s">
        <v>297</v>
      </c>
      <c r="D17" s="33">
        <v>68</v>
      </c>
      <c r="E17" s="33">
        <v>47.6</v>
      </c>
      <c r="F17" s="33">
        <v>36</v>
      </c>
      <c r="G17" s="33">
        <v>18</v>
      </c>
      <c r="H17" s="33">
        <v>16.5</v>
      </c>
      <c r="I17" s="33">
        <v>15</v>
      </c>
      <c r="J17" s="33">
        <v>13.5</v>
      </c>
      <c r="K17" s="33">
        <v>12</v>
      </c>
      <c r="L17" s="34">
        <v>10</v>
      </c>
      <c r="M17" s="38">
        <f>L17-0.34</f>
        <v>9.66</v>
      </c>
      <c r="N17" s="38">
        <f t="shared" ref="N17:AA17" si="6">M17-0.34</f>
        <v>9.32</v>
      </c>
      <c r="O17" s="38">
        <f t="shared" si="6"/>
        <v>8.98</v>
      </c>
      <c r="P17" s="38">
        <f t="shared" si="6"/>
        <v>8.64</v>
      </c>
      <c r="Q17" s="38">
        <f t="shared" si="6"/>
        <v>8.3000000000000007</v>
      </c>
      <c r="R17" s="38">
        <f t="shared" si="6"/>
        <v>7.9600000000000009</v>
      </c>
      <c r="S17" s="38">
        <f t="shared" si="6"/>
        <v>7.620000000000001</v>
      </c>
      <c r="T17" s="38">
        <v>6</v>
      </c>
      <c r="U17" s="34">
        <f t="shared" si="6"/>
        <v>5.66</v>
      </c>
      <c r="V17" s="34">
        <f t="shared" si="6"/>
        <v>5.32</v>
      </c>
      <c r="W17" s="34">
        <f t="shared" si="6"/>
        <v>4.9800000000000004</v>
      </c>
      <c r="X17" s="34">
        <f t="shared" si="6"/>
        <v>4.6400000000000006</v>
      </c>
      <c r="Y17" s="34">
        <f t="shared" si="6"/>
        <v>4.3000000000000007</v>
      </c>
      <c r="Z17" s="34">
        <f t="shared" si="6"/>
        <v>3.9600000000000009</v>
      </c>
      <c r="AA17" s="34">
        <f t="shared" si="6"/>
        <v>3.620000000000001</v>
      </c>
      <c r="AB17" s="36" t="s">
        <v>280</v>
      </c>
      <c r="AC17" s="36" t="s">
        <v>280</v>
      </c>
      <c r="AD17" s="36" t="s">
        <v>280</v>
      </c>
      <c r="AE17" s="36" t="s">
        <v>280</v>
      </c>
      <c r="AF17" s="36" t="s">
        <v>280</v>
      </c>
      <c r="AG17" s="36" t="s">
        <v>280</v>
      </c>
      <c r="AH17" s="36" t="s">
        <v>280</v>
      </c>
      <c r="AI17" s="36" t="s">
        <v>280</v>
      </c>
      <c r="AJ17" s="36" t="s">
        <v>280</v>
      </c>
      <c r="AK17" s="36" t="s">
        <v>280</v>
      </c>
      <c r="AL17" s="36" t="s">
        <v>280</v>
      </c>
      <c r="AM17" s="36" t="s">
        <v>280</v>
      </c>
      <c r="AN17" s="63">
        <f t="shared" si="1"/>
        <v>0.20399999999999999</v>
      </c>
    </row>
    <row r="18" spans="1:40" ht="24">
      <c r="A18" s="62" t="s">
        <v>298</v>
      </c>
      <c r="B18" s="44" t="s">
        <v>299</v>
      </c>
      <c r="C18" s="22" t="s">
        <v>300</v>
      </c>
      <c r="D18" s="33">
        <v>68</v>
      </c>
      <c r="E18" s="33">
        <v>52.08</v>
      </c>
      <c r="F18" s="33">
        <v>41.28</v>
      </c>
      <c r="G18" s="33">
        <v>24</v>
      </c>
      <c r="H18" s="33">
        <v>22</v>
      </c>
      <c r="I18" s="33">
        <v>20</v>
      </c>
      <c r="J18" s="33">
        <v>18</v>
      </c>
      <c r="K18" s="33">
        <v>16</v>
      </c>
      <c r="L18" s="34">
        <v>13</v>
      </c>
      <c r="M18" s="38">
        <f>SUM(L18-0.34)</f>
        <v>12.66</v>
      </c>
      <c r="N18" s="38">
        <f t="shared" ref="N18:AC19" si="7">SUM(M18-0.34)</f>
        <v>12.32</v>
      </c>
      <c r="O18" s="38">
        <f t="shared" si="7"/>
        <v>11.98</v>
      </c>
      <c r="P18" s="38">
        <f t="shared" si="7"/>
        <v>11.64</v>
      </c>
      <c r="Q18" s="38">
        <f t="shared" si="7"/>
        <v>11.3</v>
      </c>
      <c r="R18" s="38">
        <f t="shared" si="7"/>
        <v>10.96</v>
      </c>
      <c r="S18" s="38">
        <f t="shared" si="7"/>
        <v>10.620000000000001</v>
      </c>
      <c r="T18" s="38">
        <v>9</v>
      </c>
      <c r="U18" s="34">
        <f t="shared" si="7"/>
        <v>8.66</v>
      </c>
      <c r="V18" s="34">
        <f t="shared" si="7"/>
        <v>8.32</v>
      </c>
      <c r="W18" s="34">
        <f t="shared" si="7"/>
        <v>7.98</v>
      </c>
      <c r="X18" s="34">
        <f t="shared" si="7"/>
        <v>7.6400000000000006</v>
      </c>
      <c r="Y18" s="34">
        <f t="shared" si="7"/>
        <v>7.3000000000000007</v>
      </c>
      <c r="Z18" s="34">
        <f t="shared" si="7"/>
        <v>6.9600000000000009</v>
      </c>
      <c r="AA18" s="34">
        <f t="shared" si="7"/>
        <v>6.620000000000001</v>
      </c>
      <c r="AB18" s="34">
        <v>4</v>
      </c>
      <c r="AC18" s="34">
        <f t="shared" si="7"/>
        <v>3.66</v>
      </c>
      <c r="AD18" s="34">
        <f t="shared" ref="AD18:AI18" si="8">SUM(AC18-0.34)</f>
        <v>3.3200000000000003</v>
      </c>
      <c r="AE18" s="34">
        <f t="shared" si="8"/>
        <v>2.9800000000000004</v>
      </c>
      <c r="AF18" s="34">
        <f t="shared" si="8"/>
        <v>2.6400000000000006</v>
      </c>
      <c r="AG18" s="34">
        <f t="shared" si="8"/>
        <v>2.3000000000000007</v>
      </c>
      <c r="AH18" s="34">
        <f t="shared" si="8"/>
        <v>1.9600000000000006</v>
      </c>
      <c r="AI18" s="34">
        <f t="shared" si="8"/>
        <v>1.6200000000000006</v>
      </c>
      <c r="AJ18" s="36" t="s">
        <v>280</v>
      </c>
      <c r="AK18" s="36" t="s">
        <v>280</v>
      </c>
      <c r="AL18" s="36" t="s">
        <v>280</v>
      </c>
      <c r="AM18" s="36" t="s">
        <v>280</v>
      </c>
      <c r="AN18" s="63">
        <f t="shared" si="1"/>
        <v>0.20399999999999999</v>
      </c>
    </row>
    <row r="19" spans="1:40">
      <c r="A19" s="62" t="s">
        <v>301</v>
      </c>
      <c r="B19" s="44" t="s">
        <v>122</v>
      </c>
      <c r="C19" s="32" t="s">
        <v>302</v>
      </c>
      <c r="D19" s="33">
        <v>68</v>
      </c>
      <c r="E19" s="33">
        <v>47.6</v>
      </c>
      <c r="F19" s="33">
        <v>36</v>
      </c>
      <c r="G19" s="33">
        <v>26</v>
      </c>
      <c r="H19" s="33">
        <v>24</v>
      </c>
      <c r="I19" s="33">
        <v>22</v>
      </c>
      <c r="J19" s="33">
        <v>20</v>
      </c>
      <c r="K19" s="33">
        <v>18</v>
      </c>
      <c r="L19" s="34">
        <v>13</v>
      </c>
      <c r="M19" s="38">
        <f>SUM(L19-0.34)</f>
        <v>12.66</v>
      </c>
      <c r="N19" s="38">
        <f t="shared" si="7"/>
        <v>12.32</v>
      </c>
      <c r="O19" s="38">
        <f t="shared" si="7"/>
        <v>11.98</v>
      </c>
      <c r="P19" s="38">
        <f t="shared" si="7"/>
        <v>11.64</v>
      </c>
      <c r="Q19" s="38">
        <f t="shared" si="7"/>
        <v>11.3</v>
      </c>
      <c r="R19" s="38">
        <f t="shared" si="7"/>
        <v>10.96</v>
      </c>
      <c r="S19" s="38">
        <f t="shared" si="7"/>
        <v>10.620000000000001</v>
      </c>
      <c r="T19" s="38">
        <v>9</v>
      </c>
      <c r="U19" s="34">
        <f t="shared" si="7"/>
        <v>8.66</v>
      </c>
      <c r="V19" s="34">
        <f t="shared" si="7"/>
        <v>8.32</v>
      </c>
      <c r="W19" s="34">
        <f t="shared" si="7"/>
        <v>7.98</v>
      </c>
      <c r="X19" s="34">
        <f t="shared" si="7"/>
        <v>7.6400000000000006</v>
      </c>
      <c r="Y19" s="34">
        <f t="shared" si="7"/>
        <v>7.3000000000000007</v>
      </c>
      <c r="Z19" s="34">
        <f t="shared" si="7"/>
        <v>6.9600000000000009</v>
      </c>
      <c r="AA19" s="34">
        <f t="shared" si="7"/>
        <v>6.620000000000001</v>
      </c>
      <c r="AB19" s="36" t="s">
        <v>280</v>
      </c>
      <c r="AC19" s="36" t="s">
        <v>280</v>
      </c>
      <c r="AD19" s="36" t="s">
        <v>280</v>
      </c>
      <c r="AE19" s="36" t="s">
        <v>280</v>
      </c>
      <c r="AF19" s="36" t="s">
        <v>280</v>
      </c>
      <c r="AG19" s="36" t="s">
        <v>280</v>
      </c>
      <c r="AH19" s="36" t="s">
        <v>280</v>
      </c>
      <c r="AI19" s="36" t="s">
        <v>280</v>
      </c>
      <c r="AJ19" s="36" t="s">
        <v>280</v>
      </c>
      <c r="AK19" s="36" t="s">
        <v>280</v>
      </c>
      <c r="AL19" s="36" t="s">
        <v>280</v>
      </c>
      <c r="AM19" s="36" t="s">
        <v>280</v>
      </c>
      <c r="AN19" s="63">
        <f t="shared" si="1"/>
        <v>0.20399999999999999</v>
      </c>
    </row>
    <row r="20" spans="1:40">
      <c r="A20" s="62" t="s">
        <v>303</v>
      </c>
      <c r="B20" s="44" t="s">
        <v>304</v>
      </c>
      <c r="C20" s="32" t="s">
        <v>305</v>
      </c>
      <c r="D20" s="33">
        <v>51</v>
      </c>
      <c r="E20" s="33">
        <v>35.700000000000003</v>
      </c>
      <c r="F20" s="33">
        <v>27</v>
      </c>
      <c r="G20" s="33">
        <v>19.5</v>
      </c>
      <c r="H20" s="33">
        <v>18</v>
      </c>
      <c r="I20" s="33">
        <v>16.5</v>
      </c>
      <c r="J20" s="33">
        <v>15</v>
      </c>
      <c r="K20" s="33">
        <v>13.5</v>
      </c>
      <c r="L20" s="38">
        <v>8</v>
      </c>
      <c r="M20" s="38">
        <f>SUM(L20-0.255)</f>
        <v>7.7450000000000001</v>
      </c>
      <c r="N20" s="38">
        <f t="shared" ref="N20:S20" si="9">SUM(M20-0.255)</f>
        <v>7.49</v>
      </c>
      <c r="O20" s="38">
        <f t="shared" si="9"/>
        <v>7.2350000000000003</v>
      </c>
      <c r="P20" s="38">
        <f t="shared" si="9"/>
        <v>6.98</v>
      </c>
      <c r="Q20" s="38">
        <f t="shared" si="9"/>
        <v>6.7250000000000005</v>
      </c>
      <c r="R20" s="38">
        <f t="shared" si="9"/>
        <v>6.4700000000000006</v>
      </c>
      <c r="S20" s="38">
        <f t="shared" si="9"/>
        <v>6.2150000000000007</v>
      </c>
      <c r="T20" s="37" t="s">
        <v>280</v>
      </c>
      <c r="U20" s="36" t="s">
        <v>280</v>
      </c>
      <c r="V20" s="36" t="s">
        <v>280</v>
      </c>
      <c r="W20" s="36" t="s">
        <v>280</v>
      </c>
      <c r="X20" s="36" t="s">
        <v>280</v>
      </c>
      <c r="Y20" s="36" t="s">
        <v>280</v>
      </c>
      <c r="Z20" s="36" t="s">
        <v>280</v>
      </c>
      <c r="AA20" s="36" t="s">
        <v>280</v>
      </c>
      <c r="AB20" s="36" t="s">
        <v>280</v>
      </c>
      <c r="AC20" s="36" t="s">
        <v>280</v>
      </c>
      <c r="AD20" s="36" t="s">
        <v>280</v>
      </c>
      <c r="AE20" s="36" t="s">
        <v>280</v>
      </c>
      <c r="AF20" s="36" t="s">
        <v>280</v>
      </c>
      <c r="AG20" s="36" t="s">
        <v>280</v>
      </c>
      <c r="AH20" s="36" t="s">
        <v>280</v>
      </c>
      <c r="AI20" s="36" t="s">
        <v>280</v>
      </c>
      <c r="AJ20" s="36" t="s">
        <v>280</v>
      </c>
      <c r="AK20" s="36" t="s">
        <v>280</v>
      </c>
      <c r="AL20" s="36" t="s">
        <v>280</v>
      </c>
      <c r="AM20" s="36" t="s">
        <v>280</v>
      </c>
      <c r="AN20" s="63">
        <f t="shared" si="1"/>
        <v>0.153</v>
      </c>
    </row>
    <row r="21" spans="1:40">
      <c r="A21" s="62" t="s">
        <v>306</v>
      </c>
      <c r="B21" s="44" t="s">
        <v>88</v>
      </c>
      <c r="C21" s="32" t="s">
        <v>307</v>
      </c>
      <c r="D21" s="33">
        <v>34</v>
      </c>
      <c r="E21" s="33">
        <v>26.04</v>
      </c>
      <c r="F21" s="33">
        <v>20.64</v>
      </c>
      <c r="G21" s="33">
        <v>12</v>
      </c>
      <c r="H21" s="33">
        <v>11</v>
      </c>
      <c r="I21" s="33">
        <v>10</v>
      </c>
      <c r="J21" s="33">
        <v>9</v>
      </c>
      <c r="K21" s="33">
        <v>8</v>
      </c>
      <c r="L21" s="38">
        <v>6</v>
      </c>
      <c r="M21" s="38">
        <f>SUM(L21-0.17)</f>
        <v>5.83</v>
      </c>
      <c r="N21" s="38">
        <f t="shared" ref="N21:S22" si="10">SUM(M21-0.17)</f>
        <v>5.66</v>
      </c>
      <c r="O21" s="38">
        <f t="shared" si="10"/>
        <v>5.49</v>
      </c>
      <c r="P21" s="38">
        <f t="shared" si="10"/>
        <v>5.32</v>
      </c>
      <c r="Q21" s="38">
        <f t="shared" si="10"/>
        <v>5.15</v>
      </c>
      <c r="R21" s="38">
        <f t="shared" si="10"/>
        <v>4.9800000000000004</v>
      </c>
      <c r="S21" s="38">
        <f t="shared" si="10"/>
        <v>4.8100000000000005</v>
      </c>
      <c r="T21" s="37" t="s">
        <v>280</v>
      </c>
      <c r="U21" s="36" t="s">
        <v>280</v>
      </c>
      <c r="V21" s="36" t="s">
        <v>280</v>
      </c>
      <c r="W21" s="36" t="s">
        <v>280</v>
      </c>
      <c r="X21" s="36" t="s">
        <v>280</v>
      </c>
      <c r="Y21" s="36" t="s">
        <v>280</v>
      </c>
      <c r="Z21" s="36" t="s">
        <v>280</v>
      </c>
      <c r="AA21" s="36" t="s">
        <v>280</v>
      </c>
      <c r="AB21" s="36" t="s">
        <v>280</v>
      </c>
      <c r="AC21" s="36" t="s">
        <v>280</v>
      </c>
      <c r="AD21" s="36" t="s">
        <v>280</v>
      </c>
      <c r="AE21" s="36" t="s">
        <v>280</v>
      </c>
      <c r="AF21" s="36" t="s">
        <v>280</v>
      </c>
      <c r="AG21" s="36" t="s">
        <v>280</v>
      </c>
      <c r="AH21" s="36" t="s">
        <v>280</v>
      </c>
      <c r="AI21" s="36" t="s">
        <v>280</v>
      </c>
      <c r="AJ21" s="36" t="s">
        <v>280</v>
      </c>
      <c r="AK21" s="36" t="s">
        <v>280</v>
      </c>
      <c r="AL21" s="36" t="s">
        <v>280</v>
      </c>
      <c r="AM21" s="36" t="s">
        <v>280</v>
      </c>
      <c r="AN21" s="63">
        <f t="shared" si="1"/>
        <v>0.10199999999999999</v>
      </c>
    </row>
    <row r="22" spans="1:40">
      <c r="A22" s="62" t="s">
        <v>308</v>
      </c>
      <c r="B22" s="44" t="s">
        <v>309</v>
      </c>
      <c r="C22" s="32" t="s">
        <v>310</v>
      </c>
      <c r="D22" s="33">
        <v>34</v>
      </c>
      <c r="E22" s="33">
        <v>26.04</v>
      </c>
      <c r="F22" s="33">
        <v>20.64</v>
      </c>
      <c r="G22" s="33">
        <v>12</v>
      </c>
      <c r="H22" s="33">
        <v>11</v>
      </c>
      <c r="I22" s="33">
        <v>10</v>
      </c>
      <c r="J22" s="33">
        <v>9</v>
      </c>
      <c r="K22" s="33">
        <v>8</v>
      </c>
      <c r="L22" s="38">
        <v>6</v>
      </c>
      <c r="M22" s="38">
        <f>SUM(L22-0.17)</f>
        <v>5.83</v>
      </c>
      <c r="N22" s="38">
        <f t="shared" si="10"/>
        <v>5.66</v>
      </c>
      <c r="O22" s="38">
        <f t="shared" si="10"/>
        <v>5.49</v>
      </c>
      <c r="P22" s="38">
        <f t="shared" si="10"/>
        <v>5.32</v>
      </c>
      <c r="Q22" s="38">
        <f t="shared" si="10"/>
        <v>5.15</v>
      </c>
      <c r="R22" s="38">
        <f t="shared" si="10"/>
        <v>4.9800000000000004</v>
      </c>
      <c r="S22" s="38">
        <f t="shared" si="10"/>
        <v>4.8100000000000005</v>
      </c>
      <c r="T22" s="36" t="s">
        <v>280</v>
      </c>
      <c r="U22" s="36" t="s">
        <v>280</v>
      </c>
      <c r="V22" s="36" t="s">
        <v>280</v>
      </c>
      <c r="W22" s="36" t="s">
        <v>280</v>
      </c>
      <c r="X22" s="36" t="s">
        <v>280</v>
      </c>
      <c r="Y22" s="36" t="s">
        <v>280</v>
      </c>
      <c r="Z22" s="36" t="s">
        <v>280</v>
      </c>
      <c r="AA22" s="36" t="s">
        <v>280</v>
      </c>
      <c r="AB22" s="36" t="s">
        <v>280</v>
      </c>
      <c r="AC22" s="36" t="s">
        <v>280</v>
      </c>
      <c r="AD22" s="36" t="s">
        <v>280</v>
      </c>
      <c r="AE22" s="36" t="s">
        <v>280</v>
      </c>
      <c r="AF22" s="36" t="s">
        <v>280</v>
      </c>
      <c r="AG22" s="36" t="s">
        <v>280</v>
      </c>
      <c r="AH22" s="36" t="s">
        <v>280</v>
      </c>
      <c r="AI22" s="36" t="s">
        <v>280</v>
      </c>
      <c r="AJ22" s="36" t="s">
        <v>280</v>
      </c>
      <c r="AK22" s="36" t="s">
        <v>280</v>
      </c>
      <c r="AL22" s="36" t="s">
        <v>280</v>
      </c>
      <c r="AM22" s="36" t="s">
        <v>280</v>
      </c>
      <c r="AN22" s="63">
        <f t="shared" si="1"/>
        <v>0.10199999999999999</v>
      </c>
    </row>
    <row r="23" spans="1:40">
      <c r="A23" s="62" t="s">
        <v>311</v>
      </c>
      <c r="B23" s="44" t="s">
        <v>312</v>
      </c>
      <c r="C23" s="32" t="s">
        <v>313</v>
      </c>
      <c r="D23" s="33">
        <v>25.5</v>
      </c>
      <c r="E23" s="33">
        <v>19.53</v>
      </c>
      <c r="F23" s="33">
        <v>15.48</v>
      </c>
      <c r="G23" s="33">
        <v>9</v>
      </c>
      <c r="H23" s="33">
        <v>8.25</v>
      </c>
      <c r="I23" s="33">
        <v>7.5</v>
      </c>
      <c r="J23" s="33">
        <v>6.75</v>
      </c>
      <c r="K23" s="33">
        <v>6</v>
      </c>
      <c r="L23" s="38">
        <v>5</v>
      </c>
      <c r="M23" s="38">
        <f>SUM(L23-0.1275)</f>
        <v>4.8724999999999996</v>
      </c>
      <c r="N23" s="38">
        <f t="shared" ref="N23:S23" si="11">SUM(M23-0.1275)</f>
        <v>4.7449999999999992</v>
      </c>
      <c r="O23" s="38">
        <f t="shared" si="11"/>
        <v>4.6174999999999988</v>
      </c>
      <c r="P23" s="38">
        <f t="shared" si="11"/>
        <v>4.4899999999999984</v>
      </c>
      <c r="Q23" s="38">
        <f t="shared" si="11"/>
        <v>4.362499999999998</v>
      </c>
      <c r="R23" s="38">
        <f t="shared" si="11"/>
        <v>4.2349999999999977</v>
      </c>
      <c r="S23" s="38">
        <f t="shared" si="11"/>
        <v>4.1074999999999973</v>
      </c>
      <c r="T23" s="36" t="s">
        <v>280</v>
      </c>
      <c r="U23" s="36" t="s">
        <v>280</v>
      </c>
      <c r="V23" s="36" t="s">
        <v>280</v>
      </c>
      <c r="W23" s="36" t="s">
        <v>280</v>
      </c>
      <c r="X23" s="36" t="s">
        <v>280</v>
      </c>
      <c r="Y23" s="36" t="s">
        <v>280</v>
      </c>
      <c r="Z23" s="36" t="s">
        <v>280</v>
      </c>
      <c r="AA23" s="36" t="s">
        <v>280</v>
      </c>
      <c r="AB23" s="36" t="s">
        <v>280</v>
      </c>
      <c r="AC23" s="36" t="s">
        <v>280</v>
      </c>
      <c r="AD23" s="36" t="s">
        <v>280</v>
      </c>
      <c r="AE23" s="36" t="s">
        <v>280</v>
      </c>
      <c r="AF23" s="36" t="s">
        <v>280</v>
      </c>
      <c r="AG23" s="36" t="s">
        <v>280</v>
      </c>
      <c r="AH23" s="36" t="s">
        <v>280</v>
      </c>
      <c r="AI23" s="36" t="s">
        <v>280</v>
      </c>
      <c r="AJ23" s="36" t="s">
        <v>280</v>
      </c>
      <c r="AK23" s="36" t="s">
        <v>280</v>
      </c>
      <c r="AL23" s="36" t="s">
        <v>280</v>
      </c>
      <c r="AM23" s="36" t="s">
        <v>280</v>
      </c>
      <c r="AN23" s="63">
        <f t="shared" si="1"/>
        <v>7.6499999999999999E-2</v>
      </c>
    </row>
    <row r="24" spans="1:40">
      <c r="A24" s="62" t="s">
        <v>314</v>
      </c>
      <c r="B24" s="44" t="s">
        <v>315</v>
      </c>
      <c r="C24" s="32" t="s">
        <v>316</v>
      </c>
      <c r="D24" s="33">
        <v>21.25</v>
      </c>
      <c r="E24" s="33">
        <v>14.5</v>
      </c>
      <c r="F24" s="33">
        <v>11.5</v>
      </c>
      <c r="G24" s="33">
        <v>7</v>
      </c>
      <c r="H24" s="33">
        <v>6.5</v>
      </c>
      <c r="I24" s="33">
        <v>6</v>
      </c>
      <c r="J24" s="33">
        <v>5.5</v>
      </c>
      <c r="K24" s="33">
        <v>5</v>
      </c>
      <c r="L24" s="38">
        <v>4</v>
      </c>
      <c r="M24" s="38">
        <f>SUM(L24-0.10625)</f>
        <v>3.8937499999999998</v>
      </c>
      <c r="N24" s="38">
        <f t="shared" ref="N24:S24" si="12">SUM(M24-0.10625)</f>
        <v>3.7874999999999996</v>
      </c>
      <c r="O24" s="38">
        <f t="shared" si="12"/>
        <v>3.6812499999999995</v>
      </c>
      <c r="P24" s="38">
        <f t="shared" si="12"/>
        <v>3.5749999999999993</v>
      </c>
      <c r="Q24" s="38">
        <f t="shared" si="12"/>
        <v>3.4687499999999991</v>
      </c>
      <c r="R24" s="38">
        <f t="shared" si="12"/>
        <v>3.3624999999999989</v>
      </c>
      <c r="S24" s="38">
        <f t="shared" si="12"/>
        <v>3.2562499999999988</v>
      </c>
      <c r="T24" s="36" t="s">
        <v>280</v>
      </c>
      <c r="U24" s="36" t="s">
        <v>280</v>
      </c>
      <c r="V24" s="36" t="s">
        <v>280</v>
      </c>
      <c r="W24" s="36" t="s">
        <v>280</v>
      </c>
      <c r="X24" s="36" t="s">
        <v>280</v>
      </c>
      <c r="Y24" s="36" t="s">
        <v>280</v>
      </c>
      <c r="Z24" s="36" t="s">
        <v>280</v>
      </c>
      <c r="AA24" s="36" t="s">
        <v>280</v>
      </c>
      <c r="AB24" s="36" t="s">
        <v>280</v>
      </c>
      <c r="AC24" s="36" t="s">
        <v>280</v>
      </c>
      <c r="AD24" s="36" t="s">
        <v>280</v>
      </c>
      <c r="AE24" s="36" t="s">
        <v>280</v>
      </c>
      <c r="AF24" s="36" t="s">
        <v>280</v>
      </c>
      <c r="AG24" s="36" t="s">
        <v>280</v>
      </c>
      <c r="AH24" s="36" t="s">
        <v>280</v>
      </c>
      <c r="AI24" s="36" t="s">
        <v>280</v>
      </c>
      <c r="AJ24" s="36" t="s">
        <v>280</v>
      </c>
      <c r="AK24" s="36" t="s">
        <v>280</v>
      </c>
      <c r="AL24" s="36" t="s">
        <v>280</v>
      </c>
      <c r="AM24" s="36" t="s">
        <v>280</v>
      </c>
      <c r="AN24" s="63">
        <f t="shared" si="1"/>
        <v>6.3750000000000001E-2</v>
      </c>
    </row>
    <row r="25" spans="1:40">
      <c r="A25" s="62" t="s">
        <v>317</v>
      </c>
      <c r="B25" s="44" t="s">
        <v>318</v>
      </c>
      <c r="C25" s="32" t="s">
        <v>319</v>
      </c>
      <c r="D25" s="33">
        <v>17</v>
      </c>
      <c r="E25" s="33">
        <v>13.02</v>
      </c>
      <c r="F25" s="33">
        <v>10.32</v>
      </c>
      <c r="G25" s="33">
        <v>6</v>
      </c>
      <c r="H25" s="33">
        <v>5.5</v>
      </c>
      <c r="I25" s="33">
        <v>5</v>
      </c>
      <c r="J25" s="33">
        <v>4.5</v>
      </c>
      <c r="K25" s="33">
        <v>4</v>
      </c>
      <c r="L25" s="38">
        <v>3</v>
      </c>
      <c r="M25" s="38">
        <f>SUM(L25-0.085)</f>
        <v>2.915</v>
      </c>
      <c r="N25" s="38">
        <f t="shared" ref="N25:S25" si="13">SUM(M25-0.085)</f>
        <v>2.83</v>
      </c>
      <c r="O25" s="38">
        <f t="shared" si="13"/>
        <v>2.7450000000000001</v>
      </c>
      <c r="P25" s="38">
        <f t="shared" si="13"/>
        <v>2.66</v>
      </c>
      <c r="Q25" s="38">
        <f t="shared" si="13"/>
        <v>2.5750000000000002</v>
      </c>
      <c r="R25" s="38">
        <f t="shared" si="13"/>
        <v>2.4900000000000002</v>
      </c>
      <c r="S25" s="38">
        <f t="shared" si="13"/>
        <v>2.4050000000000002</v>
      </c>
      <c r="T25" s="36" t="s">
        <v>280</v>
      </c>
      <c r="U25" s="36" t="s">
        <v>280</v>
      </c>
      <c r="V25" s="36" t="s">
        <v>280</v>
      </c>
      <c r="W25" s="36" t="s">
        <v>280</v>
      </c>
      <c r="X25" s="36" t="s">
        <v>280</v>
      </c>
      <c r="Y25" s="36" t="s">
        <v>280</v>
      </c>
      <c r="Z25" s="36" t="s">
        <v>280</v>
      </c>
      <c r="AA25" s="36" t="s">
        <v>280</v>
      </c>
      <c r="AB25" s="36" t="s">
        <v>280</v>
      </c>
      <c r="AC25" s="36" t="s">
        <v>280</v>
      </c>
      <c r="AD25" s="36" t="s">
        <v>280</v>
      </c>
      <c r="AE25" s="36" t="s">
        <v>280</v>
      </c>
      <c r="AF25" s="36" t="s">
        <v>280</v>
      </c>
      <c r="AG25" s="36" t="s">
        <v>280</v>
      </c>
      <c r="AH25" s="36" t="s">
        <v>280</v>
      </c>
      <c r="AI25" s="36" t="s">
        <v>280</v>
      </c>
      <c r="AJ25" s="36" t="s">
        <v>280</v>
      </c>
      <c r="AK25" s="36" t="s">
        <v>280</v>
      </c>
      <c r="AL25" s="36" t="s">
        <v>280</v>
      </c>
      <c r="AM25" s="36" t="s">
        <v>280</v>
      </c>
      <c r="AN25" s="63">
        <f t="shared" si="1"/>
        <v>5.0999999999999997E-2</v>
      </c>
    </row>
    <row r="26" spans="1:40" ht="24.75" thickBot="1">
      <c r="A26" s="39" t="s">
        <v>320</v>
      </c>
      <c r="B26" s="45" t="s">
        <v>321</v>
      </c>
      <c r="C26" s="23" t="s">
        <v>322</v>
      </c>
      <c r="D26" s="40">
        <v>11.48</v>
      </c>
      <c r="E26" s="40">
        <v>8.7899999999999991</v>
      </c>
      <c r="F26" s="40">
        <v>6.97</v>
      </c>
      <c r="G26" s="40">
        <v>4.05</v>
      </c>
      <c r="H26" s="40">
        <v>3.71</v>
      </c>
      <c r="I26" s="40">
        <v>3.38</v>
      </c>
      <c r="J26" s="40">
        <v>3.04</v>
      </c>
      <c r="K26" s="40">
        <v>2.7</v>
      </c>
      <c r="L26" s="41">
        <v>2</v>
      </c>
      <c r="M26" s="41">
        <f>SUM(L26-0.0574)</f>
        <v>1.9426000000000001</v>
      </c>
      <c r="N26" s="41">
        <f t="shared" ref="N26:AA26" si="14">SUM(M26-0.0574)</f>
        <v>1.8852000000000002</v>
      </c>
      <c r="O26" s="41">
        <f t="shared" si="14"/>
        <v>1.8278000000000003</v>
      </c>
      <c r="P26" s="41">
        <f t="shared" si="14"/>
        <v>1.7704000000000004</v>
      </c>
      <c r="Q26" s="41">
        <f t="shared" si="14"/>
        <v>1.7130000000000005</v>
      </c>
      <c r="R26" s="41">
        <f t="shared" si="14"/>
        <v>1.6556000000000006</v>
      </c>
      <c r="S26" s="41">
        <f t="shared" si="14"/>
        <v>1.5982000000000007</v>
      </c>
      <c r="T26" s="41">
        <v>1.3</v>
      </c>
      <c r="U26" s="41">
        <f t="shared" si="14"/>
        <v>1.2426000000000001</v>
      </c>
      <c r="V26" s="41">
        <f t="shared" si="14"/>
        <v>1.1852000000000003</v>
      </c>
      <c r="W26" s="41">
        <f t="shared" si="14"/>
        <v>1.1278000000000004</v>
      </c>
      <c r="X26" s="41">
        <f t="shared" si="14"/>
        <v>1.0704000000000005</v>
      </c>
      <c r="Y26" s="41">
        <f t="shared" si="14"/>
        <v>1.0130000000000006</v>
      </c>
      <c r="Z26" s="41">
        <f t="shared" si="14"/>
        <v>0.95560000000000056</v>
      </c>
      <c r="AA26" s="41">
        <f t="shared" si="14"/>
        <v>0.89820000000000055</v>
      </c>
      <c r="AB26" s="42" t="s">
        <v>280</v>
      </c>
      <c r="AC26" s="42" t="s">
        <v>280</v>
      </c>
      <c r="AD26" s="42" t="s">
        <v>280</v>
      </c>
      <c r="AE26" s="42" t="s">
        <v>280</v>
      </c>
      <c r="AF26" s="42" t="s">
        <v>280</v>
      </c>
      <c r="AG26" s="42" t="s">
        <v>280</v>
      </c>
      <c r="AH26" s="42" t="s">
        <v>280</v>
      </c>
      <c r="AI26" s="42" t="s">
        <v>280</v>
      </c>
      <c r="AJ26" s="42" t="s">
        <v>280</v>
      </c>
      <c r="AK26" s="42" t="s">
        <v>280</v>
      </c>
      <c r="AL26" s="42" t="s">
        <v>280</v>
      </c>
      <c r="AM26" s="42" t="s">
        <v>280</v>
      </c>
      <c r="AN26" s="43">
        <f t="shared" si="1"/>
        <v>3.4439999999999998E-2</v>
      </c>
    </row>
  </sheetData>
  <mergeCells count="42">
    <mergeCell ref="AM8:AM9"/>
    <mergeCell ref="AN8:AN9"/>
    <mergeCell ref="AG8:AG9"/>
    <mergeCell ref="AH8:AH9"/>
    <mergeCell ref="AI8:AI9"/>
    <mergeCell ref="AJ8:AJ9"/>
    <mergeCell ref="AK8:AK9"/>
    <mergeCell ref="AL8:AL9"/>
    <mergeCell ref="S8:S9"/>
    <mergeCell ref="AF8:AF9"/>
    <mergeCell ref="U8:U9"/>
    <mergeCell ref="V8:V9"/>
    <mergeCell ref="W8:W9"/>
    <mergeCell ref="X8:X9"/>
    <mergeCell ref="Y8:Y9"/>
    <mergeCell ref="Z8:Z9"/>
    <mergeCell ref="AA8:AA9"/>
    <mergeCell ref="AB8:AB9"/>
    <mergeCell ref="AC8:AC9"/>
    <mergeCell ref="AD8:AD9"/>
    <mergeCell ref="AE8:AE9"/>
    <mergeCell ref="N8:N9"/>
    <mergeCell ref="O8:O9"/>
    <mergeCell ref="P8:P9"/>
    <mergeCell ref="Q8:Q9"/>
    <mergeCell ref="R8:R9"/>
    <mergeCell ref="A5:AN5"/>
    <mergeCell ref="A7:A9"/>
    <mergeCell ref="B7:B9"/>
    <mergeCell ref="C7:C9"/>
    <mergeCell ref="D7:AM7"/>
    <mergeCell ref="D8:D9"/>
    <mergeCell ref="E8:E9"/>
    <mergeCell ref="F8:F9"/>
    <mergeCell ref="G8:G9"/>
    <mergeCell ref="H8:H9"/>
    <mergeCell ref="T8:T9"/>
    <mergeCell ref="I8:I9"/>
    <mergeCell ref="J8:J9"/>
    <mergeCell ref="K8:K9"/>
    <mergeCell ref="L8:L9"/>
    <mergeCell ref="M8:M9"/>
  </mergeCells>
  <pageMargins left="0.70866141732283472" right="0.70866141732283472" top="0.74803149606299213" bottom="0.74803149606299213" header="0.31496062992125984" footer="0.31496062992125984"/>
  <pageSetup paperSize="9" scale="67" fitToWidth="2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5"/>
  <sheetViews>
    <sheetView workbookViewId="0">
      <selection activeCell="AA6" sqref="AA6"/>
    </sheetView>
  </sheetViews>
  <sheetFormatPr defaultRowHeight="15"/>
  <cols>
    <col min="1" max="1" width="49.85546875" customWidth="1"/>
  </cols>
  <sheetData>
    <row r="1" spans="1:1">
      <c r="A1" s="17" t="s">
        <v>323</v>
      </c>
    </row>
    <row r="2" spans="1:1" s="19" customFormat="1" ht="15" customHeight="1">
      <c r="A2" s="18" t="s">
        <v>324</v>
      </c>
    </row>
    <row r="3" spans="1:1" s="19" customFormat="1" ht="15" customHeight="1">
      <c r="A3" s="18" t="s">
        <v>325</v>
      </c>
    </row>
    <row r="4" spans="1:1" s="19" customFormat="1" ht="15" customHeight="1">
      <c r="A4" s="18" t="s">
        <v>326</v>
      </c>
    </row>
    <row r="5" spans="1:1" s="19" customFormat="1" ht="15" customHeight="1">
      <c r="A5" s="18" t="s">
        <v>327</v>
      </c>
    </row>
    <row r="6" spans="1:1" s="19" customFormat="1" ht="15" customHeight="1">
      <c r="A6" s="18" t="s">
        <v>328</v>
      </c>
    </row>
    <row r="7" spans="1:1" s="19" customFormat="1" ht="15" customHeight="1">
      <c r="A7" s="18" t="s">
        <v>329</v>
      </c>
    </row>
    <row r="8" spans="1:1" s="19" customFormat="1" ht="15" customHeight="1">
      <c r="A8" s="18" t="s">
        <v>330</v>
      </c>
    </row>
    <row r="9" spans="1:1" s="19" customFormat="1" ht="15" customHeight="1">
      <c r="A9" s="18" t="s">
        <v>331</v>
      </c>
    </row>
    <row r="10" spans="1:1" s="19" customFormat="1" ht="15" customHeight="1">
      <c r="A10" s="18" t="s">
        <v>332</v>
      </c>
    </row>
    <row r="11" spans="1:1" s="19" customFormat="1" ht="15" customHeight="1">
      <c r="A11" s="18" t="s">
        <v>333</v>
      </c>
    </row>
    <row r="12" spans="1:1" s="19" customFormat="1" ht="15" customHeight="1">
      <c r="A12" s="18" t="s">
        <v>334</v>
      </c>
    </row>
    <row r="13" spans="1:1" s="19" customFormat="1" ht="15" customHeight="1">
      <c r="A13" s="18" t="s">
        <v>335</v>
      </c>
    </row>
    <row r="14" spans="1:1" s="19" customFormat="1" ht="15" customHeight="1">
      <c r="A14" s="18" t="s">
        <v>336</v>
      </c>
    </row>
    <row r="15" spans="1:1" s="19" customFormat="1" ht="15" customHeight="1">
      <c r="A15" s="18" t="s">
        <v>337</v>
      </c>
    </row>
    <row r="16" spans="1:1" s="19" customFormat="1" ht="15" customHeight="1">
      <c r="A16" s="18" t="s">
        <v>338</v>
      </c>
    </row>
    <row r="17" spans="1:1" s="19" customFormat="1" ht="15" customHeight="1">
      <c r="A17" s="18" t="s">
        <v>339</v>
      </c>
    </row>
    <row r="18" spans="1:1" s="19" customFormat="1" ht="15" customHeight="1">
      <c r="A18" s="18" t="s">
        <v>340</v>
      </c>
    </row>
    <row r="19" spans="1:1" s="19" customFormat="1" ht="15" customHeight="1">
      <c r="A19" s="18" t="s">
        <v>341</v>
      </c>
    </row>
    <row r="20" spans="1:1" s="19" customFormat="1" ht="15" customHeight="1">
      <c r="A20" s="18" t="s">
        <v>342</v>
      </c>
    </row>
    <row r="21" spans="1:1" s="19" customFormat="1" ht="15" customHeight="1">
      <c r="A21" s="18" t="s">
        <v>343</v>
      </c>
    </row>
    <row r="22" spans="1:1" s="19" customFormat="1" ht="15" customHeight="1">
      <c r="A22" s="18" t="s">
        <v>344</v>
      </c>
    </row>
    <row r="23" spans="1:1" s="19" customFormat="1" ht="15" customHeight="1">
      <c r="A23" s="18" t="s">
        <v>345</v>
      </c>
    </row>
    <row r="24" spans="1:1" s="19" customFormat="1" ht="15" customHeight="1">
      <c r="A24" s="18" t="s">
        <v>346</v>
      </c>
    </row>
    <row r="25" spans="1:1" s="19" customFormat="1" ht="15" customHeight="1">
      <c r="A25" s="18" t="s">
        <v>347</v>
      </c>
    </row>
    <row r="26" spans="1:1" s="19" customFormat="1" ht="15" customHeight="1">
      <c r="A26" s="18" t="s">
        <v>348</v>
      </c>
    </row>
    <row r="27" spans="1:1" s="19" customFormat="1" ht="15" customHeight="1">
      <c r="A27" s="18" t="s">
        <v>349</v>
      </c>
    </row>
    <row r="28" spans="1:1" s="19" customFormat="1" ht="15" customHeight="1">
      <c r="A28" s="18" t="s">
        <v>350</v>
      </c>
    </row>
    <row r="29" spans="1:1" s="19" customFormat="1" ht="15" customHeight="1">
      <c r="A29" s="18" t="s">
        <v>351</v>
      </c>
    </row>
    <row r="30" spans="1:1" s="19" customFormat="1" ht="15" customHeight="1">
      <c r="A30" s="18" t="s">
        <v>352</v>
      </c>
    </row>
    <row r="31" spans="1:1" s="19" customFormat="1" ht="15" customHeight="1">
      <c r="A31" s="18" t="s">
        <v>353</v>
      </c>
    </row>
    <row r="32" spans="1:1" s="19" customFormat="1" ht="15" customHeight="1">
      <c r="A32" s="18" t="s">
        <v>354</v>
      </c>
    </row>
    <row r="33" spans="1:1" s="19" customFormat="1" ht="15" customHeight="1">
      <c r="A33" s="18" t="s">
        <v>355</v>
      </c>
    </row>
    <row r="34" spans="1:1" s="19" customFormat="1" ht="15" customHeight="1">
      <c r="A34" s="18" t="s">
        <v>356</v>
      </c>
    </row>
    <row r="35" spans="1:1" s="19" customFormat="1" ht="15" customHeight="1">
      <c r="A35" s="18" t="s">
        <v>357</v>
      </c>
    </row>
    <row r="36" spans="1:1" s="19" customFormat="1" ht="15" customHeight="1">
      <c r="A36" s="18" t="s">
        <v>2</v>
      </c>
    </row>
    <row r="37" spans="1:1" s="19" customFormat="1" ht="15" customHeight="1">
      <c r="A37" s="18" t="s">
        <v>358</v>
      </c>
    </row>
    <row r="38" spans="1:1" s="19" customFormat="1" ht="15" customHeight="1">
      <c r="A38" s="18" t="s">
        <v>359</v>
      </c>
    </row>
    <row r="39" spans="1:1" s="19" customFormat="1" ht="15" customHeight="1">
      <c r="A39" s="18" t="s">
        <v>360</v>
      </c>
    </row>
    <row r="40" spans="1:1" s="19" customFormat="1" ht="15" customHeight="1">
      <c r="A40" s="18" t="s">
        <v>361</v>
      </c>
    </row>
    <row r="41" spans="1:1" s="19" customFormat="1" ht="15" customHeight="1">
      <c r="A41" s="18" t="s">
        <v>362</v>
      </c>
    </row>
    <row r="42" spans="1:1" s="19" customFormat="1" ht="15" customHeight="1">
      <c r="A42" s="18" t="s">
        <v>363</v>
      </c>
    </row>
    <row r="43" spans="1:1" s="19" customFormat="1" ht="15" customHeight="1">
      <c r="A43" s="18" t="s">
        <v>364</v>
      </c>
    </row>
    <row r="44" spans="1:1" s="19" customFormat="1" ht="15" customHeight="1">
      <c r="A44" s="18" t="s">
        <v>365</v>
      </c>
    </row>
    <row r="45" spans="1:1" s="19" customFormat="1" ht="15" customHeight="1">
      <c r="A45" s="18" t="s">
        <v>366</v>
      </c>
    </row>
    <row r="46" spans="1:1" s="19" customFormat="1" ht="15" customHeight="1">
      <c r="A46" s="18" t="s">
        <v>367</v>
      </c>
    </row>
    <row r="47" spans="1:1" s="19" customFormat="1" ht="15" customHeight="1">
      <c r="A47" s="18" t="s">
        <v>368</v>
      </c>
    </row>
    <row r="48" spans="1:1" s="19" customFormat="1" ht="15" customHeight="1">
      <c r="A48" s="18" t="s">
        <v>369</v>
      </c>
    </row>
    <row r="49" spans="1:1" s="19" customFormat="1" ht="15" customHeight="1">
      <c r="A49" s="18" t="s">
        <v>370</v>
      </c>
    </row>
    <row r="50" spans="1:1" s="19" customFormat="1" ht="15" customHeight="1">
      <c r="A50" s="18" t="s">
        <v>371</v>
      </c>
    </row>
    <row r="51" spans="1:1" s="19" customFormat="1" ht="15" customHeight="1">
      <c r="A51" s="18" t="s">
        <v>372</v>
      </c>
    </row>
    <row r="52" spans="1:1" s="19" customFormat="1" ht="15" customHeight="1">
      <c r="A52" s="18" t="s">
        <v>373</v>
      </c>
    </row>
    <row r="53" spans="1:1" s="19" customFormat="1" ht="15" customHeight="1">
      <c r="A53" s="18" t="s">
        <v>374</v>
      </c>
    </row>
    <row r="54" spans="1:1" s="19" customFormat="1" ht="15" customHeight="1">
      <c r="A54" s="18" t="s">
        <v>375</v>
      </c>
    </row>
    <row r="55" spans="1:1" s="19" customFormat="1" ht="15" customHeight="1">
      <c r="A55" s="18" t="s">
        <v>376</v>
      </c>
    </row>
    <row r="56" spans="1:1" s="19" customFormat="1" ht="15" customHeight="1">
      <c r="A56" s="18" t="s">
        <v>377</v>
      </c>
    </row>
    <row r="57" spans="1:1" s="19" customFormat="1" ht="15" customHeight="1">
      <c r="A57" s="18" t="s">
        <v>378</v>
      </c>
    </row>
    <row r="58" spans="1:1" s="19" customFormat="1" ht="15" customHeight="1">
      <c r="A58" s="18" t="s">
        <v>379</v>
      </c>
    </row>
    <row r="59" spans="1:1" s="19" customFormat="1" ht="15" customHeight="1">
      <c r="A59" s="18" t="s">
        <v>380</v>
      </c>
    </row>
    <row r="60" spans="1:1" s="19" customFormat="1" ht="15" customHeight="1">
      <c r="A60" s="18" t="s">
        <v>381</v>
      </c>
    </row>
    <row r="61" spans="1:1" s="19" customFormat="1" ht="15" customHeight="1">
      <c r="A61" s="18" t="s">
        <v>382</v>
      </c>
    </row>
    <row r="62" spans="1:1" s="19" customFormat="1" ht="15" customHeight="1">
      <c r="A62" s="18" t="s">
        <v>383</v>
      </c>
    </row>
    <row r="63" spans="1:1" s="19" customFormat="1" ht="15" customHeight="1">
      <c r="A63" s="18" t="s">
        <v>384</v>
      </c>
    </row>
    <row r="64" spans="1:1" s="19" customFormat="1" ht="15" customHeight="1">
      <c r="A64" s="18" t="s">
        <v>385</v>
      </c>
    </row>
    <row r="65" spans="1:1" s="19" customFormat="1" ht="15" customHeight="1">
      <c r="A65" s="18" t="s">
        <v>386</v>
      </c>
    </row>
    <row r="66" spans="1:1" s="19" customFormat="1" ht="15" customHeight="1">
      <c r="A66" s="18" t="s">
        <v>387</v>
      </c>
    </row>
    <row r="67" spans="1:1" s="19" customFormat="1" ht="15" customHeight="1">
      <c r="A67" s="18" t="s">
        <v>388</v>
      </c>
    </row>
    <row r="68" spans="1:1" s="19" customFormat="1" ht="15" customHeight="1">
      <c r="A68" s="18" t="s">
        <v>389</v>
      </c>
    </row>
    <row r="69" spans="1:1" s="19" customFormat="1" ht="15" customHeight="1">
      <c r="A69" s="18" t="s">
        <v>390</v>
      </c>
    </row>
    <row r="70" spans="1:1" s="19" customFormat="1" ht="15" customHeight="1">
      <c r="A70" s="18" t="s">
        <v>391</v>
      </c>
    </row>
    <row r="71" spans="1:1" s="19" customFormat="1" ht="15" customHeight="1">
      <c r="A71" s="18" t="s">
        <v>392</v>
      </c>
    </row>
    <row r="72" spans="1:1" s="19" customFormat="1" ht="15" customHeight="1">
      <c r="A72" s="18" t="s">
        <v>393</v>
      </c>
    </row>
    <row r="73" spans="1:1" s="19" customFormat="1" ht="15" customHeight="1">
      <c r="A73" s="18" t="s">
        <v>394</v>
      </c>
    </row>
    <row r="74" spans="1:1" s="19" customFormat="1" ht="15" customHeight="1">
      <c r="A74" s="18" t="s">
        <v>395</v>
      </c>
    </row>
    <row r="75" spans="1:1" s="19" customFormat="1" ht="15" customHeight="1">
      <c r="A75" s="18" t="s">
        <v>396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Url xmlns="http://schemas.microsoft.com/sharepoint/v3" xsi:nil="true"/>
    <needDetail xmlns="7D398F0C-D743-4E31-B54F-B07CEA4B86C7" xsi:nil="true"/>
    <alreadyChecked xmlns="7D398F0C-D743-4E31-B54F-B07CEA4B86C7" xsi:nil="true"/>
    <xd_ProgID xmlns="http://schemas.microsoft.com/sharepoint/v3" xsi:nil="true"/>
    <Comments xmlns="7D398F0C-D743-4E31-B54F-B07CEA4B86C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6CB92C11A11C4849B1A04E87CB5CBA3E00E9B55831214C664EBA0A502E00611272" ma:contentTypeVersion="" ma:contentTypeDescription="" ma:contentTypeScope="" ma:versionID="01c96979f80993f4e43b98fd518a9f90">
  <xsd:schema xmlns:xsd="http://www.w3.org/2001/XMLSchema" xmlns:xs="http://www.w3.org/2001/XMLSchema" xmlns:p="http://schemas.microsoft.com/office/2006/metadata/properties" xmlns:ns1="http://schemas.microsoft.com/sharepoint/v3" xmlns:ns2="7D398F0C-D743-4E31-B54F-B07CEA4B86C7" targetNamespace="http://schemas.microsoft.com/office/2006/metadata/properties" ma:root="true" ma:fieldsID="2d600de0eca2016cc0e7745de6cf9338" ns1:_="" ns2:_="">
    <xsd:import namespace="http://schemas.microsoft.com/sharepoint/v3"/>
    <xsd:import namespace="7D398F0C-D743-4E31-B54F-B07CEA4B86C7"/>
    <xsd:element name="properties">
      <xsd:complexType>
        <xsd:sequence>
          <xsd:element name="documentManagement">
            <xsd:complexType>
              <xsd:all>
                <xsd:element ref="ns1:TemplateUrl" minOccurs="0"/>
                <xsd:element ref="ns1:xd_ProgID" minOccurs="0"/>
                <xsd:element ref="ns1:xd_Signature" minOccurs="0"/>
                <xsd:element ref="ns2:needDetail" minOccurs="0"/>
                <xsd:element ref="ns2:alreadyChecked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emplateUrl" ma:index="1" nillable="true" ma:displayName="Šablono saitas" ma:hidden="true" ma:internalName="TemplateUrl">
      <xsd:simpleType>
        <xsd:restriction base="dms:Text"/>
      </xsd:simpleType>
    </xsd:element>
    <xsd:element name="xd_ProgID" ma:index="2" nillable="true" ma:displayName="HTML failo saitas" ma:hidden="true" ma:internalName="xd_ProgID">
      <xsd:simpleType>
        <xsd:restriction base="dms:Text"/>
      </xsd:simpleType>
    </xsd:element>
    <xsd:element name="xd_Signature" ma:index="3" nillable="true" ma:displayName="Pasirašyta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398F0C-D743-4E31-B54F-B07CEA4B86C7" elementFormDefault="qualified">
    <xsd:import namespace="http://schemas.microsoft.com/office/2006/documentManagement/types"/>
    <xsd:import namespace="http://schemas.microsoft.com/office/infopath/2007/PartnerControls"/>
    <xsd:element name="needDetail" ma:index="7" nillable="true" ma:displayName="Reikalingas patikslinimas" ma:internalName="needDetail">
      <xsd:simpleType>
        <xsd:restriction base="dms:Boolean"/>
      </xsd:simpleType>
    </xsd:element>
    <xsd:element name="alreadyChecked" ma:index="8" nillable="true" ma:displayName="Patikrinta" ma:internalName="alreadyChecked">
      <xsd:simpleType>
        <xsd:restriction base="dms:Boolean"/>
      </xsd:simpleType>
    </xsd:element>
    <xsd:element name="Comments" ma:index="9" nillable="true" ma:displayName="Komentarai" ma:internalName="Comment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index="0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7C8BA6-4B1B-4A20-91C7-28354E7435B3}">
  <ds:schemaRefs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7D398F0C-D743-4E31-B54F-B07CEA4B86C7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D5FEE3A-5DFC-4DB9-863A-3022765232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D398F0C-D743-4E31-B54F-B07CEA4B86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3</vt:i4>
      </vt:variant>
      <vt:variant>
        <vt:lpstr>Įvardinti diapazonai</vt:lpstr>
      </vt:variant>
      <vt:variant>
        <vt:i4>1</vt:i4>
      </vt:variant>
    </vt:vector>
  </HeadingPairs>
  <TitlesOfParts>
    <vt:vector size="4" baseType="lpstr">
      <vt:lpstr>I dalis</vt:lpstr>
      <vt:lpstr>Balų lentelė</vt:lpstr>
      <vt:lpstr>Pripazintos federacijos</vt:lpstr>
      <vt:lpstr>'I dalis'!Print_Area</vt:lpstr>
    </vt:vector>
  </TitlesOfParts>
  <Manager/>
  <Company>Grizli777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 etapas.xlsx</dc:title>
  <dc:subject/>
  <dc:creator>Dell</dc:creator>
  <cp:keywords/>
  <dc:description/>
  <cp:lastModifiedBy>Daukantienė Inga | ŠMSM</cp:lastModifiedBy>
  <cp:revision/>
  <dcterms:created xsi:type="dcterms:W3CDTF">2013-11-12T13:42:11Z</dcterms:created>
  <dcterms:modified xsi:type="dcterms:W3CDTF">2021-03-16T21:53:50Z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0x0101006CB92C11A11C4849B1A04E87CB5CBA3E00E9B55831214C664EBA0A502E00611272</vt:lpwstr>
  </property>
</Properties>
</file>