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parte\Desktop\"/>
    </mc:Choice>
  </mc:AlternateContent>
  <bookViews>
    <workbookView xWindow="0" yWindow="0" windowWidth="28800" windowHeight="1230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16" i="2" l="1"/>
  <c r="N21" i="2"/>
  <c r="O21" i="2"/>
  <c r="P21" i="2"/>
  <c r="Q21" i="2"/>
  <c r="R21" i="2"/>
  <c r="N22" i="2"/>
  <c r="O22" i="2"/>
  <c r="P22" i="2"/>
  <c r="Q22" i="2"/>
  <c r="R22" i="2"/>
  <c r="N23" i="2"/>
  <c r="O23" i="2"/>
  <c r="P23" i="2"/>
  <c r="Q23" i="2"/>
  <c r="R23" i="2"/>
  <c r="N24" i="2"/>
  <c r="O24" i="2"/>
  <c r="P24" i="2"/>
  <c r="Q24" i="2"/>
  <c r="R24" i="2"/>
  <c r="N25" i="2"/>
  <c r="O25" i="2"/>
  <c r="P25" i="2"/>
  <c r="Q25" i="2"/>
  <c r="R25" i="2"/>
  <c r="N26" i="2"/>
  <c r="O26" i="2"/>
  <c r="P26" i="2"/>
  <c r="Q26" i="2"/>
  <c r="R26" i="2"/>
  <c r="N27" i="2"/>
  <c r="O27" i="2"/>
  <c r="P27" i="2"/>
  <c r="Q27" i="2"/>
  <c r="R27" i="2"/>
  <c r="N28" i="2"/>
  <c r="O28" i="2"/>
  <c r="P28" i="2"/>
  <c r="Q28" i="2"/>
  <c r="R28" i="2"/>
  <c r="N29" i="2"/>
  <c r="O29" i="2"/>
  <c r="P29" i="2"/>
  <c r="Q29" i="2"/>
  <c r="R29" i="2"/>
  <c r="N30" i="2"/>
  <c r="O30" i="2"/>
  <c r="P30" i="2"/>
  <c r="Q30" i="2"/>
  <c r="R30" i="2"/>
  <c r="R31" i="2"/>
  <c r="N422" i="2"/>
  <c r="O422" i="2"/>
  <c r="P422" i="2"/>
  <c r="Q422" i="2"/>
  <c r="R422" i="2"/>
  <c r="N421" i="2"/>
  <c r="O421" i="2"/>
  <c r="P421" i="2"/>
  <c r="Q421" i="2"/>
  <c r="R421" i="2"/>
  <c r="N398" i="2"/>
  <c r="O398" i="2"/>
  <c r="P398" i="2"/>
  <c r="Q398" i="2"/>
  <c r="R398" i="2"/>
  <c r="N397" i="2"/>
  <c r="O397" i="2"/>
  <c r="P397" i="2"/>
  <c r="Q397" i="2"/>
  <c r="R397" i="2"/>
  <c r="N396" i="2"/>
  <c r="O396" i="2"/>
  <c r="P396" i="2"/>
  <c r="Q396" i="2"/>
  <c r="R396" i="2"/>
  <c r="N395" i="2"/>
  <c r="O395" i="2"/>
  <c r="P395" i="2"/>
  <c r="Q395" i="2"/>
  <c r="R395" i="2"/>
  <c r="N394" i="2"/>
  <c r="O394" i="2"/>
  <c r="P394" i="2"/>
  <c r="Q394" i="2"/>
  <c r="R394" i="2"/>
  <c r="N393" i="2"/>
  <c r="O393" i="2"/>
  <c r="P393" i="2"/>
  <c r="Q393" i="2"/>
  <c r="R393" i="2"/>
  <c r="N392" i="2"/>
  <c r="O392" i="2"/>
  <c r="P392" i="2"/>
  <c r="Q392" i="2"/>
  <c r="R392" i="2"/>
  <c r="N361" i="2"/>
  <c r="O361" i="2"/>
  <c r="P361" i="2"/>
  <c r="Q361" i="2"/>
  <c r="R361" i="2"/>
  <c r="N360" i="2"/>
  <c r="O360" i="2"/>
  <c r="P360" i="2"/>
  <c r="Q360" i="2"/>
  <c r="R360" i="2"/>
  <c r="N359" i="2"/>
  <c r="O359" i="2"/>
  <c r="P359" i="2"/>
  <c r="Q359" i="2"/>
  <c r="R359" i="2"/>
  <c r="N309" i="2"/>
  <c r="O309" i="2"/>
  <c r="P309" i="2"/>
  <c r="Q309" i="2"/>
  <c r="R309" i="2"/>
  <c r="N289" i="2"/>
  <c r="O289" i="2"/>
  <c r="P289" i="2"/>
  <c r="Q289" i="2"/>
  <c r="R289" i="2"/>
  <c r="N288" i="2"/>
  <c r="O288" i="2"/>
  <c r="P288" i="2"/>
  <c r="Q288" i="2"/>
  <c r="R288" i="2"/>
  <c r="N287" i="2"/>
  <c r="O287" i="2"/>
  <c r="P287" i="2"/>
  <c r="Q287" i="2"/>
  <c r="R287" i="2"/>
  <c r="N185" i="2"/>
  <c r="O185" i="2"/>
  <c r="P185" i="2"/>
  <c r="Q185" i="2"/>
  <c r="R185" i="2"/>
  <c r="N184" i="2"/>
  <c r="O184" i="2"/>
  <c r="P184" i="2"/>
  <c r="Q184" i="2"/>
  <c r="R184" i="2"/>
  <c r="N183" i="2"/>
  <c r="O183" i="2"/>
  <c r="P183" i="2"/>
  <c r="Q183" i="2"/>
  <c r="R183" i="2"/>
  <c r="N611" i="2"/>
  <c r="N603" i="2"/>
  <c r="N604" i="2"/>
  <c r="N605" i="2"/>
  <c r="N606" i="2"/>
  <c r="N607" i="2"/>
  <c r="N608" i="2"/>
  <c r="N609" i="2"/>
  <c r="N610" i="2"/>
  <c r="N602" i="2"/>
  <c r="N586" i="2"/>
  <c r="N587" i="2"/>
  <c r="N588" i="2"/>
  <c r="N589" i="2"/>
  <c r="N590" i="2"/>
  <c r="N591" i="2"/>
  <c r="N592" i="2"/>
  <c r="N593" i="2"/>
  <c r="N594" i="2"/>
  <c r="N585" i="2"/>
  <c r="N569" i="2"/>
  <c r="N570" i="2"/>
  <c r="N571" i="2"/>
  <c r="N572" i="2"/>
  <c r="N573" i="2"/>
  <c r="N574" i="2"/>
  <c r="N575" i="2"/>
  <c r="N576" i="2"/>
  <c r="N577" i="2"/>
  <c r="N568" i="2"/>
  <c r="N552" i="2"/>
  <c r="N553" i="2"/>
  <c r="N554" i="2"/>
  <c r="N555" i="2"/>
  <c r="N556" i="2"/>
  <c r="N557" i="2"/>
  <c r="N558" i="2"/>
  <c r="N559" i="2"/>
  <c r="N560" i="2"/>
  <c r="N551" i="2"/>
  <c r="N535" i="2"/>
  <c r="N536" i="2"/>
  <c r="N537" i="2"/>
  <c r="N538" i="2"/>
  <c r="N539" i="2"/>
  <c r="N540" i="2"/>
  <c r="N541" i="2"/>
  <c r="N542" i="2"/>
  <c r="N543" i="2"/>
  <c r="N534" i="2"/>
  <c r="N518" i="2"/>
  <c r="N519" i="2"/>
  <c r="N520" i="2"/>
  <c r="N521" i="2"/>
  <c r="N522" i="2"/>
  <c r="N523" i="2"/>
  <c r="N524" i="2"/>
  <c r="N525" i="2"/>
  <c r="N526" i="2"/>
  <c r="N517" i="2"/>
  <c r="N501" i="2"/>
  <c r="N502" i="2"/>
  <c r="N503" i="2"/>
  <c r="N504" i="2"/>
  <c r="N505" i="2"/>
  <c r="N506" i="2"/>
  <c r="N507" i="2"/>
  <c r="N508" i="2"/>
  <c r="N509" i="2"/>
  <c r="N500" i="2"/>
  <c r="N484" i="2"/>
  <c r="N485" i="2"/>
  <c r="N486" i="2"/>
  <c r="N487" i="2"/>
  <c r="N488" i="2"/>
  <c r="N489" i="2"/>
  <c r="N490" i="2"/>
  <c r="N491" i="2"/>
  <c r="N492" i="2"/>
  <c r="N483" i="2"/>
  <c r="N467" i="2"/>
  <c r="N468" i="2"/>
  <c r="N469" i="2"/>
  <c r="N470" i="2"/>
  <c r="N471" i="2"/>
  <c r="N472" i="2"/>
  <c r="N473" i="2"/>
  <c r="N474" i="2"/>
  <c r="N475" i="2"/>
  <c r="N466" i="2"/>
  <c r="N450" i="2"/>
  <c r="N451" i="2"/>
  <c r="N452" i="2"/>
  <c r="N453" i="2"/>
  <c r="N454" i="2"/>
  <c r="N455" i="2"/>
  <c r="N456" i="2"/>
  <c r="N457" i="2"/>
  <c r="N458" i="2"/>
  <c r="N449" i="2"/>
  <c r="N433" i="2"/>
  <c r="N434" i="2"/>
  <c r="N435" i="2"/>
  <c r="N436" i="2"/>
  <c r="N437" i="2"/>
  <c r="N438" i="2"/>
  <c r="N439" i="2"/>
  <c r="N440" i="2"/>
  <c r="N441" i="2"/>
  <c r="N432" i="2"/>
  <c r="N414" i="2"/>
  <c r="N415" i="2"/>
  <c r="N416" i="2"/>
  <c r="N417" i="2"/>
  <c r="N418" i="2"/>
  <c r="N419" i="2"/>
  <c r="N420" i="2"/>
  <c r="N423" i="2"/>
  <c r="N424" i="2"/>
  <c r="N413" i="2"/>
  <c r="N390" i="2"/>
  <c r="N391" i="2"/>
  <c r="N399" i="2"/>
  <c r="N400" i="2"/>
  <c r="N401" i="2"/>
  <c r="N402" i="2"/>
  <c r="N403" i="2"/>
  <c r="N404" i="2"/>
  <c r="N405" i="2"/>
  <c r="N389" i="2"/>
  <c r="N373" i="2"/>
  <c r="N374" i="2"/>
  <c r="N375" i="2"/>
  <c r="N376" i="2"/>
  <c r="N377" i="2"/>
  <c r="N378" i="2"/>
  <c r="N379" i="2"/>
  <c r="N380" i="2"/>
  <c r="N381" i="2"/>
  <c r="N372" i="2"/>
  <c r="N353" i="2"/>
  <c r="N354" i="2"/>
  <c r="N355" i="2"/>
  <c r="N356" i="2"/>
  <c r="N357" i="2"/>
  <c r="N358" i="2"/>
  <c r="N362" i="2"/>
  <c r="N363" i="2"/>
  <c r="N364" i="2"/>
  <c r="N352" i="2"/>
  <c r="N336" i="2"/>
  <c r="N337" i="2"/>
  <c r="N338" i="2"/>
  <c r="N339" i="2"/>
  <c r="N340" i="2"/>
  <c r="N341" i="2"/>
  <c r="N342" i="2"/>
  <c r="N343" i="2"/>
  <c r="N344" i="2"/>
  <c r="N335" i="2"/>
  <c r="N319" i="2"/>
  <c r="N320" i="2"/>
  <c r="N321" i="2"/>
  <c r="N322" i="2"/>
  <c r="N323" i="2"/>
  <c r="N324" i="2"/>
  <c r="N325" i="2"/>
  <c r="N326" i="2"/>
  <c r="N327" i="2"/>
  <c r="N318" i="2"/>
  <c r="N301" i="2"/>
  <c r="N302" i="2"/>
  <c r="N303" i="2"/>
  <c r="N304" i="2"/>
  <c r="N305" i="2"/>
  <c r="N306" i="2"/>
  <c r="N307" i="2"/>
  <c r="N308" i="2"/>
  <c r="N310" i="2"/>
  <c r="N300" i="2"/>
  <c r="N281" i="2"/>
  <c r="N282" i="2"/>
  <c r="N283" i="2"/>
  <c r="N284" i="2"/>
  <c r="N285" i="2"/>
  <c r="N286" i="2"/>
  <c r="N290" i="2"/>
  <c r="N291" i="2"/>
  <c r="N292" i="2"/>
  <c r="N280" i="2"/>
  <c r="N264" i="2"/>
  <c r="N265" i="2"/>
  <c r="N266" i="2"/>
  <c r="N267" i="2"/>
  <c r="N268" i="2"/>
  <c r="N269" i="2"/>
  <c r="N270" i="2"/>
  <c r="N271" i="2"/>
  <c r="N272" i="2"/>
  <c r="N263" i="2"/>
  <c r="N248" i="2"/>
  <c r="N249" i="2"/>
  <c r="N250" i="2"/>
  <c r="N251" i="2"/>
  <c r="N252" i="2"/>
  <c r="N253" i="2"/>
  <c r="N254" i="2"/>
  <c r="N255" i="2"/>
  <c r="N256" i="2"/>
  <c r="N247" i="2"/>
  <c r="N231" i="2"/>
  <c r="N232" i="2"/>
  <c r="N233" i="2"/>
  <c r="N234" i="2"/>
  <c r="N235" i="2"/>
  <c r="N236" i="2"/>
  <c r="N237" i="2"/>
  <c r="N238" i="2"/>
  <c r="N239" i="2"/>
  <c r="N230" i="2"/>
  <c r="N214" i="2"/>
  <c r="N215" i="2"/>
  <c r="N216" i="2"/>
  <c r="N217" i="2"/>
  <c r="N218" i="2"/>
  <c r="N219" i="2"/>
  <c r="N220" i="2"/>
  <c r="N221" i="2"/>
  <c r="N222" i="2"/>
  <c r="N213" i="2"/>
  <c r="N205" i="2"/>
  <c r="N197" i="2"/>
  <c r="N198" i="2"/>
  <c r="N199" i="2"/>
  <c r="N200" i="2"/>
  <c r="N201" i="2"/>
  <c r="N202" i="2"/>
  <c r="N203" i="2"/>
  <c r="N204" i="2"/>
  <c r="N196" i="2"/>
  <c r="N177" i="2"/>
  <c r="N178" i="2"/>
  <c r="N179" i="2"/>
  <c r="N180" i="2"/>
  <c r="N181" i="2"/>
  <c r="N182" i="2"/>
  <c r="N186" i="2"/>
  <c r="N187" i="2"/>
  <c r="N188" i="2"/>
  <c r="N176" i="2"/>
  <c r="N160" i="2"/>
  <c r="N161" i="2"/>
  <c r="N162" i="2"/>
  <c r="N163" i="2"/>
  <c r="N164" i="2"/>
  <c r="N165" i="2"/>
  <c r="N166" i="2"/>
  <c r="N167" i="2"/>
  <c r="N168" i="2"/>
  <c r="N159" i="2"/>
  <c r="N143" i="2"/>
  <c r="N144" i="2"/>
  <c r="N145" i="2"/>
  <c r="N146" i="2"/>
  <c r="N147" i="2"/>
  <c r="N148" i="2"/>
  <c r="N149" i="2"/>
  <c r="N150" i="2"/>
  <c r="N151" i="2"/>
  <c r="N142" i="2"/>
  <c r="N126" i="2"/>
  <c r="N127" i="2"/>
  <c r="N128" i="2"/>
  <c r="N129" i="2"/>
  <c r="N130" i="2"/>
  <c r="N131" i="2"/>
  <c r="N132" i="2"/>
  <c r="N133" i="2"/>
  <c r="N134" i="2"/>
  <c r="N125" i="2"/>
  <c r="N109" i="2"/>
  <c r="N110" i="2"/>
  <c r="N111" i="2"/>
  <c r="N112" i="2"/>
  <c r="N113" i="2"/>
  <c r="N114" i="2"/>
  <c r="N115" i="2"/>
  <c r="N116" i="2"/>
  <c r="N117" i="2"/>
  <c r="N108" i="2"/>
  <c r="N92" i="2"/>
  <c r="N93" i="2"/>
  <c r="N94" i="2"/>
  <c r="N95" i="2"/>
  <c r="N96" i="2"/>
  <c r="N97" i="2"/>
  <c r="N98" i="2"/>
  <c r="N99" i="2"/>
  <c r="N100" i="2"/>
  <c r="N91" i="2"/>
  <c r="N75" i="2"/>
  <c r="N76" i="2"/>
  <c r="N77" i="2"/>
  <c r="N78" i="2"/>
  <c r="N79" i="2"/>
  <c r="N80" i="2"/>
  <c r="N81" i="2"/>
  <c r="N82" i="2"/>
  <c r="N83" i="2"/>
  <c r="N74" i="2"/>
  <c r="N58" i="2"/>
  <c r="N59" i="2"/>
  <c r="N60" i="2"/>
  <c r="N61" i="2"/>
  <c r="N62" i="2"/>
  <c r="N63" i="2"/>
  <c r="N64" i="2"/>
  <c r="N65" i="2"/>
  <c r="N66" i="2"/>
  <c r="N57" i="2"/>
  <c r="N41" i="2"/>
  <c r="N42" i="2"/>
  <c r="N43" i="2"/>
  <c r="N44" i="2"/>
  <c r="N45" i="2"/>
  <c r="N46" i="2"/>
  <c r="N47" i="2"/>
  <c r="N48" i="2"/>
  <c r="N49" i="2"/>
  <c r="N40" i="2"/>
  <c r="O611" i="2"/>
  <c r="O603" i="2"/>
  <c r="O604" i="2"/>
  <c r="O605" i="2"/>
  <c r="O606" i="2"/>
  <c r="O607" i="2"/>
  <c r="O608" i="2"/>
  <c r="O609" i="2"/>
  <c r="O610" i="2"/>
  <c r="O602" i="2"/>
  <c r="O586" i="2"/>
  <c r="O587" i="2"/>
  <c r="O588" i="2"/>
  <c r="O589" i="2"/>
  <c r="O590" i="2"/>
  <c r="O591" i="2"/>
  <c r="O592" i="2"/>
  <c r="O593" i="2"/>
  <c r="O594" i="2"/>
  <c r="O585" i="2"/>
  <c r="O569" i="2"/>
  <c r="O570" i="2"/>
  <c r="O571" i="2"/>
  <c r="O572" i="2"/>
  <c r="O573" i="2"/>
  <c r="O574" i="2"/>
  <c r="O575" i="2"/>
  <c r="O576" i="2"/>
  <c r="O577" i="2"/>
  <c r="O568" i="2"/>
  <c r="O552" i="2"/>
  <c r="O553" i="2"/>
  <c r="O554" i="2"/>
  <c r="O555" i="2"/>
  <c r="O556" i="2"/>
  <c r="O557" i="2"/>
  <c r="O558" i="2"/>
  <c r="O559" i="2"/>
  <c r="O560" i="2"/>
  <c r="O551" i="2"/>
  <c r="O535" i="2"/>
  <c r="O536" i="2"/>
  <c r="O537" i="2"/>
  <c r="O538" i="2"/>
  <c r="O539" i="2"/>
  <c r="O540" i="2"/>
  <c r="O541" i="2"/>
  <c r="O542" i="2"/>
  <c r="O543" i="2"/>
  <c r="O534" i="2"/>
  <c r="O518" i="2"/>
  <c r="O519" i="2"/>
  <c r="O520" i="2"/>
  <c r="O521" i="2"/>
  <c r="O522" i="2"/>
  <c r="O523" i="2"/>
  <c r="O524" i="2"/>
  <c r="O525" i="2"/>
  <c r="O526" i="2"/>
  <c r="O517" i="2"/>
  <c r="O501" i="2"/>
  <c r="O502" i="2"/>
  <c r="O503" i="2"/>
  <c r="O504" i="2"/>
  <c r="O505" i="2"/>
  <c r="O506" i="2"/>
  <c r="O507" i="2"/>
  <c r="O508" i="2"/>
  <c r="O509" i="2"/>
  <c r="O500" i="2"/>
  <c r="O484" i="2"/>
  <c r="O485" i="2"/>
  <c r="O486" i="2"/>
  <c r="O487" i="2"/>
  <c r="O488" i="2"/>
  <c r="O489" i="2"/>
  <c r="O490" i="2"/>
  <c r="O491" i="2"/>
  <c r="O492" i="2"/>
  <c r="O483" i="2"/>
  <c r="O467" i="2"/>
  <c r="O468" i="2"/>
  <c r="O469" i="2"/>
  <c r="O470" i="2"/>
  <c r="O471" i="2"/>
  <c r="O472" i="2"/>
  <c r="O473" i="2"/>
  <c r="O474" i="2"/>
  <c r="O475" i="2"/>
  <c r="O466" i="2"/>
  <c r="O450" i="2"/>
  <c r="O451" i="2"/>
  <c r="O452" i="2"/>
  <c r="O453" i="2"/>
  <c r="O454" i="2"/>
  <c r="O455" i="2"/>
  <c r="O456" i="2"/>
  <c r="O457" i="2"/>
  <c r="O458" i="2"/>
  <c r="O449" i="2"/>
  <c r="O433" i="2"/>
  <c r="O434" i="2"/>
  <c r="O435" i="2"/>
  <c r="O436" i="2"/>
  <c r="O437" i="2"/>
  <c r="O438" i="2"/>
  <c r="O439" i="2"/>
  <c r="O440" i="2"/>
  <c r="O441" i="2"/>
  <c r="O432" i="2"/>
  <c r="O414" i="2"/>
  <c r="O415" i="2"/>
  <c r="O416" i="2"/>
  <c r="O417" i="2"/>
  <c r="O418" i="2"/>
  <c r="O419" i="2"/>
  <c r="O420" i="2"/>
  <c r="O423" i="2"/>
  <c r="O424" i="2"/>
  <c r="O413" i="2"/>
  <c r="O390" i="2"/>
  <c r="O391" i="2"/>
  <c r="O399" i="2"/>
  <c r="O400" i="2"/>
  <c r="O401" i="2"/>
  <c r="O402" i="2"/>
  <c r="O403" i="2"/>
  <c r="O404" i="2"/>
  <c r="O405" i="2"/>
  <c r="O389" i="2"/>
  <c r="O373" i="2"/>
  <c r="O374" i="2"/>
  <c r="O375" i="2"/>
  <c r="O376" i="2"/>
  <c r="O377" i="2"/>
  <c r="O378" i="2"/>
  <c r="O379" i="2"/>
  <c r="O380" i="2"/>
  <c r="O381" i="2"/>
  <c r="O372" i="2"/>
  <c r="O353" i="2"/>
  <c r="O354" i="2"/>
  <c r="O355" i="2"/>
  <c r="O356" i="2"/>
  <c r="O357" i="2"/>
  <c r="O358" i="2"/>
  <c r="O362" i="2"/>
  <c r="O363" i="2"/>
  <c r="O364" i="2"/>
  <c r="O352" i="2"/>
  <c r="O336" i="2"/>
  <c r="O337" i="2"/>
  <c r="O338" i="2"/>
  <c r="O339" i="2"/>
  <c r="O340" i="2"/>
  <c r="O341" i="2"/>
  <c r="O342" i="2"/>
  <c r="O343" i="2"/>
  <c r="O344" i="2"/>
  <c r="O335" i="2"/>
  <c r="O319" i="2"/>
  <c r="O320" i="2"/>
  <c r="O321" i="2"/>
  <c r="O322" i="2"/>
  <c r="O323" i="2"/>
  <c r="O324" i="2"/>
  <c r="O325" i="2"/>
  <c r="O326" i="2"/>
  <c r="O327" i="2"/>
  <c r="O318" i="2"/>
  <c r="O301" i="2"/>
  <c r="O302" i="2"/>
  <c r="O303" i="2"/>
  <c r="O304" i="2"/>
  <c r="O305" i="2"/>
  <c r="O306" i="2"/>
  <c r="O307" i="2"/>
  <c r="O308" i="2"/>
  <c r="O310" i="2"/>
  <c r="O300" i="2"/>
  <c r="O281" i="2"/>
  <c r="O282" i="2"/>
  <c r="O283" i="2"/>
  <c r="O284" i="2"/>
  <c r="O285" i="2"/>
  <c r="O286" i="2"/>
  <c r="O290" i="2"/>
  <c r="O291" i="2"/>
  <c r="O292" i="2"/>
  <c r="O280" i="2"/>
  <c r="O264" i="2"/>
  <c r="O265" i="2"/>
  <c r="O266" i="2"/>
  <c r="O267" i="2"/>
  <c r="O268" i="2"/>
  <c r="O269" i="2"/>
  <c r="O270" i="2"/>
  <c r="O271" i="2"/>
  <c r="O272" i="2"/>
  <c r="O263" i="2"/>
  <c r="O248" i="2"/>
  <c r="O249" i="2"/>
  <c r="O250" i="2"/>
  <c r="O251" i="2"/>
  <c r="O252" i="2"/>
  <c r="O253" i="2"/>
  <c r="O254" i="2"/>
  <c r="O255" i="2"/>
  <c r="O256" i="2"/>
  <c r="O247" i="2"/>
  <c r="O231" i="2"/>
  <c r="O232" i="2"/>
  <c r="O233" i="2"/>
  <c r="O234" i="2"/>
  <c r="O235" i="2"/>
  <c r="O236" i="2"/>
  <c r="O237" i="2"/>
  <c r="O238" i="2"/>
  <c r="O239" i="2"/>
  <c r="O230" i="2"/>
  <c r="O214" i="2"/>
  <c r="O215" i="2"/>
  <c r="O216" i="2"/>
  <c r="O217" i="2"/>
  <c r="O218" i="2"/>
  <c r="O219" i="2"/>
  <c r="O220" i="2"/>
  <c r="O221" i="2"/>
  <c r="O222" i="2"/>
  <c r="O213" i="2"/>
  <c r="O197" i="2"/>
  <c r="O198" i="2"/>
  <c r="O199" i="2"/>
  <c r="O200" i="2"/>
  <c r="O201" i="2"/>
  <c r="O202" i="2"/>
  <c r="O203" i="2"/>
  <c r="O204" i="2"/>
  <c r="O205" i="2"/>
  <c r="O196" i="2"/>
  <c r="O177" i="2"/>
  <c r="O178" i="2"/>
  <c r="O179" i="2"/>
  <c r="O180" i="2"/>
  <c r="O181" i="2"/>
  <c r="O182" i="2"/>
  <c r="O186" i="2"/>
  <c r="O187" i="2"/>
  <c r="O188" i="2"/>
  <c r="O176" i="2"/>
  <c r="O160" i="2"/>
  <c r="O161" i="2"/>
  <c r="O162" i="2"/>
  <c r="O163" i="2"/>
  <c r="O164" i="2"/>
  <c r="O165" i="2"/>
  <c r="O166" i="2"/>
  <c r="O167" i="2"/>
  <c r="O168" i="2"/>
  <c r="O159" i="2"/>
  <c r="O143" i="2"/>
  <c r="O144" i="2"/>
  <c r="O145" i="2"/>
  <c r="O146" i="2"/>
  <c r="O147" i="2"/>
  <c r="O148" i="2"/>
  <c r="O149" i="2"/>
  <c r="O150" i="2"/>
  <c r="O151" i="2"/>
  <c r="O142" i="2"/>
  <c r="O126" i="2"/>
  <c r="O127" i="2"/>
  <c r="O128" i="2"/>
  <c r="O129" i="2"/>
  <c r="O130" i="2"/>
  <c r="O131" i="2"/>
  <c r="O132" i="2"/>
  <c r="O133" i="2"/>
  <c r="O134" i="2"/>
  <c r="O125" i="2"/>
  <c r="O109" i="2"/>
  <c r="O110" i="2"/>
  <c r="O111" i="2"/>
  <c r="O112" i="2"/>
  <c r="O113" i="2"/>
  <c r="O114" i="2"/>
  <c r="O115" i="2"/>
  <c r="O116" i="2"/>
  <c r="O117" i="2"/>
  <c r="O108" i="2"/>
  <c r="O92" i="2"/>
  <c r="O93" i="2"/>
  <c r="O94" i="2"/>
  <c r="O95" i="2"/>
  <c r="O96" i="2"/>
  <c r="O97" i="2"/>
  <c r="O98" i="2"/>
  <c r="O99" i="2"/>
  <c r="O100" i="2"/>
  <c r="O91" i="2"/>
  <c r="O75" i="2"/>
  <c r="O76" i="2"/>
  <c r="O77" i="2"/>
  <c r="O78" i="2"/>
  <c r="O79" i="2"/>
  <c r="O80" i="2"/>
  <c r="O81" i="2"/>
  <c r="O82" i="2"/>
  <c r="O83" i="2"/>
  <c r="O74" i="2"/>
  <c r="O58" i="2"/>
  <c r="O59" i="2"/>
  <c r="O60" i="2"/>
  <c r="O61" i="2"/>
  <c r="O62" i="2"/>
  <c r="O63" i="2"/>
  <c r="O64" i="2"/>
  <c r="O65" i="2"/>
  <c r="O66" i="2"/>
  <c r="O57" i="2"/>
  <c r="O41" i="2"/>
  <c r="O42" i="2"/>
  <c r="O43" i="2"/>
  <c r="O44" i="2"/>
  <c r="O45" i="2"/>
  <c r="O46" i="2"/>
  <c r="O47" i="2"/>
  <c r="O48" i="2"/>
  <c r="O49" i="2"/>
  <c r="O40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603" i="2"/>
  <c r="Q603" i="2"/>
  <c r="R603" i="2"/>
  <c r="P604" i="2"/>
  <c r="Q604" i="2"/>
  <c r="R604" i="2"/>
  <c r="P605" i="2"/>
  <c r="P606" i="2"/>
  <c r="Q606" i="2"/>
  <c r="R606" i="2"/>
  <c r="P607" i="2"/>
  <c r="Q607" i="2"/>
  <c r="R607" i="2"/>
  <c r="P608" i="2"/>
  <c r="Q608" i="2"/>
  <c r="R608" i="2"/>
  <c r="P609" i="2"/>
  <c r="Q609" i="2"/>
  <c r="R609" i="2"/>
  <c r="P610" i="2"/>
  <c r="Q610" i="2"/>
  <c r="R610" i="2"/>
  <c r="P611" i="2"/>
  <c r="Q611" i="2"/>
  <c r="R611" i="2"/>
  <c r="P602" i="2"/>
  <c r="P586" i="2"/>
  <c r="Q586" i="2"/>
  <c r="R586" i="2"/>
  <c r="P587" i="2"/>
  <c r="Q587" i="2"/>
  <c r="R587" i="2"/>
  <c r="P588" i="2"/>
  <c r="Q588" i="2"/>
  <c r="R588" i="2"/>
  <c r="P589" i="2"/>
  <c r="Q589" i="2"/>
  <c r="R589" i="2"/>
  <c r="P590" i="2"/>
  <c r="Q590" i="2"/>
  <c r="R590" i="2"/>
  <c r="P591" i="2"/>
  <c r="Q591" i="2"/>
  <c r="R591" i="2"/>
  <c r="P592" i="2"/>
  <c r="P593" i="2"/>
  <c r="Q593" i="2"/>
  <c r="R593" i="2"/>
  <c r="P594" i="2"/>
  <c r="Q594" i="2"/>
  <c r="R594" i="2"/>
  <c r="P585" i="2"/>
  <c r="Q585" i="2"/>
  <c r="R585" i="2"/>
  <c r="P569" i="2"/>
  <c r="Q569" i="2"/>
  <c r="R569" i="2"/>
  <c r="P570" i="2"/>
  <c r="Q570" i="2"/>
  <c r="R570" i="2"/>
  <c r="P571" i="2"/>
  <c r="P572" i="2"/>
  <c r="Q572" i="2"/>
  <c r="R572" i="2"/>
  <c r="P573" i="2"/>
  <c r="Q573" i="2"/>
  <c r="R573" i="2"/>
  <c r="P574" i="2"/>
  <c r="Q574" i="2"/>
  <c r="R574" i="2"/>
  <c r="P575" i="2"/>
  <c r="Q575" i="2"/>
  <c r="R575" i="2"/>
  <c r="P576" i="2"/>
  <c r="Q576" i="2"/>
  <c r="R576" i="2"/>
  <c r="P577" i="2"/>
  <c r="Q577" i="2"/>
  <c r="R577" i="2"/>
  <c r="P568" i="2"/>
  <c r="P552" i="2"/>
  <c r="Q552" i="2"/>
  <c r="R552" i="2"/>
  <c r="P553" i="2"/>
  <c r="Q553" i="2"/>
  <c r="R553" i="2"/>
  <c r="P554" i="2"/>
  <c r="Q554" i="2"/>
  <c r="R554" i="2"/>
  <c r="P555" i="2"/>
  <c r="Q555" i="2"/>
  <c r="R555" i="2"/>
  <c r="P556" i="2"/>
  <c r="Q556" i="2"/>
  <c r="R556" i="2"/>
  <c r="P557" i="2"/>
  <c r="Q557" i="2"/>
  <c r="R557" i="2"/>
  <c r="P558" i="2"/>
  <c r="P559" i="2"/>
  <c r="Q559" i="2"/>
  <c r="R559" i="2"/>
  <c r="P560" i="2"/>
  <c r="Q560" i="2"/>
  <c r="R560" i="2"/>
  <c r="P551" i="2"/>
  <c r="Q551" i="2"/>
  <c r="R551" i="2"/>
  <c r="P535" i="2"/>
  <c r="Q535" i="2"/>
  <c r="R535" i="2"/>
  <c r="P536" i="2"/>
  <c r="Q536" i="2"/>
  <c r="R536" i="2"/>
  <c r="P537" i="2"/>
  <c r="P538" i="2"/>
  <c r="Q538" i="2"/>
  <c r="R538" i="2"/>
  <c r="P539" i="2"/>
  <c r="Q539" i="2"/>
  <c r="R539" i="2"/>
  <c r="P540" i="2"/>
  <c r="Q540" i="2"/>
  <c r="R540" i="2"/>
  <c r="P541" i="2"/>
  <c r="Q541" i="2"/>
  <c r="R541" i="2"/>
  <c r="P542" i="2"/>
  <c r="Q542" i="2"/>
  <c r="R542" i="2"/>
  <c r="P543" i="2"/>
  <c r="Q543" i="2"/>
  <c r="R543" i="2"/>
  <c r="P534" i="2"/>
  <c r="P518" i="2"/>
  <c r="Q518" i="2"/>
  <c r="R518" i="2"/>
  <c r="P519" i="2"/>
  <c r="Q519" i="2"/>
  <c r="R519" i="2"/>
  <c r="P520" i="2"/>
  <c r="Q520" i="2"/>
  <c r="R520" i="2"/>
  <c r="P521" i="2"/>
  <c r="Q521" i="2"/>
  <c r="R521" i="2"/>
  <c r="P522" i="2"/>
  <c r="Q522" i="2"/>
  <c r="R522" i="2"/>
  <c r="P523" i="2"/>
  <c r="Q523" i="2"/>
  <c r="R523" i="2"/>
  <c r="P524" i="2"/>
  <c r="P525" i="2"/>
  <c r="Q525" i="2"/>
  <c r="R525" i="2"/>
  <c r="P526" i="2"/>
  <c r="Q526" i="2"/>
  <c r="R526" i="2"/>
  <c r="P517" i="2"/>
  <c r="Q517" i="2"/>
  <c r="R517" i="2"/>
  <c r="P501" i="2"/>
  <c r="Q501" i="2"/>
  <c r="R501" i="2"/>
  <c r="P502" i="2"/>
  <c r="Q502" i="2"/>
  <c r="R502" i="2"/>
  <c r="P503" i="2"/>
  <c r="P504" i="2"/>
  <c r="Q504" i="2"/>
  <c r="R504" i="2"/>
  <c r="P505" i="2"/>
  <c r="Q505" i="2"/>
  <c r="R505" i="2"/>
  <c r="P506" i="2"/>
  <c r="Q506" i="2"/>
  <c r="R506" i="2"/>
  <c r="P507" i="2"/>
  <c r="Q507" i="2"/>
  <c r="R507" i="2"/>
  <c r="P508" i="2"/>
  <c r="Q508" i="2"/>
  <c r="R508" i="2"/>
  <c r="P509" i="2"/>
  <c r="Q509" i="2"/>
  <c r="R509" i="2"/>
  <c r="P500" i="2"/>
  <c r="P484" i="2"/>
  <c r="Q484" i="2"/>
  <c r="R484" i="2"/>
  <c r="P485" i="2"/>
  <c r="Q485" i="2"/>
  <c r="R485" i="2"/>
  <c r="P486" i="2"/>
  <c r="Q486" i="2"/>
  <c r="R486" i="2"/>
  <c r="P487" i="2"/>
  <c r="Q487" i="2"/>
  <c r="R487" i="2"/>
  <c r="P488" i="2"/>
  <c r="Q488" i="2"/>
  <c r="R488" i="2"/>
  <c r="P489" i="2"/>
  <c r="Q489" i="2"/>
  <c r="R489" i="2"/>
  <c r="P490" i="2"/>
  <c r="P491" i="2"/>
  <c r="Q491" i="2"/>
  <c r="R491" i="2"/>
  <c r="P492" i="2"/>
  <c r="Q492" i="2"/>
  <c r="R492" i="2"/>
  <c r="P483" i="2"/>
  <c r="Q483" i="2"/>
  <c r="R483" i="2"/>
  <c r="P467" i="2"/>
  <c r="Q467" i="2"/>
  <c r="R467" i="2"/>
  <c r="P468" i="2"/>
  <c r="Q468" i="2"/>
  <c r="R468" i="2"/>
  <c r="P469" i="2"/>
  <c r="P470" i="2"/>
  <c r="Q470" i="2"/>
  <c r="R470" i="2"/>
  <c r="P471" i="2"/>
  <c r="Q471" i="2"/>
  <c r="R471" i="2"/>
  <c r="P472" i="2"/>
  <c r="P473" i="2"/>
  <c r="Q473" i="2"/>
  <c r="R473" i="2"/>
  <c r="P474" i="2"/>
  <c r="Q474" i="2"/>
  <c r="R474" i="2"/>
  <c r="P475" i="2"/>
  <c r="Q475" i="2"/>
  <c r="R475" i="2"/>
  <c r="P466" i="2"/>
  <c r="P450" i="2"/>
  <c r="Q450" i="2"/>
  <c r="R450" i="2"/>
  <c r="P451" i="2"/>
  <c r="Q451" i="2"/>
  <c r="R451" i="2"/>
  <c r="P452" i="2"/>
  <c r="Q452" i="2"/>
  <c r="R452" i="2"/>
  <c r="P453" i="2"/>
  <c r="Q453" i="2"/>
  <c r="R453" i="2"/>
  <c r="P454" i="2"/>
  <c r="Q454" i="2"/>
  <c r="R454" i="2"/>
  <c r="P455" i="2"/>
  <c r="Q455" i="2"/>
  <c r="R455" i="2"/>
  <c r="P456" i="2"/>
  <c r="P457" i="2"/>
  <c r="Q457" i="2"/>
  <c r="R457" i="2"/>
  <c r="P458" i="2"/>
  <c r="Q458" i="2"/>
  <c r="R458" i="2"/>
  <c r="P449" i="2"/>
  <c r="Q449" i="2"/>
  <c r="R449" i="2"/>
  <c r="P433" i="2"/>
  <c r="Q433" i="2"/>
  <c r="R433" i="2"/>
  <c r="P434" i="2"/>
  <c r="Q434" i="2"/>
  <c r="R434" i="2"/>
  <c r="P435" i="2"/>
  <c r="P436" i="2"/>
  <c r="Q436" i="2"/>
  <c r="R436" i="2"/>
  <c r="P437" i="2"/>
  <c r="Q437" i="2"/>
  <c r="R437" i="2"/>
  <c r="P438" i="2"/>
  <c r="Q438" i="2"/>
  <c r="R438" i="2"/>
  <c r="P439" i="2"/>
  <c r="P440" i="2"/>
  <c r="Q440" i="2"/>
  <c r="R440" i="2"/>
  <c r="P441" i="2"/>
  <c r="Q441" i="2"/>
  <c r="R441" i="2"/>
  <c r="P432" i="2"/>
  <c r="P414" i="2"/>
  <c r="Q414" i="2"/>
  <c r="R414" i="2"/>
  <c r="P415" i="2"/>
  <c r="Q415" i="2"/>
  <c r="R415" i="2"/>
  <c r="P416" i="2"/>
  <c r="Q416" i="2"/>
  <c r="R416" i="2"/>
  <c r="P417" i="2"/>
  <c r="Q417" i="2"/>
  <c r="R417" i="2"/>
  <c r="P418" i="2"/>
  <c r="Q418" i="2"/>
  <c r="R418" i="2"/>
  <c r="P419" i="2"/>
  <c r="Q419" i="2"/>
  <c r="R419" i="2"/>
  <c r="P420" i="2"/>
  <c r="P423" i="2"/>
  <c r="Q423" i="2"/>
  <c r="R423" i="2"/>
  <c r="P424" i="2"/>
  <c r="Q424" i="2"/>
  <c r="R424" i="2"/>
  <c r="P413" i="2"/>
  <c r="Q413" i="2"/>
  <c r="R413" i="2"/>
  <c r="P390" i="2"/>
  <c r="Q390" i="2"/>
  <c r="R390" i="2"/>
  <c r="P391" i="2"/>
  <c r="Q391" i="2"/>
  <c r="R391" i="2"/>
  <c r="P399" i="2"/>
  <c r="P400" i="2"/>
  <c r="Q400" i="2"/>
  <c r="R400" i="2"/>
  <c r="P401" i="2"/>
  <c r="Q401" i="2"/>
  <c r="R401" i="2"/>
  <c r="P402" i="2"/>
  <c r="Q402" i="2"/>
  <c r="R402" i="2"/>
  <c r="P403" i="2"/>
  <c r="Q403" i="2"/>
  <c r="R403" i="2"/>
  <c r="P404" i="2"/>
  <c r="Q404" i="2"/>
  <c r="R404" i="2"/>
  <c r="P405" i="2"/>
  <c r="Q405" i="2"/>
  <c r="R405" i="2"/>
  <c r="P389" i="2"/>
  <c r="P373" i="2"/>
  <c r="Q373" i="2"/>
  <c r="R373" i="2"/>
  <c r="P374" i="2"/>
  <c r="Q374" i="2"/>
  <c r="R374" i="2"/>
  <c r="P375" i="2"/>
  <c r="Q375" i="2"/>
  <c r="R375" i="2"/>
  <c r="P376" i="2"/>
  <c r="Q376" i="2"/>
  <c r="R376" i="2"/>
  <c r="P377" i="2"/>
  <c r="Q377" i="2"/>
  <c r="R377" i="2"/>
  <c r="P378" i="2"/>
  <c r="Q378" i="2"/>
  <c r="R378" i="2"/>
  <c r="P379" i="2"/>
  <c r="P380" i="2"/>
  <c r="Q380" i="2"/>
  <c r="R380" i="2"/>
  <c r="P381" i="2"/>
  <c r="Q381" i="2"/>
  <c r="R381" i="2"/>
  <c r="P372" i="2"/>
  <c r="Q372" i="2"/>
  <c r="R372" i="2"/>
  <c r="P353" i="2"/>
  <c r="Q353" i="2"/>
  <c r="R353" i="2"/>
  <c r="P354" i="2"/>
  <c r="Q354" i="2"/>
  <c r="R354" i="2"/>
  <c r="P355" i="2"/>
  <c r="P356" i="2"/>
  <c r="Q356" i="2"/>
  <c r="R356" i="2"/>
  <c r="P357" i="2"/>
  <c r="Q357" i="2"/>
  <c r="R357" i="2"/>
  <c r="P358" i="2"/>
  <c r="Q358" i="2"/>
  <c r="R358" i="2"/>
  <c r="P362" i="2"/>
  <c r="Q362" i="2"/>
  <c r="R362" i="2"/>
  <c r="P363" i="2"/>
  <c r="Q363" i="2"/>
  <c r="R363" i="2"/>
  <c r="P364" i="2"/>
  <c r="Q364" i="2"/>
  <c r="R364" i="2"/>
  <c r="P352" i="2"/>
  <c r="P336" i="2"/>
  <c r="Q336" i="2"/>
  <c r="R336" i="2"/>
  <c r="P337" i="2"/>
  <c r="Q337" i="2"/>
  <c r="R337" i="2"/>
  <c r="P338" i="2"/>
  <c r="Q338" i="2"/>
  <c r="R338" i="2"/>
  <c r="P339" i="2"/>
  <c r="Q339" i="2"/>
  <c r="R339" i="2"/>
  <c r="P340" i="2"/>
  <c r="Q340" i="2"/>
  <c r="R340" i="2"/>
  <c r="P341" i="2"/>
  <c r="Q341" i="2"/>
  <c r="R341" i="2"/>
  <c r="P342" i="2"/>
  <c r="P343" i="2"/>
  <c r="Q343" i="2"/>
  <c r="R343" i="2"/>
  <c r="P344" i="2"/>
  <c r="Q344" i="2"/>
  <c r="R344" i="2"/>
  <c r="P335" i="2"/>
  <c r="Q335" i="2"/>
  <c r="R335" i="2"/>
  <c r="P319" i="2"/>
  <c r="Q319" i="2"/>
  <c r="R319" i="2"/>
  <c r="P320" i="2"/>
  <c r="Q320" i="2"/>
  <c r="R320" i="2"/>
  <c r="P321" i="2"/>
  <c r="P322" i="2"/>
  <c r="Q322" i="2"/>
  <c r="R322" i="2"/>
  <c r="P323" i="2"/>
  <c r="Q323" i="2"/>
  <c r="R323" i="2"/>
  <c r="P324" i="2"/>
  <c r="Q324" i="2"/>
  <c r="R324" i="2"/>
  <c r="P325" i="2"/>
  <c r="Q325" i="2"/>
  <c r="R325" i="2"/>
  <c r="P326" i="2"/>
  <c r="Q326" i="2"/>
  <c r="R326" i="2"/>
  <c r="P327" i="2"/>
  <c r="Q327" i="2"/>
  <c r="R327" i="2"/>
  <c r="P318" i="2"/>
  <c r="P301" i="2"/>
  <c r="Q301" i="2"/>
  <c r="R301" i="2"/>
  <c r="P302" i="2"/>
  <c r="Q302" i="2"/>
  <c r="R302" i="2"/>
  <c r="P303" i="2"/>
  <c r="Q303" i="2"/>
  <c r="R303" i="2"/>
  <c r="P304" i="2"/>
  <c r="Q304" i="2"/>
  <c r="R304" i="2"/>
  <c r="P305" i="2"/>
  <c r="Q305" i="2"/>
  <c r="R305" i="2"/>
  <c r="P306" i="2"/>
  <c r="Q306" i="2"/>
  <c r="R306" i="2"/>
  <c r="P307" i="2"/>
  <c r="Q307" i="2"/>
  <c r="R307" i="2"/>
  <c r="P308" i="2"/>
  <c r="Q308" i="2"/>
  <c r="R308" i="2"/>
  <c r="P310" i="2"/>
  <c r="Q310" i="2"/>
  <c r="R310" i="2"/>
  <c r="P300" i="2"/>
  <c r="P281" i="2"/>
  <c r="Q281" i="2"/>
  <c r="R281" i="2"/>
  <c r="P282" i="2"/>
  <c r="Q282" i="2"/>
  <c r="R282" i="2"/>
  <c r="P283" i="2"/>
  <c r="Q283" i="2"/>
  <c r="R283" i="2"/>
  <c r="P284" i="2"/>
  <c r="Q284" i="2"/>
  <c r="R284" i="2"/>
  <c r="P285" i="2"/>
  <c r="Q285" i="2"/>
  <c r="R285" i="2"/>
  <c r="P286" i="2"/>
  <c r="Q286" i="2"/>
  <c r="R286" i="2"/>
  <c r="P290" i="2"/>
  <c r="P291" i="2"/>
  <c r="Q291" i="2"/>
  <c r="R291" i="2"/>
  <c r="P292" i="2"/>
  <c r="Q292" i="2"/>
  <c r="R292" i="2"/>
  <c r="P280" i="2"/>
  <c r="Q280" i="2"/>
  <c r="R280" i="2"/>
  <c r="P264" i="2"/>
  <c r="Q264" i="2"/>
  <c r="R264" i="2"/>
  <c r="P265" i="2"/>
  <c r="Q265" i="2"/>
  <c r="R265" i="2"/>
  <c r="P266" i="2"/>
  <c r="P267" i="2"/>
  <c r="Q267" i="2"/>
  <c r="R267" i="2"/>
  <c r="P268" i="2"/>
  <c r="Q268" i="2"/>
  <c r="R268" i="2"/>
  <c r="P269" i="2"/>
  <c r="P270" i="2"/>
  <c r="Q270" i="2"/>
  <c r="R270" i="2"/>
  <c r="P271" i="2"/>
  <c r="Q271" i="2"/>
  <c r="R271" i="2"/>
  <c r="P272" i="2"/>
  <c r="Q272" i="2"/>
  <c r="R272" i="2"/>
  <c r="P263" i="2"/>
  <c r="P248" i="2"/>
  <c r="Q248" i="2"/>
  <c r="R248" i="2"/>
  <c r="P249" i="2"/>
  <c r="Q249" i="2"/>
  <c r="R249" i="2"/>
  <c r="P250" i="2"/>
  <c r="Q250" i="2"/>
  <c r="R250" i="2"/>
  <c r="P251" i="2"/>
  <c r="Q251" i="2"/>
  <c r="R251" i="2"/>
  <c r="P252" i="2"/>
  <c r="Q252" i="2"/>
  <c r="R252" i="2"/>
  <c r="P253" i="2"/>
  <c r="Q253" i="2"/>
  <c r="R253" i="2"/>
  <c r="P254" i="2"/>
  <c r="P255" i="2"/>
  <c r="Q255" i="2"/>
  <c r="R255" i="2"/>
  <c r="P256" i="2"/>
  <c r="Q256" i="2"/>
  <c r="R256" i="2"/>
  <c r="P247" i="2"/>
  <c r="Q247" i="2"/>
  <c r="R247" i="2"/>
  <c r="P231" i="2"/>
  <c r="Q231" i="2"/>
  <c r="R231" i="2"/>
  <c r="P232" i="2"/>
  <c r="Q232" i="2"/>
  <c r="R232" i="2"/>
  <c r="P233" i="2"/>
  <c r="P234" i="2"/>
  <c r="Q234" i="2"/>
  <c r="R234" i="2"/>
  <c r="P235" i="2"/>
  <c r="Q235" i="2"/>
  <c r="R235" i="2"/>
  <c r="P236" i="2"/>
  <c r="Q236" i="2"/>
  <c r="R236" i="2"/>
  <c r="P237" i="2"/>
  <c r="Q237" i="2"/>
  <c r="R237" i="2"/>
  <c r="P238" i="2"/>
  <c r="Q238" i="2"/>
  <c r="R238" i="2"/>
  <c r="P239" i="2"/>
  <c r="Q239" i="2"/>
  <c r="R239" i="2"/>
  <c r="P230" i="2"/>
  <c r="Q230" i="2"/>
  <c r="R230" i="2"/>
  <c r="P214" i="2"/>
  <c r="Q214" i="2"/>
  <c r="R214" i="2"/>
  <c r="P215" i="2"/>
  <c r="Q215" i="2"/>
  <c r="R215" i="2"/>
  <c r="P216" i="2"/>
  <c r="Q216" i="2"/>
  <c r="R216" i="2"/>
  <c r="P217" i="2"/>
  <c r="Q217" i="2"/>
  <c r="R217" i="2"/>
  <c r="P218" i="2"/>
  <c r="Q218" i="2"/>
  <c r="R218" i="2"/>
  <c r="P219" i="2"/>
  <c r="Q219" i="2"/>
  <c r="R219" i="2"/>
  <c r="P220" i="2"/>
  <c r="P221" i="2"/>
  <c r="Q221" i="2"/>
  <c r="R221" i="2"/>
  <c r="P222" i="2"/>
  <c r="Q222" i="2"/>
  <c r="R222" i="2"/>
  <c r="P213" i="2"/>
  <c r="Q213" i="2"/>
  <c r="R213" i="2"/>
  <c r="P197" i="2"/>
  <c r="Q197" i="2"/>
  <c r="R197" i="2"/>
  <c r="P198" i="2"/>
  <c r="Q198" i="2"/>
  <c r="R198" i="2"/>
  <c r="P199" i="2"/>
  <c r="Q199" i="2"/>
  <c r="R199" i="2"/>
  <c r="P200" i="2"/>
  <c r="Q200" i="2"/>
  <c r="R200" i="2"/>
  <c r="P201" i="2"/>
  <c r="Q201" i="2"/>
  <c r="R201" i="2"/>
  <c r="P202" i="2"/>
  <c r="Q202" i="2"/>
  <c r="R202" i="2"/>
  <c r="P203" i="2"/>
  <c r="P204" i="2"/>
  <c r="Q204" i="2"/>
  <c r="R204" i="2"/>
  <c r="P205" i="2"/>
  <c r="Q205" i="2"/>
  <c r="R205" i="2"/>
  <c r="P196" i="2"/>
  <c r="Q196" i="2"/>
  <c r="R196" i="2"/>
  <c r="P177" i="2"/>
  <c r="Q177" i="2"/>
  <c r="R177" i="2"/>
  <c r="P178" i="2"/>
  <c r="Q178" i="2"/>
  <c r="R178" i="2"/>
  <c r="P179" i="2"/>
  <c r="Q179" i="2"/>
  <c r="R179" i="2"/>
  <c r="P180" i="2"/>
  <c r="Q180" i="2"/>
  <c r="R180" i="2"/>
  <c r="P181" i="2"/>
  <c r="Q181" i="2"/>
  <c r="R181" i="2"/>
  <c r="P182" i="2"/>
  <c r="Q182" i="2"/>
  <c r="R182" i="2"/>
  <c r="P186" i="2"/>
  <c r="P187" i="2"/>
  <c r="Q187" i="2"/>
  <c r="R187" i="2"/>
  <c r="P188" i="2"/>
  <c r="Q188" i="2"/>
  <c r="R188" i="2"/>
  <c r="P176" i="2"/>
  <c r="P160" i="2"/>
  <c r="Q160" i="2"/>
  <c r="R160" i="2"/>
  <c r="P161" i="2"/>
  <c r="Q161" i="2"/>
  <c r="R161" i="2"/>
  <c r="P162" i="2"/>
  <c r="Q162" i="2"/>
  <c r="R162" i="2"/>
  <c r="P163" i="2"/>
  <c r="Q163" i="2"/>
  <c r="R163" i="2"/>
  <c r="P164" i="2"/>
  <c r="Q164" i="2"/>
  <c r="R164" i="2"/>
  <c r="P165" i="2"/>
  <c r="Q165" i="2"/>
  <c r="R165" i="2"/>
  <c r="P166" i="2"/>
  <c r="P167" i="2"/>
  <c r="Q167" i="2"/>
  <c r="R167" i="2"/>
  <c r="P168" i="2"/>
  <c r="Q168" i="2"/>
  <c r="R168" i="2"/>
  <c r="P159" i="2"/>
  <c r="Q159" i="2"/>
  <c r="R159" i="2"/>
  <c r="P143" i="2"/>
  <c r="Q143" i="2"/>
  <c r="R143" i="2"/>
  <c r="P144" i="2"/>
  <c r="Q144" i="2"/>
  <c r="R144" i="2"/>
  <c r="P145" i="2"/>
  <c r="P146" i="2"/>
  <c r="Q146" i="2"/>
  <c r="R146" i="2"/>
  <c r="P147" i="2"/>
  <c r="Q147" i="2"/>
  <c r="R147" i="2"/>
  <c r="P148" i="2"/>
  <c r="Q148" i="2"/>
  <c r="R148" i="2"/>
  <c r="P149" i="2"/>
  <c r="Q149" i="2"/>
  <c r="R149" i="2"/>
  <c r="P150" i="2"/>
  <c r="Q150" i="2"/>
  <c r="R150" i="2"/>
  <c r="P151" i="2"/>
  <c r="Q151" i="2"/>
  <c r="R151" i="2"/>
  <c r="P142" i="2"/>
  <c r="P126" i="2"/>
  <c r="Q126" i="2"/>
  <c r="R126" i="2"/>
  <c r="P127" i="2"/>
  <c r="Q127" i="2"/>
  <c r="R127" i="2"/>
  <c r="P128" i="2"/>
  <c r="Q128" i="2"/>
  <c r="R128" i="2"/>
  <c r="P129" i="2"/>
  <c r="Q129" i="2"/>
  <c r="R129" i="2"/>
  <c r="P130" i="2"/>
  <c r="Q130" i="2"/>
  <c r="R130" i="2"/>
  <c r="P131" i="2"/>
  <c r="Q131" i="2"/>
  <c r="R131" i="2"/>
  <c r="P132" i="2"/>
  <c r="P133" i="2"/>
  <c r="Q133" i="2"/>
  <c r="R133" i="2"/>
  <c r="P134" i="2"/>
  <c r="Q134" i="2"/>
  <c r="R134" i="2"/>
  <c r="P125" i="2"/>
  <c r="Q125" i="2"/>
  <c r="R125" i="2"/>
  <c r="P109" i="2"/>
  <c r="Q109" i="2"/>
  <c r="R109" i="2"/>
  <c r="P110" i="2"/>
  <c r="P111" i="2"/>
  <c r="Q111" i="2"/>
  <c r="R111" i="2"/>
  <c r="P112" i="2"/>
  <c r="Q112" i="2"/>
  <c r="R112" i="2"/>
  <c r="P113" i="2"/>
  <c r="P114" i="2"/>
  <c r="P115" i="2"/>
  <c r="Q115" i="2"/>
  <c r="R115" i="2"/>
  <c r="P116" i="2"/>
  <c r="Q116" i="2"/>
  <c r="R116" i="2"/>
  <c r="P117" i="2"/>
  <c r="P108" i="2"/>
  <c r="Q108" i="2"/>
  <c r="R108" i="2"/>
  <c r="P92" i="2"/>
  <c r="Q92" i="2"/>
  <c r="R92" i="2"/>
  <c r="P93" i="2"/>
  <c r="Q93" i="2"/>
  <c r="R93" i="2"/>
  <c r="P94" i="2"/>
  <c r="P95" i="2"/>
  <c r="Q95" i="2"/>
  <c r="R95" i="2"/>
  <c r="P96" i="2"/>
  <c r="Q96" i="2"/>
  <c r="R96" i="2"/>
  <c r="P97" i="2"/>
  <c r="P98" i="2"/>
  <c r="Q98" i="2"/>
  <c r="R98" i="2"/>
  <c r="P99" i="2"/>
  <c r="Q99" i="2"/>
  <c r="R99" i="2"/>
  <c r="P100" i="2"/>
  <c r="Q100" i="2"/>
  <c r="R100" i="2"/>
  <c r="P91" i="2"/>
  <c r="Q91" i="2"/>
  <c r="R91" i="2"/>
  <c r="P75" i="2"/>
  <c r="Q75" i="2"/>
  <c r="R75" i="2"/>
  <c r="P76" i="2"/>
  <c r="Q76" i="2"/>
  <c r="R76" i="2"/>
  <c r="P77" i="2"/>
  <c r="P78" i="2"/>
  <c r="Q78" i="2"/>
  <c r="R78" i="2"/>
  <c r="P79" i="2"/>
  <c r="Q79" i="2"/>
  <c r="R79" i="2"/>
  <c r="P80" i="2"/>
  <c r="Q80" i="2"/>
  <c r="R80" i="2"/>
  <c r="P81" i="2"/>
  <c r="Q81" i="2"/>
  <c r="R81" i="2"/>
  <c r="P82" i="2"/>
  <c r="Q82" i="2"/>
  <c r="R82" i="2"/>
  <c r="P83" i="2"/>
  <c r="Q83" i="2"/>
  <c r="R83" i="2"/>
  <c r="P74" i="2"/>
  <c r="Q74" i="2"/>
  <c r="R74" i="2"/>
  <c r="P58" i="2"/>
  <c r="Q58" i="2"/>
  <c r="R58" i="2"/>
  <c r="P59" i="2"/>
  <c r="Q59" i="2"/>
  <c r="R59" i="2"/>
  <c r="P60" i="2"/>
  <c r="P61" i="2"/>
  <c r="Q61" i="2"/>
  <c r="R61" i="2"/>
  <c r="P62" i="2"/>
  <c r="Q62" i="2"/>
  <c r="R62" i="2"/>
  <c r="P63" i="2"/>
  <c r="Q63" i="2"/>
  <c r="R63" i="2"/>
  <c r="P64" i="2"/>
  <c r="Q64" i="2"/>
  <c r="R64" i="2"/>
  <c r="P65" i="2"/>
  <c r="Q65" i="2"/>
  <c r="R65" i="2"/>
  <c r="P66" i="2"/>
  <c r="Q66" i="2"/>
  <c r="R66" i="2"/>
  <c r="P57" i="2"/>
  <c r="P41" i="2"/>
  <c r="Q41" i="2"/>
  <c r="R41" i="2"/>
  <c r="P42" i="2"/>
  <c r="Q42" i="2"/>
  <c r="R42" i="2"/>
  <c r="P43" i="2"/>
  <c r="Q43" i="2"/>
  <c r="R43" i="2"/>
  <c r="P44" i="2"/>
  <c r="Q44" i="2"/>
  <c r="R44" i="2"/>
  <c r="P45" i="2"/>
  <c r="Q45" i="2"/>
  <c r="R45" i="2"/>
  <c r="P46" i="2"/>
  <c r="Q46" i="2"/>
  <c r="R46" i="2"/>
  <c r="P47" i="2"/>
  <c r="P48" i="2"/>
  <c r="Q48" i="2"/>
  <c r="R48" i="2"/>
  <c r="P49" i="2"/>
  <c r="Q49" i="2"/>
  <c r="R49" i="2"/>
  <c r="P40" i="2"/>
  <c r="Q40" i="2"/>
  <c r="R40" i="2"/>
  <c r="Q176" i="2"/>
  <c r="R176" i="2"/>
  <c r="Q77" i="2"/>
  <c r="R77" i="2"/>
  <c r="R84" i="2"/>
  <c r="Q97" i="2"/>
  <c r="R97" i="2"/>
  <c r="Q94" i="2"/>
  <c r="R94" i="2"/>
  <c r="R101" i="2"/>
  <c r="Q166" i="2"/>
  <c r="R166" i="2"/>
  <c r="R169" i="2"/>
  <c r="Q186" i="2"/>
  <c r="R186" i="2"/>
  <c r="Q203" i="2"/>
  <c r="R203" i="2"/>
  <c r="R206" i="2"/>
  <c r="Q379" i="2"/>
  <c r="R379" i="2"/>
  <c r="R382" i="2"/>
  <c r="Q399" i="2"/>
  <c r="R399" i="2"/>
  <c r="Q432" i="2"/>
  <c r="R432" i="2"/>
  <c r="Q435" i="2"/>
  <c r="R435" i="2"/>
  <c r="Q466" i="2"/>
  <c r="R466" i="2"/>
  <c r="Q472" i="2"/>
  <c r="R472" i="2"/>
  <c r="Q469" i="2"/>
  <c r="R469" i="2"/>
  <c r="Q592" i="2"/>
  <c r="R592" i="2"/>
  <c r="R595" i="2"/>
  <c r="Q605" i="2"/>
  <c r="R605" i="2"/>
  <c r="Q117" i="2"/>
  <c r="R117" i="2"/>
  <c r="Q114" i="2"/>
  <c r="R114" i="2"/>
  <c r="Q524" i="2"/>
  <c r="R524" i="2"/>
  <c r="R527" i="2"/>
  <c r="Q602" i="2"/>
  <c r="R602" i="2"/>
  <c r="Q571" i="2"/>
  <c r="R571" i="2"/>
  <c r="Q568" i="2"/>
  <c r="R568" i="2"/>
  <c r="Q558" i="2"/>
  <c r="R558" i="2"/>
  <c r="R561" i="2"/>
  <c r="Q537" i="2"/>
  <c r="R537" i="2"/>
  <c r="Q534" i="2"/>
  <c r="R534" i="2"/>
  <c r="Q503" i="2"/>
  <c r="R503" i="2"/>
  <c r="Q500" i="2"/>
  <c r="R500" i="2"/>
  <c r="Q490" i="2"/>
  <c r="R490" i="2"/>
  <c r="R493" i="2"/>
  <c r="Q456" i="2"/>
  <c r="R456" i="2"/>
  <c r="R459" i="2"/>
  <c r="Q439" i="2"/>
  <c r="R439" i="2"/>
  <c r="Q420" i="2"/>
  <c r="R420" i="2"/>
  <c r="R425" i="2"/>
  <c r="Q389" i="2"/>
  <c r="R389" i="2"/>
  <c r="Q355" i="2"/>
  <c r="R355" i="2"/>
  <c r="Q352" i="2"/>
  <c r="R352" i="2"/>
  <c r="Q342" i="2"/>
  <c r="R342" i="2"/>
  <c r="R345" i="2"/>
  <c r="Q321" i="2"/>
  <c r="R321" i="2"/>
  <c r="Q318" i="2"/>
  <c r="R318" i="2"/>
  <c r="Q300" i="2"/>
  <c r="R300" i="2"/>
  <c r="R311" i="2"/>
  <c r="Q290" i="2"/>
  <c r="R290" i="2"/>
  <c r="R293" i="2"/>
  <c r="Q269" i="2"/>
  <c r="R269" i="2"/>
  <c r="Q266" i="2"/>
  <c r="R266" i="2"/>
  <c r="Q263" i="2"/>
  <c r="R263" i="2"/>
  <c r="Q254" i="2"/>
  <c r="R254" i="2"/>
  <c r="R257" i="2"/>
  <c r="Q233" i="2"/>
  <c r="R233" i="2"/>
  <c r="R240" i="2"/>
  <c r="Q220" i="2"/>
  <c r="R220" i="2"/>
  <c r="R223" i="2"/>
  <c r="Q145" i="2"/>
  <c r="R145" i="2"/>
  <c r="Q142" i="2"/>
  <c r="R142" i="2"/>
  <c r="Q132" i="2"/>
  <c r="R132" i="2"/>
  <c r="R135" i="2"/>
  <c r="Q113" i="2"/>
  <c r="R113" i="2"/>
  <c r="Q110" i="2"/>
  <c r="R110" i="2"/>
  <c r="R118" i="2"/>
  <c r="Q60" i="2"/>
  <c r="R60" i="2"/>
  <c r="Q57" i="2"/>
  <c r="R57" i="2"/>
  <c r="Q47" i="2"/>
  <c r="R47" i="2"/>
  <c r="R189" i="2"/>
  <c r="R612" i="2"/>
  <c r="R476" i="2"/>
  <c r="R442" i="2"/>
  <c r="R406" i="2"/>
  <c r="R578" i="2"/>
  <c r="R544" i="2"/>
  <c r="R510" i="2"/>
  <c r="R365" i="2"/>
  <c r="R328" i="2"/>
  <c r="R273" i="2"/>
  <c r="R152" i="2"/>
  <c r="R67" i="2"/>
  <c r="R50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<sst xmlns="http://schemas.openxmlformats.org/spreadsheetml/2006/main" count="1653" uniqueCount="355">
  <si>
    <t>2021 m. sausio 21 d.</t>
  </si>
  <si>
    <t>Pareiškėjas:</t>
  </si>
  <si>
    <t>Lietuvos imtynių federacija</t>
  </si>
  <si>
    <t xml:space="preserve">           (Pareiškėjo pavadinimas)</t>
  </si>
  <si>
    <t>Žemaitės g. 6-517, Vilnius, +37066737070, info@imtynes.lt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</si>
  <si>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</si>
  <si>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</si>
  <si>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</si>
  <si>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</si>
  <si>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</si>
  <si>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</si>
  <si>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</si>
  <si>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</si>
  <si>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</si>
  <si>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</si>
  <si>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</si>
  <si>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</si>
  <si>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</si>
  <si>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</si>
  <si>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</si>
  <si>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</si>
  <si>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</si>
  <si>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</si>
  <si>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</si>
  <si>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</si>
  <si>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</si>
  <si>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2016 m. Pasaulio jaunimo imtynių čempionatas</t>
  </si>
  <si>
    <t xml:space="preserve">(sporto renginio pavadinimas) </t>
  </si>
  <si>
    <t>Nuoroda į protokolą:  https://unitedworldwrestling.org/sites/default/files/media/document/event/results/results_08_macon_4.pdf</t>
  </si>
  <si>
    <t>Kristupas Šleiva</t>
  </si>
  <si>
    <t>olimpinė</t>
  </si>
  <si>
    <t>JPČ</t>
  </si>
  <si>
    <t>Ne</t>
  </si>
  <si>
    <t>Taip</t>
  </si>
  <si>
    <t>Paulius Galkinas</t>
  </si>
  <si>
    <t>Iš viso:</t>
  </si>
  <si>
    <t>PRIDEDAMA.  https://unitedworldwrestling.org/sites/default/files/media/document/event/results/results_08_macon_4.pdf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</si>
  <si>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</si>
  <si>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2016 m. Pasaulio jaunių imtynių čempionatas</t>
  </si>
  <si>
    <t>Nuoroda į protokolą: https://unitedworldwrestling.org/sites/default/files/media/document/event/results/results_09_tbilisi.pdf</t>
  </si>
  <si>
    <t>Aistis Liaugminas</t>
  </si>
  <si>
    <t>JnPČ</t>
  </si>
  <si>
    <t>Gytis Kulevičius</t>
  </si>
  <si>
    <t>Dmitrij Parechelašvili</t>
  </si>
  <si>
    <t>Erikas Čerepokas</t>
  </si>
  <si>
    <t>Kornelija Zaicevaitė</t>
  </si>
  <si>
    <t>Auksė Rutkauskaitė</t>
  </si>
  <si>
    <t>Kamilė Gaučaitė</t>
  </si>
  <si>
    <t>PRIDEDAMA. https://unitedworldwrestling.org/sites/default/files/media/document/event/results/results_09_tbilisi.pdf______________________________________________________________________________________________</t>
  </si>
  <si>
    <t>2016 m. Europos jaunimo imtynių čempionatas</t>
  </si>
  <si>
    <t>Nuoroda į protokolą: https://unitedworldwrestling.org/sites/default/files/media/document/event/results/results_06_bucharest_updated.pdf</t>
  </si>
  <si>
    <t>Darius Venckaitis</t>
  </si>
  <si>
    <t>JEČ</t>
  </si>
  <si>
    <t>Martynas Nemsevičius</t>
  </si>
  <si>
    <t>Artem Auga</t>
  </si>
  <si>
    <t>Andrius Mažeika</t>
  </si>
  <si>
    <t>PRIDEDAMA. https://unitedworldwrestling.org/sites/default/files/media/document/event/results/results_06_bucharest_updated.pdf</t>
  </si>
  <si>
    <t>2016 m. Europos jaunių imtynių čempionatas</t>
  </si>
  <si>
    <t>JnEČ</t>
  </si>
  <si>
    <t>Edagaras Gendvilis</t>
  </si>
  <si>
    <t>PRIDEDAMA. https://unitedworldwrestling.org/sites/default/files/media/document/event/results/results_07_stockholm.pdf</t>
  </si>
  <si>
    <t>2017 m. Pasaulio imtynių čempionatas</t>
  </si>
  <si>
    <t>Nuoroda į protokolą: https://unitedworldwrestling.org/sites/default/files/media/document/event/results/final-book_2.pdf</t>
  </si>
  <si>
    <t>Edagaras Voitechovskis</t>
  </si>
  <si>
    <t>PČ</t>
  </si>
  <si>
    <t>1 (kas 4 m. 1 k. nerengiamos)</t>
  </si>
  <si>
    <t>Justas Petravičius</t>
  </si>
  <si>
    <t>Eividas Stankevičius</t>
  </si>
  <si>
    <t>Vilius Laurinaitis</t>
  </si>
  <si>
    <t>Mantas Knystautas</t>
  </si>
  <si>
    <t>Giedrė Blekaitytė</t>
  </si>
  <si>
    <t>PRIDEDAMA. https://unitedworldwrestling.org/sites/default/files/media/document/event/results/final-book_2.pdf</t>
  </si>
  <si>
    <t>2017 m. Pasaulio jaunimo imtynių čempionatas</t>
  </si>
  <si>
    <t>Nuoroda į protokolą: https://unitedworldwrestling.org/sites/default/files/2017-11/final_book_world_championships_u23_2017.pdf</t>
  </si>
  <si>
    <t>Danutė Domikaitytė</t>
  </si>
  <si>
    <t>PRIDEDAMA. https://unitedworldwrestling.org/sites/default/files/2017-11/final_book_world_championships_u23_2017.pdf</t>
  </si>
  <si>
    <t>2017 m. Pasaulio jaunių imtynių čempionatas</t>
  </si>
  <si>
    <t>Nuoroda į protokolą: https://unitedworldwrestling.org/sites/default/files/media/document/event/results/final-book_1_0.pdf</t>
  </si>
  <si>
    <t>Tomas Kačiukevičius</t>
  </si>
  <si>
    <t>Arminas Lygnugaris</t>
  </si>
  <si>
    <t>Ignas Bukauskas</t>
  </si>
  <si>
    <t>PRIDEDAMA. https://unitedworldwrestling.org/sites/default/files/media/document/event/results/final-book_1_0.pdf</t>
  </si>
  <si>
    <t>2017 m. Europos imtynių čempionatas</t>
  </si>
  <si>
    <t>Nuoroda į protokolą: https://unitedworldwrestling.org/sites/default/files/media/document/event/results/results_05_novisad.pdf</t>
  </si>
  <si>
    <t>EČ</t>
  </si>
  <si>
    <t>PRIDEDAMA. https://unitedworldwrestling.org/sites/default/files/media/document/event/results/results_05_novisad.pdf</t>
  </si>
  <si>
    <t>2017 m. Europos jaunimo imtynių čempionatas</t>
  </si>
  <si>
    <t>Nuoroda į protokolą: https://unitedworldwrestling.org/sites/default/files/media/document/event/results/results_03_szombathely_0_0.pdf</t>
  </si>
  <si>
    <t>Tomas Baracevičius</t>
  </si>
  <si>
    <t>Domantas Pauliuščenko</t>
  </si>
  <si>
    <t>PRIDEDAMA. https://unitedworldwrestling.org/sites/default/files/media/document/event/results/results_03_szombathely_0_0.pdf</t>
  </si>
  <si>
    <t>2017 m. Europos jaunių imtynių čempionatas</t>
  </si>
  <si>
    <t>Nuoroda į protokolą: https://unitedworldwrestling.org/sites/default/files/media/document/event/results/results_07_sarajevo.pdf</t>
  </si>
  <si>
    <t>Vadim Babuškin</t>
  </si>
  <si>
    <t>Konstantinas Kešanidi</t>
  </si>
  <si>
    <t>Deividas Subotkevič</t>
  </si>
  <si>
    <t>Vilius Savickas</t>
  </si>
  <si>
    <t>Emilija Sudarytė</t>
  </si>
  <si>
    <t>Kamilė Šernauskaitė</t>
  </si>
  <si>
    <t>Laura Stanelytė</t>
  </si>
  <si>
    <t>Viktorija Augustauskaitė</t>
  </si>
  <si>
    <t>PRIDEDAMA. https://unitedworldwrestling.org/sites/default/files/media/document/event/results/results_07_sarajevo.pdf</t>
  </si>
  <si>
    <t>2018 m. Pasaulio imtynių čempionatas</t>
  </si>
  <si>
    <t>Nuoroda į protokolą: https://unitedworldwrestling.org/sites/default/files/2018-11/2018-world-championships_final-book.pdf</t>
  </si>
  <si>
    <t>Edgaras Voitechovskis</t>
  </si>
  <si>
    <t>Edgaras Venckaitis</t>
  </si>
  <si>
    <t>PRIDEDAMA. https://unitedworldwrestling.org/sites/default/files/2018-11/2018-world-championships_final-book.pdf</t>
  </si>
  <si>
    <t>2018 m. Pasaulio jaunimo imtynių čempionatas</t>
  </si>
  <si>
    <t>Nuoroda į protokolą: https://unitedworldwrestling.org/sites/default/files/2018-11/results_11_bucharest.pdf</t>
  </si>
  <si>
    <t>Lukas Krasauskas</t>
  </si>
  <si>
    <t>Romas Fridrikas</t>
  </si>
  <si>
    <t>PRIDEDAMA. https://unitedworldwrestling.org/sites/default/files/2018-11/results_11_bucharest.pdf</t>
  </si>
  <si>
    <t>2018 m. Pasaulio jaunių imtynių čempionatas</t>
  </si>
  <si>
    <t>Nuoroda į protokolą: https://unitedworldwrestling.org/sites/default/files/2018-08/final-book_cadet_world_2018-updated_1.pdf</t>
  </si>
  <si>
    <t>Deividas Pečiulis</t>
  </si>
  <si>
    <t>Martynas Muižys</t>
  </si>
  <si>
    <t>Adomas Grigaliūnas</t>
  </si>
  <si>
    <t>Eimantas Vilimas</t>
  </si>
  <si>
    <t>Eglė Valčiukaitė</t>
  </si>
  <si>
    <t>PRIDEDAMA. https://unitedworldwrestling.org/sites/default/files/2018-08/final-book_cadet_world_2018-updated_1.pdf</t>
  </si>
  <si>
    <t>2018 m. Europos imtynių čempionatas</t>
  </si>
  <si>
    <t>Nuoroda į protokolą: https://unitedworldwrestling.org/sites/default/files/2019-08/final-book_0.pdf</t>
  </si>
  <si>
    <t>Julius Matuzevičius</t>
  </si>
  <si>
    <t>PRIDEDAMA. https://unitedworldwrestling.org/sites/default/files/2019-08/final-book_0.pdf</t>
  </si>
  <si>
    <t>2018 m. Europos jaunimo imtynių čempionatas</t>
  </si>
  <si>
    <t>Nuoroda į protokolą: https://unitedworldwrestling.org/sites/default/files/2018-06/results_06_istanbul.pdf</t>
  </si>
  <si>
    <t>PRIDEDAMA. https://unitedworldwrestling.org/sites/default/files/2018-06/results_06_istanbul.pdf</t>
  </si>
  <si>
    <t>2018 m. Europos jaunių imtynių čempionatas</t>
  </si>
  <si>
    <t>Nuoroda į protokolą: https://unitedworldwrestling.org/sites/default/files/2018-05/results_05_skopje.pdf</t>
  </si>
  <si>
    <t>Gvidas Jovaiša</t>
  </si>
  <si>
    <t>Gedas Milašauskas</t>
  </si>
  <si>
    <t>Vestina Danisevičiūtė</t>
  </si>
  <si>
    <t>Gabija Dilytė</t>
  </si>
  <si>
    <t>Ineta Dantaitė</t>
  </si>
  <si>
    <t>PRIDEDAMA. https://unitedworldwrestling.org/sites/default/files/2018-05/results_05_skopje.pdf</t>
  </si>
  <si>
    <t>2019 m. Pasaulio imtynių čempionatas</t>
  </si>
  <si>
    <t>Nuoroda į protokolą: https://unitedworldwrestling.org/sites/default/files/2019-09/nur-sultan_kz_final-book_1.pdf</t>
  </si>
  <si>
    <t>Edagaras Venckaitis</t>
  </si>
  <si>
    <t>Laimutis Adomaitis</t>
  </si>
  <si>
    <t>PRIDEDAMA. https://unitedworldwrestling.org/sites/default/files/2019-09/nur-sultan_kz_final-book_1.pdf</t>
  </si>
  <si>
    <t>2019 m. Pasaulio jaunimo imtynių čempionatas</t>
  </si>
  <si>
    <t>Nuoroda į protokolą: https://unitedworldwrestling.org/sites/default/files/2019-11/u23_senior_world_championships_final-book.pdf</t>
  </si>
  <si>
    <t>Justas Liaugminas</t>
  </si>
  <si>
    <t>PRIDEDAMA. https://unitedworldwrestling.org/sites/default/files/2019-11/u23_senior_world_championships_final-book.pdf</t>
  </si>
  <si>
    <t>2019 m. Pasaulio jaunių imtynių čempionatas</t>
  </si>
  <si>
    <t>Nuoroda į protokolą: https://unitedworldwrestling.org/sites/default/files/2019-08/final-book_sofia.pdf</t>
  </si>
  <si>
    <t>Vladimir Rafeenko</t>
  </si>
  <si>
    <t>Damian Matveiko</t>
  </si>
  <si>
    <t>Simonas Viliulis</t>
  </si>
  <si>
    <t>Meda Ančerytė</t>
  </si>
  <si>
    <t>PRIDEDAMA. https://unitedworldwrestling.org/sites/default/files/2019-08/final-book_sofia.pdf</t>
  </si>
  <si>
    <t>2019 m. Europos imtynių čempionatas</t>
  </si>
  <si>
    <t>Nuoroda į protokolą: https://unitedworldwrestling.org/sites/default/files/2019-04/opt-final-book_european_bucharest_2019.pdf</t>
  </si>
  <si>
    <t>PRIDEDAMA. https://unitedworldwrestling.org/sites/default/files/2019-04/opt-final-book_european_bucharest_2019.pdf</t>
  </si>
  <si>
    <t>2019 m. Europos jaunimo imtynių čempionatas</t>
  </si>
  <si>
    <t>Nuoroda į protokolą: https://unitedworldwrestling.org/sites/default/files/2019-06/results_06_pontevedra.pdf</t>
  </si>
  <si>
    <t>Dominykas Viliušis</t>
  </si>
  <si>
    <t>Arnoldas Baranovas</t>
  </si>
  <si>
    <t>Greta Čeponytė</t>
  </si>
  <si>
    <t>PRIDEDAMA. https://unitedworldwrestling.org/sites/default/files/2019-06/results_06_pontevedra.pdf</t>
  </si>
  <si>
    <t>2019 m. Europos jaunių imtynių čempionatas</t>
  </si>
  <si>
    <t>Nuoroda į protokolą: https://unitedworldwrestling.org/sites/default/files/2019-06/results_06_faenza.pdf</t>
  </si>
  <si>
    <t>Artiom Cvetkov</t>
  </si>
  <si>
    <t>Vilius Mikalauskas</t>
  </si>
  <si>
    <t>Ernest Meniailov</t>
  </si>
  <si>
    <t>Rokas Čepauskas</t>
  </si>
  <si>
    <t>Donatas Rindeikis</t>
  </si>
  <si>
    <t>Gediminas Aukščionis</t>
  </si>
  <si>
    <t>Edvinas Stanišauskas</t>
  </si>
  <si>
    <t>Lukas Boguševičius</t>
  </si>
  <si>
    <t>Gabrielė Dilytė</t>
  </si>
  <si>
    <t>PRIDEDAMA. https://unitedworldwrestling.org/sites/default/files/2019-06/results_06_faenza.pdf</t>
  </si>
  <si>
    <t>2020 m. Europos imtynių čempionatas</t>
  </si>
  <si>
    <t>Nuoroda į protokolą: https://unitedworldwrestling.org/sites/default/files/2020-02/eucs-rome-final-book_1.pdf</t>
  </si>
  <si>
    <t>PRIDEDAMA. https://unitedworldwrestling.org/sites/default/files/2020-02/eucs-rome-final-book_1.pdf</t>
  </si>
  <si>
    <t>2016 m. Olimpinės žaidynės</t>
  </si>
  <si>
    <t>Nuoroda į protokolą:  https://unitedworldwrestling.org/sites/default/files/media/document/event/results/rio_2016_wrestling_results_book_v1.0.pdf</t>
  </si>
  <si>
    <t>OŽ</t>
  </si>
  <si>
    <t>4 arba 5</t>
  </si>
  <si>
    <t>PRIDEDAMA.  https://unitedworldwrestling.org/sites/default/files/media/document/event/results/rio_2016_wrestling_results_book_v1.0.pdf</t>
  </si>
  <si>
    <t>201     m. ___________________________________</t>
  </si>
  <si>
    <t>Nuoroda į protokolą:</t>
  </si>
  <si>
    <t>PRIDEDAMA. ____________________________________________________________________________________________________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</si>
  <si>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</si>
  <si>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</si>
  <si>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</si>
  <si>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</si>
  <si>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t>Prezidentas</t>
  </si>
  <si>
    <t>Giedrius Dambrauskas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</si>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</sst>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u/>
      <sz val="11"/>
      <color theme="1"/>
      <name val="Calibri"/>
      <family val="2"/>
      <charset val="186"/>
      <scheme val="minor"/>
    </font>
    <font>
      <u/>
      <sz val="1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24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2" fillId="0" borderId="0" xfId="0" applyFont="1"/>
    <xf numFmtId="0" fontId="3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1" fillId="0" borderId="3" xfId="2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381;emait&#279;s%20g.%206-517,%20Vilnius,%20+37066737070,%20info@imtynes.lt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44"/>
  <sheetViews>
    <sheetView tabSelected="1" topLeftCell="A431" zoomScaleNormal="100" workbookViewId="0">
      <selection activeCell="R615" sqref="R615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1.5703125" style="1" customWidth="1"/>
    <col min="19" max="16384" width="9.140625" style="1"/>
  </cols>
  <sheetData>
    <row r="1" spans="1:18" s="8" customFormat="1" ht="15.75">
      <c r="D1" s="60"/>
      <c r="E1" s="60"/>
      <c r="F1" s="60"/>
      <c r="G1" s="60"/>
      <c r="H1" s="60"/>
      <c r="I1" s="60"/>
      <c r="J1" s="60"/>
      <c r="K1" s="60"/>
      <c r="L1" s="60"/>
      <c r="N1" s="2"/>
      <c r="O1" s="2"/>
      <c r="P1" s="2"/>
      <c r="Q1" s="2"/>
    </row>
    <row r="2" spans="1:18" s="8" customFormat="1" ht="15.75">
      <c r="B2" s="8" t="s">
        <v>0</v>
      </c>
      <c r="D2" s="60"/>
      <c r="E2" s="60"/>
      <c r="F2" s="60"/>
      <c r="G2" s="60"/>
      <c r="H2" s="60"/>
      <c r="I2" s="60"/>
      <c r="J2" s="60"/>
      <c r="K2" s="60"/>
      <c r="L2" s="60"/>
      <c r="N2" s="2"/>
      <c r="O2" s="2"/>
      <c r="P2" s="2"/>
      <c r="Q2" s="2"/>
    </row>
    <row r="3" spans="1:18" s="8" customFormat="1">
      <c r="B3" s="46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97" t="s">
        <v>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8"/>
    </row>
    <row r="6" spans="1:18" ht="18.75">
      <c r="A6" s="104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"/>
    </row>
    <row r="7" spans="1:18" s="8" customFormat="1" ht="15.75">
      <c r="A7" s="60"/>
      <c r="B7" s="81" t="s">
        <v>4</v>
      </c>
      <c r="C7" s="81"/>
      <c r="D7" s="81"/>
      <c r="E7" s="81"/>
      <c r="F7" s="81"/>
      <c r="G7" s="81"/>
      <c r="H7" s="81"/>
      <c r="I7" s="45"/>
      <c r="J7" s="45"/>
      <c r="K7" s="45"/>
      <c r="L7" s="45"/>
      <c r="M7" s="45"/>
      <c r="N7" s="45"/>
      <c r="O7" s="45"/>
      <c r="P7" s="45"/>
      <c r="Q7" s="45"/>
    </row>
    <row r="8" spans="1:18" s="8" customFormat="1" ht="18">
      <c r="A8" s="60"/>
      <c r="B8" s="82" t="s">
        <v>5</v>
      </c>
      <c r="C8" s="82"/>
      <c r="D8" s="82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1:18" s="8" customFormat="1" ht="15.75">
      <c r="A9" s="60"/>
      <c r="B9" s="47">
        <v>290686330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1:18" s="8" customFormat="1" ht="18">
      <c r="A10" s="60"/>
      <c r="B10" s="59" t="s">
        <v>6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8" s="8" customFormat="1" ht="16.899999999999999" customHeight="1">
      <c r="A11" s="83" t="s">
        <v>7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spans="1:18" ht="15.7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8"/>
      <c r="O12" s="28"/>
      <c r="P12" s="28"/>
      <c r="Q12" s="28"/>
      <c r="R12" s="27"/>
    </row>
    <row r="13" spans="1:18" s="8" customFormat="1" ht="15" hidden="1" customHeight="1">
      <c r="A13" s="87" t="s">
        <v>8</v>
      </c>
      <c r="B13" s="88" t="s">
        <v>9</v>
      </c>
      <c r="C13" s="88" t="s">
        <v>10</v>
      </c>
      <c r="D13" s="88" t="s">
        <v>11</v>
      </c>
      <c r="E13" s="89" t="s">
        <v>12</v>
      </c>
      <c r="F13" s="101"/>
      <c r="G13" s="102"/>
      <c r="H13" s="102"/>
      <c r="I13" s="102"/>
      <c r="J13" s="102"/>
      <c r="K13" s="102"/>
      <c r="L13" s="102"/>
      <c r="M13" s="102"/>
      <c r="N13" s="102"/>
      <c r="O13" s="103"/>
      <c r="P13" s="105" t="s">
        <v>13</v>
      </c>
      <c r="Q13" s="92" t="s">
        <v>14</v>
      </c>
      <c r="R13" s="84" t="s">
        <v>15</v>
      </c>
    </row>
    <row r="14" spans="1:18" s="8" customFormat="1" ht="45" customHeight="1">
      <c r="A14" s="87"/>
      <c r="B14" s="88"/>
      <c r="C14" s="88"/>
      <c r="D14" s="88"/>
      <c r="E14" s="91"/>
      <c r="F14" s="89" t="s">
        <v>16</v>
      </c>
      <c r="G14" s="89" t="s">
        <v>17</v>
      </c>
      <c r="H14" s="89" t="s">
        <v>18</v>
      </c>
      <c r="I14" s="107" t="s">
        <v>19</v>
      </c>
      <c r="J14" s="89" t="s">
        <v>20</v>
      </c>
      <c r="K14" s="89" t="s">
        <v>21</v>
      </c>
      <c r="L14" s="89" t="s">
        <v>22</v>
      </c>
      <c r="M14" s="89" t="s">
        <v>23</v>
      </c>
      <c r="N14" s="99" t="s">
        <v>24</v>
      </c>
      <c r="O14" s="99" t="s">
        <v>25</v>
      </c>
      <c r="P14" s="106"/>
      <c r="Q14" s="93"/>
      <c r="R14" s="85"/>
    </row>
    <row r="15" spans="1:18" s="8" customFormat="1" ht="76.150000000000006" customHeight="1">
      <c r="A15" s="87"/>
      <c r="B15" s="88"/>
      <c r="C15" s="88"/>
      <c r="D15" s="88"/>
      <c r="E15" s="90"/>
      <c r="F15" s="90"/>
      <c r="G15" s="90"/>
      <c r="H15" s="90"/>
      <c r="I15" s="108"/>
      <c r="J15" s="90"/>
      <c r="K15" s="90"/>
      <c r="L15" s="90"/>
      <c r="M15" s="90"/>
      <c r="N15" s="100"/>
      <c r="O15" s="100"/>
      <c r="P15" s="106"/>
      <c r="Q15" s="94"/>
      <c r="R15" s="86"/>
    </row>
    <row r="16" spans="1:18" s="8" customFormat="1" ht="23.2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8" s="8" customFormat="1" ht="8.25" customHeight="1">
      <c r="A17" s="48"/>
      <c r="B17" s="48"/>
      <c r="C17" s="48"/>
      <c r="D17" s="48"/>
      <c r="E17" s="48"/>
      <c r="F17" s="48"/>
      <c r="G17" s="48"/>
      <c r="H17" s="48"/>
      <c r="I17" s="48"/>
      <c r="J17" s="15"/>
      <c r="K17" s="15"/>
      <c r="L17" s="15"/>
      <c r="M17" s="15"/>
      <c r="N17" s="15"/>
      <c r="O17" s="15"/>
      <c r="P17" s="15"/>
      <c r="Q17" s="15"/>
      <c r="R17" s="16"/>
    </row>
    <row r="18" spans="1:18" s="8" customFormat="1" ht="15" customHeight="1">
      <c r="A18" s="67" t="s">
        <v>26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57"/>
    </row>
    <row r="19" spans="1:18" s="8" customFormat="1" ht="16.899999999999999" customHeight="1">
      <c r="A19" s="69" t="s">
        <v>27</v>
      </c>
      <c r="B19" s="70"/>
      <c r="C19" s="70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7"/>
    </row>
    <row r="20" spans="1:18" s="8" customFormat="1" ht="15" customHeight="1">
      <c r="A20" s="109" t="s">
        <v>28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57"/>
    </row>
    <row r="21" spans="1:18" s="8" customFormat="1">
      <c r="A21" s="61">
        <v>1</v>
      </c>
      <c r="B21" s="61" t="s">
        <v>29</v>
      </c>
      <c r="C21" s="12">
        <v>66</v>
      </c>
      <c r="D21" s="61" t="s">
        <v>30</v>
      </c>
      <c r="E21" s="61">
        <v>1</v>
      </c>
      <c r="F21" s="61" t="s">
        <v>31</v>
      </c>
      <c r="G21" s="61">
        <v>1</v>
      </c>
      <c r="H21" s="61" t="s">
        <v>32</v>
      </c>
      <c r="I21" s="61"/>
      <c r="J21" s="61">
        <v>31</v>
      </c>
      <c r="K21" s="61"/>
      <c r="L21" s="61">
        <v>10</v>
      </c>
      <c r="M21" s="61" t="s">
        <v>33</v>
      </c>
      <c r="N21" s="3">
        <f t="shared" ref="N21:N30" si="0">(IF(F21="OŽ",IF(L21=1,550.8,IF(L21=2,426.38,IF(L21=3,342.14,IF(L21=4,181.44,IF(L21=5,168.48,IF(L21=6,155.52,IF(L21=7,148.5,IF(L21=8,144,0))))))))+IF(L21&lt;=8,0,IF(L21&lt;=16,137.7,IF(L21&lt;=24,108,IF(L21&lt;=32,80.1,IF(L21&lt;=36,52.2,0)))))-IF(L21&lt;=8,0,IF(L21&lt;=16,(L21-9)*2.754,IF(L21&lt;=24,(L21-17)* 2.754,IF(L21&lt;=32,(L21-25)* 2.754,IF(L21&lt;=36,(L21-33)*2.754,0))))),0)+IF(F21="PČ",IF(L21=1,449,IF(L21=2,314.6,IF(L21=3,238,IF(L21=4,172,IF(L21=5,159,IF(L21=6,145,IF(L21=7,132,IF(L21=8,119,0))))))))+IF(L21&lt;=8,0,IF(L21&lt;=16,88,IF(L21&lt;=24,55,IF(L21&lt;=32,22,0))))-IF(L21&lt;=8,0,IF(L21&lt;=16,(L21-9)*2.245,IF(L21&lt;=24,(L21-17)*2.245,IF(L21&lt;=32,(L21-25)*2.245,0)))),0)+IF(F21="PČneol",IF(L21=1,85,IF(L21=2,64.61,IF(L21=3,50.76,IF(L21=4,16.25,IF(L21=5,15,IF(L21=6,13.75,IF(L21=7,12.5,IF(L21=8,11.25,0))))))))+IF(L21&lt;=8,0,IF(L21&lt;=16,9,0))-IF(L21&lt;=8,0,IF(L21&lt;=16,(L21-9)*0.425,0)),0)+IF(F21="PŽ",IF(L21=1,85,IF(L21=2,59.5,IF(L21=3,45,IF(L21=4,32.5,IF(L21=5,30,IF(L21=6,27.5,IF(L21=7,25,IF(L21=8,22.5,0))))))))+IF(L21&lt;=8,0,IF(L21&lt;=16,19,IF(L21&lt;=24,13,IF(L21&lt;=32,8,0))))-IF(L21&lt;=8,0,IF(L21&lt;=16,(L21-9)*0.425,IF(L21&lt;=24,(L21-17)*0.425,IF(L21&lt;=32,(L21-25)*0.425,0)))),0)+IF(F21="EČ",IF(L21=1,204,IF(L21=2,156.24,IF(L21=3,123.84,IF(L21=4,72,IF(L21=5,66,IF(L21=6,60,IF(L21=7,54,IF(L21=8,48,0))))))))+IF(L21&lt;=8,0,IF(L21&lt;=16,40,IF(L21&lt;=24,25,0)))-IF(L21&lt;=8,0,IF(L21&lt;=16,(L21-9)*1.02,IF(L21&lt;=24,(L21-17)*1.02,0))),0)+IF(F21="EČneol",IF(L21=1,68,IF(L21=2,51.69,IF(L21=3,40.61,IF(L21=4,13,IF(L21=5,12,IF(L21=6,11,IF(L21=7,10,IF(L21=8,9,0)))))))))+IF(F21="EŽ",IF(L21=1,68,IF(L21=2,47.6,IF(L21=3,36,IF(L21=4,18,IF(L21=5,16.5,IF(L21=6,15,IF(L21=7,13.5,IF(L21=8,12,0))))))))+IF(L21&lt;=8,0,IF(L21&lt;=16,10,IF(L21&lt;=24,6,0)))-IF(L21&lt;=8,0,IF(L21&lt;=16,(L21-9)*0.34,IF(L21&lt;=24,(L21-17)*0.34,0))),0)+IF(F21="PT",IF(L21=1,68,IF(L21=2,52.08,IF(L21=3,41.28,IF(L21=4,24,IF(L21=5,22,IF(L21=6,20,IF(L21=7,18,IF(L21=8,16,0))))))))+IF(L21&lt;=8,0,IF(L21&lt;=16,13,IF(L21&lt;=24,9,IF(L21&lt;=32,4,0))))-IF(L21&lt;=8,0,IF(L21&lt;=16,(L21-9)*0.34,IF(L21&lt;=24,(L21-17)*0.34,IF(L21&lt;=32,(L21-25)*0.34,0)))),0)+IF(F21="JOŽ",IF(L21=1,85,IF(L21=2,59.5,IF(L21=3,45,IF(L21=4,32.5,IF(L21=5,30,IF(L21=6,27.5,IF(L21=7,25,IF(L21=8,22.5,0))))))))+IF(L21&lt;=8,0,IF(L21&lt;=16,19,IF(L21&lt;=24,13,0)))-IF(L21&lt;=8,0,IF(L21&lt;=16,(L21-9)*0.425,IF(L21&lt;=24,(L21-17)*0.425,0))),0)+IF(F21="JPČ",IF(L21=1,68,IF(L21=2,47.6,IF(L21=3,36,IF(L21=4,26,IF(L21=5,24,IF(L21=6,22,IF(L21=7,20,IF(L21=8,18,0))))))))+IF(L21&lt;=8,0,IF(L21&lt;=16,13,IF(L21&lt;=24,9,0)))-IF(L21&lt;=8,0,IF(L21&lt;=16,(L21-9)*0.34,IF(L21&lt;=24,(L21-17)*0.34,0))),0)+IF(F21="JEČ",IF(L21=1,34,IF(L21=2,26.04,IF(L21=3,20.6,IF(L21=4,12,IF(L21=5,11,IF(L21=6,10,IF(L21=7,9,IF(L21=8,8,0))))))))+IF(L21&lt;=8,0,IF(L21&lt;=16,6,0))-IF(L21&lt;=8,0,IF(L21&lt;=16,(L21-9)*0.17,0)),0)+IF(F21="JEOF",IF(L21=1,34,IF(L21=2,26.04,IF(L21=3,20.6,IF(L21=4,12,IF(L21=5,11,IF(L21=6,10,IF(L21=7,9,IF(L21=8,8,0))))))))+IF(L21&lt;=8,0,IF(L21&lt;=16,6,0))-IF(L21&lt;=8,0,IF(L21&lt;=16,(L21-9)*0.17,0)),0)+IF(F21="JnPČ",IF(L21=1,51,IF(L21=2,35.7,IF(L21=3,27,IF(L21=4,19.5,IF(L21=5,18,IF(L21=6,16.5,IF(L21=7,15,IF(L21=8,13.5,0))))))))+IF(L21&lt;=8,0,IF(L21&lt;=16,10,0))-IF(L21&lt;=8,0,IF(L21&lt;=16,(L21-9)*0.255,0)),0)+IF(F21="JnEČ",IF(L21=1,25.5,IF(L21=2,19.53,IF(L21=3,15.48,IF(L21=4,9,IF(L21=5,8.25,IF(L21=6,7.5,IF(L21=7,6.75,IF(L21=8,6,0))))))))+IF(L21&lt;=8,0,IF(L21&lt;=16,5,0))-IF(L21&lt;=8,0,IF(L21&lt;=16,(L21-9)*0.1275,0)),0)+IF(F21="JčPČ",IF(L21=1,21.25,IF(L21=2,14.5,IF(L21=3,11.5,IF(L21=4,7,IF(L21=5,6.5,IF(L21=6,6,IF(L21=7,5.5,IF(L21=8,5,0))))))))+IF(L21&lt;=8,0,IF(L21&lt;=16,4,0))-IF(L21&lt;=8,0,IF(L21&lt;=16,(L21-9)*0.10625,0)),0)+IF(F21="JčEČ",IF(L21=1,17,IF(L21=2,13.02,IF(L21=3,10.32,IF(L21=4,6,IF(L21=5,5.5,IF(L21=6,5,IF(L21=7,4.5,IF(L21=8,4,0))))))))+IF(L21&lt;=8,0,IF(L21&lt;=16,3,0))-IF(L21&lt;=8,0,IF(L21&lt;=16,(L21-9)*0.085,0)),0)+IF(F21="NEAK",IF(L21=1,11.48,IF(L21=2,8.79,IF(L21=3,6.97,IF(L21=4,4.05,IF(L21=5,3.71,IF(L21=6,3.38,IF(L21=7,3.04,IF(L21=8,2.7,0))))))))+IF(L21&lt;=8,0,IF(L21&lt;=16,2,IF(L21&lt;=24,1.3,0)))-IF(L21&lt;=8,0,IF(L21&lt;=16,(L21-9)*0.0574,IF(L21&lt;=24,(L21-17)*0.0574,0))),0))*IF(L21&lt;0,1,IF(OR(F21="PČ",F21="PŽ",F21="PT"),IF(J21&lt;32,J21/32,1),1))* IF(L21&lt;0,1,IF(OR(F21="EČ",F21="EŽ",F21="JOŽ",F21="JPČ",F21="NEAK"),IF(J21&lt;24,J21/24,1),1))*IF(L21&lt;0,1,IF(OR(F21="PČneol",F21="JEČ",F21="JEOF",F21="JnPČ",F21="JnEČ",F21="JčPČ",F21="JčEČ"),IF(J21&lt;16,J21/16,1),1))*IF(L21&lt;0,1,IF(F21="EČneol",IF(J21&lt;8,J21/8,1),1))</f>
        <v>12.66</v>
      </c>
      <c r="O21" s="9">
        <f t="shared" ref="O21:O30" si="1">IF(F21="OŽ",N21,IF(H21="Ne",IF(J21*0.3&lt;J21-L21,N21,0),IF(J21*0.1&lt;J21-L21,N21,0)))</f>
        <v>12.66</v>
      </c>
      <c r="P21" s="4">
        <f>IF(O21=0,0,IF(F21="OŽ",IF(L21&gt;35,0,IF(J21&gt;35,(36-L21)*1.836,((36-L21)-(36-J21))*1.836)),0)+IF(F21="PČ",IF(L21&gt;31,0,IF(J21&gt;31,(32-L21)*1.347,((32-L21)-(32-J21))*1.347)),0)+ IF(F21="PČneol",IF(L21&gt;15,0,IF(J21&gt;15,(16-L21)*0.255,((16-L21)-(16-J21))*0.255)),0)+IF(F21="PŽ",IF(L21&gt;31,0,IF(J21&gt;31,(32-L21)*0.255,((32-L21)-(32-J21))*0.255)),0)+IF(F21="EČ",IF(L21&gt;23,0,IF(J21&gt;23,(24-L21)*0.612,((24-L21)-(24-J21))*0.612)),0)+IF(F21="EČneol",IF(L21&gt;7,0,IF(J21&gt;7,(8-L21)*0.204,((8-L21)-(8-J21))*0.204)),0)+IF(F21="EŽ",IF(L21&gt;23,0,IF(J21&gt;23,(24-L21)*0.204,((24-L21)-(24-J21))*0.204)),0)+IF(F21="PT",IF(L21&gt;31,0,IF(J21&gt;31,(32-L21)*0.204,((32-L21)-(32-J21))*0.204)),0)+IF(F21="JOŽ",IF(L21&gt;23,0,IF(J21&gt;23,(24-L21)*0.255,((24-L21)-(24-J21))*0.255)),0)+IF(F21="JPČ",IF(L21&gt;23,0,IF(J21&gt;23,(24-L21)*0.204,((24-L21)-(24-J21))*0.204)),0)+IF(F21="JEČ",IF(L21&gt;15,0,IF(J21&gt;15,(16-L21)*0.102,((16-L21)-(16-J21))*0.102)),0)+IF(F21="JEOF",IF(L21&gt;15,0,IF(J21&gt;15,(16-L21)*0.102,((16-L21)-(16-J21))*0.102)),0)+IF(F21="JnPČ",IF(L21&gt;15,0,IF(J21&gt;15,(16-L21)*0.153,((16-L21)-(16-J21))*0.153)),0)+IF(F21="JnEČ",IF(L21&gt;15,0,IF(J21&gt;15,(16-L21)*0.0765,((16-L21)-(16-J21))*0.0765)),0)+IF(F21="JčPČ",IF(L21&gt;15,0,IF(J21&gt;15,(16-L21)*0.06375,((16-L21)-(16-J21))*0.06375)),0)+IF(F21="JčEČ",IF(L21&gt;15,0,IF(J21&gt;15,(16-L21)*0.051,((16-L21)-(16-J21))*0.051)),0)+IF(F21="NEAK",IF(L21&gt;23,0,IF(J21&gt;23,(24-L21)*0.03444,((24-L21)-(24-J21))*0.03444)),0))</f>
        <v>2.8559999999999999</v>
      </c>
      <c r="Q21" s="11">
        <f>IF(ISERROR(P21*100/N21),0,(P21*100/N21))</f>
        <v>22.559241706161135</v>
      </c>
      <c r="R21" s="10">
        <f t="shared" ref="R21:R30" si="2">IF(Q21&lt;=30,O21+P21,O21+O21*0.3)*IF(G21=1,0.4,IF(G21=2,0.75,IF(G21="1 (kas 4 m. 1 k. nerengiamos)",0.52,1)))*IF(D21="olimpinė",1,IF(M21="Ne",0.5,1))*IF(OR(A$5="Lietuvos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federacija"),IF(OR(J21&lt;8,K21&lt;16),0,1),1)*E21*IF(I21&lt;=1,1,1/I21)*IF(OR(A$5="Lietuvos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6.2064000000000004</v>
      </c>
    </row>
    <row r="22" spans="1:18" s="8" customFormat="1">
      <c r="A22" s="61">
        <v>2</v>
      </c>
      <c r="B22" s="61" t="s">
        <v>34</v>
      </c>
      <c r="C22" s="12">
        <v>74</v>
      </c>
      <c r="D22" s="61" t="s">
        <v>30</v>
      </c>
      <c r="E22" s="61">
        <v>1</v>
      </c>
      <c r="F22" s="61" t="s">
        <v>31</v>
      </c>
      <c r="G22" s="61">
        <v>1</v>
      </c>
      <c r="H22" s="61" t="s">
        <v>32</v>
      </c>
      <c r="I22" s="61"/>
      <c r="J22" s="61">
        <v>32</v>
      </c>
      <c r="K22" s="61"/>
      <c r="L22" s="61">
        <v>7</v>
      </c>
      <c r="M22" s="61" t="s">
        <v>33</v>
      </c>
      <c r="N22" s="3">
        <f t="shared" si="0"/>
        <v>20</v>
      </c>
      <c r="O22" s="9">
        <f t="shared" si="1"/>
        <v>20</v>
      </c>
      <c r="P22" s="4">
        <f t="shared" ref="P22:P30" si="3">IF(O22=0,0,IF(F22="OŽ",IF(L22&gt;35,0,IF(J22&gt;35,(36-L22)*1.836,((36-L22)-(36-J22))*1.836)),0)+IF(F22="PČ",IF(L22&gt;31,0,IF(J22&gt;31,(32-L22)*1.347,((32-L22)-(32-J22))*1.347)),0)+ IF(F22="PČneol",IF(L22&gt;15,0,IF(J22&gt;15,(16-L22)*0.255,((16-L22)-(16-J22))*0.255)),0)+IF(F22="PŽ",IF(L22&gt;31,0,IF(J22&gt;31,(32-L22)*0.255,((32-L22)-(32-J22))*0.255)),0)+IF(F22="EČ",IF(L22&gt;23,0,IF(J22&gt;23,(24-L22)*0.612,((24-L22)-(24-J22))*0.612)),0)+IF(F22="EČneol",IF(L22&gt;7,0,IF(J22&gt;7,(8-L22)*0.204,((8-L22)-(8-J22))*0.204)),0)+IF(F22="EŽ",IF(L22&gt;23,0,IF(J22&gt;23,(24-L22)*0.204,((24-L22)-(24-J22))*0.204)),0)+IF(F22="PT",IF(L22&gt;31,0,IF(J22&gt;31,(32-L22)*0.204,((32-L22)-(32-J22))*0.204)),0)+IF(F22="JOŽ",IF(L22&gt;23,0,IF(J22&gt;23,(24-L22)*0.255,((24-L22)-(24-J22))*0.255)),0)+IF(F22="JPČ",IF(L22&gt;23,0,IF(J22&gt;23,(24-L22)*0.204,((24-L22)-(24-J22))*0.204)),0)+IF(F22="JEČ",IF(L22&gt;15,0,IF(J22&gt;15,(16-L22)*0.102,((16-L22)-(16-J22))*0.102)),0)+IF(F22="JEOF",IF(L22&gt;15,0,IF(J22&gt;15,(16-L22)*0.102,((16-L22)-(16-J22))*0.102)),0)+IF(F22="JnPČ",IF(L22&gt;15,0,IF(J22&gt;15,(16-L22)*0.153,((16-L22)-(16-J22))*0.153)),0)+IF(F22="JnEČ",IF(L22&gt;15,0,IF(J22&gt;15,(16-L22)*0.0765,((16-L22)-(16-J22))*0.0765)),0)+IF(F22="JčPČ",IF(L22&gt;15,0,IF(J22&gt;15,(16-L22)*0.06375,((16-L22)-(16-J22))*0.06375)),0)+IF(F22="JčEČ",IF(L22&gt;15,0,IF(J22&gt;15,(16-L22)*0.051,((16-L22)-(16-J22))*0.051)),0)+IF(F22="NEAK",IF(L22&gt;23,0,IF(J22&gt;23,(24-L22)*0.03444,((24-L22)-(24-J22))*0.03444)),0))</f>
        <v>3.468</v>
      </c>
      <c r="Q22" s="11">
        <f t="shared" ref="Q22:Q30" si="4">IF(ISERROR(P22*100/N22),0,(P22*100/N22))</f>
        <v>17.34</v>
      </c>
      <c r="R22" s="10">
        <f t="shared" si="2"/>
        <v>9.3872</v>
      </c>
    </row>
    <row r="23" spans="1:18" s="8" customFormat="1" ht="15" hidden="1" customHeight="1">
      <c r="A23" s="61">
        <v>3</v>
      </c>
      <c r="B23" s="61"/>
      <c r="C23" s="12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3">
        <f t="shared" si="0"/>
        <v>0</v>
      </c>
      <c r="O23" s="9">
        <f t="shared" si="1"/>
        <v>0</v>
      </c>
      <c r="P23" s="4">
        <f t="shared" si="3"/>
        <v>0</v>
      </c>
      <c r="Q23" s="11">
        <f t="shared" si="4"/>
        <v>0</v>
      </c>
      <c r="R23" s="10">
        <f t="shared" si="2"/>
        <v>0</v>
      </c>
    </row>
    <row r="24" spans="1:18" s="8" customFormat="1" ht="15" hidden="1" customHeight="1">
      <c r="A24" s="61">
        <v>4</v>
      </c>
      <c r="B24" s="61"/>
      <c r="C24" s="12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3">
        <f t="shared" si="0"/>
        <v>0</v>
      </c>
      <c r="O24" s="9">
        <f t="shared" si="1"/>
        <v>0</v>
      </c>
      <c r="P24" s="4">
        <f t="shared" si="3"/>
        <v>0</v>
      </c>
      <c r="Q24" s="11">
        <f t="shared" si="4"/>
        <v>0</v>
      </c>
      <c r="R24" s="10">
        <f t="shared" si="2"/>
        <v>0</v>
      </c>
    </row>
    <row r="25" spans="1:18" s="8" customFormat="1" ht="15" hidden="1" customHeight="1">
      <c r="A25" s="61">
        <v>5</v>
      </c>
      <c r="B25" s="61"/>
      <c r="C25" s="12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3">
        <f t="shared" si="0"/>
        <v>0</v>
      </c>
      <c r="O25" s="9">
        <f t="shared" si="1"/>
        <v>0</v>
      </c>
      <c r="P25" s="4">
        <f t="shared" si="3"/>
        <v>0</v>
      </c>
      <c r="Q25" s="11">
        <f t="shared" si="4"/>
        <v>0</v>
      </c>
      <c r="R25" s="10">
        <f t="shared" si="2"/>
        <v>0</v>
      </c>
    </row>
    <row r="26" spans="1:18" s="8" customFormat="1" ht="15" hidden="1" customHeight="1">
      <c r="A26" s="61">
        <v>6</v>
      </c>
      <c r="B26" s="61"/>
      <c r="C26" s="12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3">
        <f t="shared" si="0"/>
        <v>0</v>
      </c>
      <c r="O26" s="9">
        <f t="shared" si="1"/>
        <v>0</v>
      </c>
      <c r="P26" s="4">
        <f t="shared" si="3"/>
        <v>0</v>
      </c>
      <c r="Q26" s="11">
        <f t="shared" si="4"/>
        <v>0</v>
      </c>
      <c r="R26" s="10">
        <f t="shared" si="2"/>
        <v>0</v>
      </c>
    </row>
    <row r="27" spans="1:18" s="8" customFormat="1" ht="15" hidden="1" customHeight="1">
      <c r="A27" s="61">
        <v>7</v>
      </c>
      <c r="B27" s="61"/>
      <c r="C27" s="12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3">
        <f t="shared" si="0"/>
        <v>0</v>
      </c>
      <c r="O27" s="9">
        <f t="shared" si="1"/>
        <v>0</v>
      </c>
      <c r="P27" s="4">
        <f t="shared" si="3"/>
        <v>0</v>
      </c>
      <c r="Q27" s="11">
        <f t="shared" si="4"/>
        <v>0</v>
      </c>
      <c r="R27" s="10">
        <f t="shared" si="2"/>
        <v>0</v>
      </c>
    </row>
    <row r="28" spans="1:18" s="8" customFormat="1" ht="15" hidden="1" customHeight="1">
      <c r="A28" s="61">
        <v>8</v>
      </c>
      <c r="B28" s="61"/>
      <c r="C28" s="12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3">
        <f t="shared" si="0"/>
        <v>0</v>
      </c>
      <c r="O28" s="9">
        <f t="shared" si="1"/>
        <v>0</v>
      </c>
      <c r="P28" s="4">
        <f t="shared" si="3"/>
        <v>0</v>
      </c>
      <c r="Q28" s="11">
        <f t="shared" si="4"/>
        <v>0</v>
      </c>
      <c r="R28" s="10">
        <f t="shared" si="2"/>
        <v>0</v>
      </c>
    </row>
    <row r="29" spans="1:18" s="8" customFormat="1" ht="15" hidden="1" customHeight="1">
      <c r="A29" s="61">
        <v>9</v>
      </c>
      <c r="B29" s="61"/>
      <c r="C29" s="12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3">
        <f t="shared" si="0"/>
        <v>0</v>
      </c>
      <c r="O29" s="9">
        <f t="shared" si="1"/>
        <v>0</v>
      </c>
      <c r="P29" s="4">
        <f t="shared" si="3"/>
        <v>0</v>
      </c>
      <c r="Q29" s="11">
        <f t="shared" si="4"/>
        <v>0</v>
      </c>
      <c r="R29" s="10">
        <f t="shared" si="2"/>
        <v>0</v>
      </c>
    </row>
    <row r="30" spans="1:18" s="8" customFormat="1" ht="15" hidden="1" customHeight="1">
      <c r="A30" s="61">
        <v>10</v>
      </c>
      <c r="B30" s="61"/>
      <c r="C30" s="12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3">
        <f t="shared" si="0"/>
        <v>0</v>
      </c>
      <c r="O30" s="9">
        <f t="shared" si="1"/>
        <v>0</v>
      </c>
      <c r="P30" s="4">
        <f t="shared" si="3"/>
        <v>0</v>
      </c>
      <c r="Q30" s="11">
        <f t="shared" si="4"/>
        <v>0</v>
      </c>
      <c r="R30" s="10">
        <f t="shared" si="2"/>
        <v>0</v>
      </c>
    </row>
    <row r="31" spans="1:18" s="8" customFormat="1" ht="15.75" customHeight="1">
      <c r="A31" s="77" t="s">
        <v>35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9"/>
      <c r="R31" s="10">
        <f>SUM(R21:R30)</f>
        <v>15.5936</v>
      </c>
    </row>
    <row r="32" spans="1:18" s="8" customFormat="1" ht="15.7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6"/>
    </row>
    <row r="33" spans="1:18" s="8" customFormat="1" ht="15.75" customHeight="1">
      <c r="A33" s="23" t="s">
        <v>36</v>
      </c>
      <c r="B33" s="23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6"/>
    </row>
    <row r="34" spans="1:18" s="8" customFormat="1" ht="15.75" customHeight="1">
      <c r="A34" s="48" t="s">
        <v>37</v>
      </c>
      <c r="B34" s="48"/>
      <c r="C34" s="48"/>
      <c r="D34" s="48"/>
      <c r="E34" s="48"/>
      <c r="F34" s="48"/>
      <c r="G34" s="48"/>
      <c r="H34" s="48"/>
      <c r="I34" s="48"/>
      <c r="J34" s="15"/>
      <c r="K34" s="15"/>
      <c r="L34" s="15"/>
      <c r="M34" s="15"/>
      <c r="N34" s="15"/>
      <c r="O34" s="15"/>
      <c r="P34" s="15"/>
      <c r="Q34" s="15"/>
      <c r="R34" s="16"/>
    </row>
    <row r="35" spans="1:18" s="8" customFormat="1" ht="15.75" customHeight="1">
      <c r="A35" s="48"/>
      <c r="B35" s="48"/>
      <c r="C35" s="48"/>
      <c r="D35" s="48"/>
      <c r="E35" s="48"/>
      <c r="F35" s="48"/>
      <c r="G35" s="48"/>
      <c r="H35" s="48"/>
      <c r="I35" s="48"/>
      <c r="J35" s="15"/>
      <c r="K35" s="15"/>
      <c r="L35" s="15"/>
      <c r="M35" s="15"/>
      <c r="N35" s="15"/>
      <c r="O35" s="15"/>
      <c r="P35" s="15"/>
      <c r="Q35" s="15"/>
      <c r="R35" s="16"/>
    </row>
    <row r="36" spans="1:18" s="8" customFormat="1" ht="5.45" customHeight="1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6"/>
    </row>
    <row r="37" spans="1:18" s="8" customFormat="1" ht="13.9" customHeight="1">
      <c r="A37" s="67" t="s">
        <v>38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57"/>
    </row>
    <row r="38" spans="1:18" s="8" customFormat="1" ht="13.9" customHeight="1">
      <c r="A38" s="69" t="s">
        <v>27</v>
      </c>
      <c r="B38" s="70"/>
      <c r="C38" s="70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7"/>
    </row>
    <row r="39" spans="1:18" s="8" customFormat="1">
      <c r="A39" s="67" t="s">
        <v>39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57"/>
    </row>
    <row r="40" spans="1:18" s="8" customFormat="1">
      <c r="A40" s="61">
        <v>1</v>
      </c>
      <c r="B40" s="61" t="s">
        <v>40</v>
      </c>
      <c r="C40" s="12">
        <v>54</v>
      </c>
      <c r="D40" s="61" t="s">
        <v>30</v>
      </c>
      <c r="E40" s="61">
        <v>1</v>
      </c>
      <c r="F40" s="61" t="s">
        <v>41</v>
      </c>
      <c r="G40" s="61">
        <v>1</v>
      </c>
      <c r="H40" s="61" t="s">
        <v>32</v>
      </c>
      <c r="I40" s="61"/>
      <c r="J40" s="61">
        <v>20</v>
      </c>
      <c r="K40" s="61"/>
      <c r="L40" s="61">
        <v>14</v>
      </c>
      <c r="M40" s="61" t="s">
        <v>33</v>
      </c>
      <c r="N40" s="3">
        <f t="shared" ref="N40:N49" si="5">(IF(F40="OŽ",IF(L40=1,550.8,IF(L40=2,426.38,IF(L40=3,342.14,IF(L40=4,181.44,IF(L40=5,168.48,IF(L40=6,155.52,IF(L40=7,148.5,IF(L40=8,144,0))))))))+IF(L40&lt;=8,0,IF(L40&lt;=16,137.7,IF(L40&lt;=24,108,IF(L40&lt;=32,80.1,IF(L40&lt;=36,52.2,0)))))-IF(L40&lt;=8,0,IF(L40&lt;=16,(L40-9)*2.754,IF(L40&lt;=24,(L40-17)* 2.754,IF(L40&lt;=32,(L40-25)* 2.754,IF(L40&lt;=36,(L40-33)*2.754,0))))),0)+IF(F40="PČ",IF(L40=1,449,IF(L40=2,314.6,IF(L40=3,238,IF(L40=4,172,IF(L40=5,159,IF(L40=6,145,IF(L40=7,132,IF(L40=8,119,0))))))))+IF(L40&lt;=8,0,IF(L40&lt;=16,88,IF(L40&lt;=24,55,IF(L40&lt;=32,22,0))))-IF(L40&lt;=8,0,IF(L40&lt;=16,(L40-9)*2.245,IF(L40&lt;=24,(L40-17)*2.245,IF(L40&lt;=32,(L40-25)*2.245,0)))),0)+IF(F40="PČneol",IF(L40=1,85,IF(L40=2,64.61,IF(L40=3,50.76,IF(L40=4,16.25,IF(L40=5,15,IF(L40=6,13.75,IF(L40=7,12.5,IF(L40=8,11.25,0))))))))+IF(L40&lt;=8,0,IF(L40&lt;=16,9,0))-IF(L40&lt;=8,0,IF(L40&lt;=16,(L40-9)*0.425,0)),0)+IF(F40="PŽ",IF(L40=1,85,IF(L40=2,59.5,IF(L40=3,45,IF(L40=4,32.5,IF(L40=5,30,IF(L40=6,27.5,IF(L40=7,25,IF(L40=8,22.5,0))))))))+IF(L40&lt;=8,0,IF(L40&lt;=16,19,IF(L40&lt;=24,13,IF(L40&lt;=32,8,0))))-IF(L40&lt;=8,0,IF(L40&lt;=16,(L40-9)*0.425,IF(L40&lt;=24,(L40-17)*0.425,IF(L40&lt;=32,(L40-25)*0.425,0)))),0)+IF(F40="EČ",IF(L40=1,204,IF(L40=2,156.24,IF(L40=3,123.84,IF(L40=4,72,IF(L40=5,66,IF(L40=6,60,IF(L40=7,54,IF(L40=8,48,0))))))))+IF(L40&lt;=8,0,IF(L40&lt;=16,40,IF(L40&lt;=24,25,0)))-IF(L40&lt;=8,0,IF(L40&lt;=16,(L40-9)*1.02,IF(L40&lt;=24,(L40-17)*1.02,0))),0)+IF(F40="EČneol",IF(L40=1,68,IF(L40=2,51.69,IF(L40=3,40.61,IF(L40=4,13,IF(L40=5,12,IF(L40=6,11,IF(L40=7,10,IF(L40=8,9,0)))))))))+IF(F40="EŽ",IF(L40=1,68,IF(L40=2,47.6,IF(L40=3,36,IF(L40=4,18,IF(L40=5,16.5,IF(L40=6,15,IF(L40=7,13.5,IF(L40=8,12,0))))))))+IF(L40&lt;=8,0,IF(L40&lt;=16,10,IF(L40&lt;=24,6,0)))-IF(L40&lt;=8,0,IF(L40&lt;=16,(L40-9)*0.34,IF(L40&lt;=24,(L40-17)*0.34,0))),0)+IF(F40="PT",IF(L40=1,68,IF(L40=2,52.08,IF(L40=3,41.28,IF(L40=4,24,IF(L40=5,22,IF(L40=6,20,IF(L40=7,18,IF(L40=8,16,0))))))))+IF(L40&lt;=8,0,IF(L40&lt;=16,13,IF(L40&lt;=24,9,IF(L40&lt;=32,4,0))))-IF(L40&lt;=8,0,IF(L40&lt;=16,(L40-9)*0.34,IF(L40&lt;=24,(L40-17)*0.34,IF(L40&lt;=32,(L40-25)*0.34,0)))),0)+IF(F40="JOŽ",IF(L40=1,85,IF(L40=2,59.5,IF(L40=3,45,IF(L40=4,32.5,IF(L40=5,30,IF(L40=6,27.5,IF(L40=7,25,IF(L40=8,22.5,0))))))))+IF(L40&lt;=8,0,IF(L40&lt;=16,19,IF(L40&lt;=24,13,0)))-IF(L40&lt;=8,0,IF(L40&lt;=16,(L40-9)*0.425,IF(L40&lt;=24,(L40-17)*0.425,0))),0)+IF(F40="JPČ",IF(L40=1,68,IF(L40=2,47.6,IF(L40=3,36,IF(L40=4,26,IF(L40=5,24,IF(L40=6,22,IF(L40=7,20,IF(L40=8,18,0))))))))+IF(L40&lt;=8,0,IF(L40&lt;=16,13,IF(L40&lt;=24,9,0)))-IF(L40&lt;=8,0,IF(L40&lt;=16,(L40-9)*0.34,IF(L40&lt;=24,(L40-17)*0.34,0))),0)+IF(F40="JEČ",IF(L40=1,34,IF(L40=2,26.04,IF(L40=3,20.6,IF(L40=4,12,IF(L40=5,11,IF(L40=6,10,IF(L40=7,9,IF(L40=8,8,0))))))))+IF(L40&lt;=8,0,IF(L40&lt;=16,6,0))-IF(L40&lt;=8,0,IF(L40&lt;=16,(L40-9)*0.17,0)),0)+IF(F40="JEOF",IF(L40=1,34,IF(L40=2,26.04,IF(L40=3,20.6,IF(L40=4,12,IF(L40=5,11,IF(L40=6,10,IF(L40=7,9,IF(L40=8,8,0))))))))+IF(L40&lt;=8,0,IF(L40&lt;=16,6,0))-IF(L40&lt;=8,0,IF(L40&lt;=16,(L40-9)*0.17,0)),0)+IF(F40="JnPČ",IF(L40=1,51,IF(L40=2,35.7,IF(L40=3,27,IF(L40=4,19.5,IF(L40=5,18,IF(L40=6,16.5,IF(L40=7,15,IF(L40=8,13.5,0))))))))+IF(L40&lt;=8,0,IF(L40&lt;=16,10,0))-IF(L40&lt;=8,0,IF(L40&lt;=16,(L40-9)*0.255,0)),0)+IF(F40="JnEČ",IF(L40=1,25.5,IF(L40=2,19.53,IF(L40=3,15.48,IF(L40=4,9,IF(L40=5,8.25,IF(L40=6,7.5,IF(L40=7,6.75,IF(L40=8,6,0))))))))+IF(L40&lt;=8,0,IF(L40&lt;=16,5,0))-IF(L40&lt;=8,0,IF(L40&lt;=16,(L40-9)*0.1275,0)),0)+IF(F40="JčPČ",IF(L40=1,21.25,IF(L40=2,14.5,IF(L40=3,11.5,IF(L40=4,7,IF(L40=5,6.5,IF(L40=6,6,IF(L40=7,5.5,IF(L40=8,5,0))))))))+IF(L40&lt;=8,0,IF(L40&lt;=16,4,0))-IF(L40&lt;=8,0,IF(L40&lt;=16,(L40-9)*0.10625,0)),0)+IF(F40="JčEČ",IF(L40=1,17,IF(L40=2,13.02,IF(L40=3,10.32,IF(L40=4,6,IF(L40=5,5.5,IF(L40=6,5,IF(L40=7,4.5,IF(L40=8,4,0))))))))+IF(L40&lt;=8,0,IF(L40&lt;=16,3,0))-IF(L40&lt;=8,0,IF(L40&lt;=16,(L40-9)*0.085,0)),0)+IF(F40="NEAK",IF(L40=1,11.48,IF(L40=2,8.79,IF(L40=3,6.97,IF(L40=4,4.05,IF(L40=5,3.71,IF(L40=6,3.38,IF(L40=7,3.04,IF(L40=8,2.7,0))))))))+IF(L40&lt;=8,0,IF(L40&lt;=16,2,IF(L40&lt;=24,1.3,0)))-IF(L40&lt;=8,0,IF(L40&lt;=16,(L40-9)*0.0574,IF(L40&lt;=24,(L40-17)*0.0574,0))),0))*IF(L40&lt;0,1,IF(OR(F40="PČ",F40="PŽ",F40="PT"),IF(J40&lt;32,J40/32,1),1))* IF(L40&lt;0,1,IF(OR(F40="EČ",F40="EŽ",F40="JOŽ",F40="JPČ",F40="NEAK"),IF(J40&lt;24,J40/24,1),1))*IF(L40&lt;0,1,IF(OR(F40="PČneol",F40="JEČ",F40="JEOF",F40="JnPČ",F40="JnEČ",F40="JčPČ",F40="JčEČ"),IF(J40&lt;16,J40/16,1),1))*IF(L40&lt;0,1,IF(F40="EČneol",IF(J40&lt;8,J40/8,1),1))</f>
        <v>8.7249999999999996</v>
      </c>
      <c r="O40" s="9">
        <f t="shared" ref="O40:O49" si="6">IF(F40="OŽ",N40,IF(H40="Ne",IF(J40*0.3&lt;J40-L40,N40,0),IF(J40*0.1&lt;J40-L40,N40,0)))</f>
        <v>0</v>
      </c>
      <c r="P40" s="4">
        <f t="shared" ref="P40" si="7">IF(O40=0,0,IF(F40="OŽ",IF(L40&gt;35,0,IF(J40&gt;35,(36-L40)*1.836,((36-L40)-(36-J40))*1.836)),0)+IF(F40="PČ",IF(L40&gt;31,0,IF(J40&gt;31,(32-L40)*1.347,((32-L40)-(32-J40))*1.347)),0)+ IF(F40="PČneol",IF(L40&gt;15,0,IF(J40&gt;15,(16-L40)*0.255,((16-L40)-(16-J40))*0.255)),0)+IF(F40="PŽ",IF(L40&gt;31,0,IF(J40&gt;31,(32-L40)*0.255,((32-L40)-(32-J40))*0.255)),0)+IF(F40="EČ",IF(L40&gt;23,0,IF(J40&gt;23,(24-L40)*0.612,((24-L40)-(24-J40))*0.612)),0)+IF(F40="EČneol",IF(L40&gt;7,0,IF(J40&gt;7,(8-L40)*0.204,((8-L40)-(8-J40))*0.204)),0)+IF(F40="EŽ",IF(L40&gt;23,0,IF(J40&gt;23,(24-L40)*0.204,((24-L40)-(24-J40))*0.204)),0)+IF(F40="PT",IF(L40&gt;31,0,IF(J40&gt;31,(32-L40)*0.204,((32-L40)-(32-J40))*0.204)),0)+IF(F40="JOŽ",IF(L40&gt;23,0,IF(J40&gt;23,(24-L40)*0.255,((24-L40)-(24-J40))*0.255)),0)+IF(F40="JPČ",IF(L40&gt;23,0,IF(J40&gt;23,(24-L40)*0.204,((24-L40)-(24-J40))*0.204)),0)+IF(F40="JEČ",IF(L40&gt;15,0,IF(J40&gt;15,(16-L40)*0.102,((16-L40)-(16-J40))*0.102)),0)+IF(F40="JEOF",IF(L40&gt;15,0,IF(J40&gt;15,(16-L40)*0.102,((16-L40)-(16-J40))*0.102)),0)+IF(F40="JnPČ",IF(L40&gt;15,0,IF(J40&gt;15,(16-L40)*0.153,((16-L40)-(16-J40))*0.153)),0)+IF(F40="JnEČ",IF(L40&gt;15,0,IF(J40&gt;15,(16-L40)*0.0765,((16-L40)-(16-J40))*0.0765)),0)+IF(F40="JčPČ",IF(L40&gt;15,0,IF(J40&gt;15,(16-L40)*0.06375,((16-L40)-(16-J40))*0.06375)),0)+IF(F40="JčEČ",IF(L40&gt;15,0,IF(J40&gt;15,(16-L40)*0.051,((16-L40)-(16-J40))*0.051)),0)+IF(F40="NEAK",IF(L40&gt;23,0,IF(J40&gt;23,(24-L40)*0.03444,((24-L40)-(24-J40))*0.03444)),0))</f>
        <v>0</v>
      </c>
      <c r="Q40" s="11">
        <f t="shared" ref="Q40" si="8">IF(ISERROR(P40*100/N40),0,(P40*100/N40))</f>
        <v>0</v>
      </c>
      <c r="R40" s="10">
        <f t="shared" ref="R40:R49" si="9">IF(Q40&lt;=30,O40+P40,O40+O40*0.3)*IF(G40=1,0.4,IF(G40=2,0.75,IF(G40="1 (kas 4 m. 1 k. nerengiamos)",0.52,1)))*IF(D40="olimpinė",1,IF(M40="Ne",0.5,1))*IF(OR(A$5="Lietuvos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federacija"),IF(OR(J40&lt;8,K40&lt;16),0,1),1)*E40*IF(I40&lt;=1,1,1/I40)*IF(OR(A$5="Lietuvos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1" spans="1:18" s="8" customFormat="1">
      <c r="A41" s="61">
        <v>2</v>
      </c>
      <c r="B41" s="61" t="s">
        <v>42</v>
      </c>
      <c r="C41" s="12">
        <v>63</v>
      </c>
      <c r="D41" s="61" t="s">
        <v>30</v>
      </c>
      <c r="E41" s="61">
        <v>1</v>
      </c>
      <c r="F41" s="61" t="s">
        <v>41</v>
      </c>
      <c r="G41" s="61">
        <v>1</v>
      </c>
      <c r="H41" s="61" t="s">
        <v>32</v>
      </c>
      <c r="I41" s="61"/>
      <c r="J41" s="61">
        <v>23</v>
      </c>
      <c r="K41" s="61"/>
      <c r="L41" s="61">
        <v>16</v>
      </c>
      <c r="M41" s="61" t="s">
        <v>33</v>
      </c>
      <c r="N41" s="3">
        <f t="shared" si="5"/>
        <v>8.2149999999999999</v>
      </c>
      <c r="O41" s="9">
        <f t="shared" si="6"/>
        <v>8.2149999999999999</v>
      </c>
      <c r="P41" s="4">
        <f t="shared" ref="P41:P49" si="10">IF(O41=0,0,IF(F41="OŽ",IF(L41&gt;35,0,IF(J41&gt;35,(36-L41)*1.836,((36-L41)-(36-J41))*1.836)),0)+IF(F41="PČ",IF(L41&gt;31,0,IF(J41&gt;31,(32-L41)*1.347,((32-L41)-(32-J41))*1.347)),0)+ IF(F41="PČneol",IF(L41&gt;15,0,IF(J41&gt;15,(16-L41)*0.255,((16-L41)-(16-J41))*0.255)),0)+IF(F41="PŽ",IF(L41&gt;31,0,IF(J41&gt;31,(32-L41)*0.255,((32-L41)-(32-J41))*0.255)),0)+IF(F41="EČ",IF(L41&gt;23,0,IF(J41&gt;23,(24-L41)*0.612,((24-L41)-(24-J41))*0.612)),0)+IF(F41="EČneol",IF(L41&gt;7,0,IF(J41&gt;7,(8-L41)*0.204,((8-L41)-(8-J41))*0.204)),0)+IF(F41="EŽ",IF(L41&gt;23,0,IF(J41&gt;23,(24-L41)*0.204,((24-L41)-(24-J41))*0.204)),0)+IF(F41="PT",IF(L41&gt;31,0,IF(J41&gt;31,(32-L41)*0.204,((32-L41)-(32-J41))*0.204)),0)+IF(F41="JOŽ",IF(L41&gt;23,0,IF(J41&gt;23,(24-L41)*0.255,((24-L41)-(24-J41))*0.255)),0)+IF(F41="JPČ",IF(L41&gt;23,0,IF(J41&gt;23,(24-L41)*0.204,((24-L41)-(24-J41))*0.204)),0)+IF(F41="JEČ",IF(L41&gt;15,0,IF(J41&gt;15,(16-L41)*0.102,((16-L41)-(16-J41))*0.102)),0)+IF(F41="JEOF",IF(L41&gt;15,0,IF(J41&gt;15,(16-L41)*0.102,((16-L41)-(16-J41))*0.102)),0)+IF(F41="JnPČ",IF(L41&gt;15,0,IF(J41&gt;15,(16-L41)*0.153,((16-L41)-(16-J41))*0.153)),0)+IF(F41="JnEČ",IF(L41&gt;15,0,IF(J41&gt;15,(16-L41)*0.0765,((16-L41)-(16-J41))*0.0765)),0)+IF(F41="JčPČ",IF(L41&gt;15,0,IF(J41&gt;15,(16-L41)*0.06375,((16-L41)-(16-J41))*0.06375)),0)+IF(F41="JčEČ",IF(L41&gt;15,0,IF(J41&gt;15,(16-L41)*0.051,((16-L41)-(16-J41))*0.051)),0)+IF(F41="NEAK",IF(L41&gt;23,0,IF(J41&gt;23,(24-L41)*0.03444,((24-L41)-(24-J41))*0.03444)),0))</f>
        <v>0</v>
      </c>
      <c r="Q41" s="11">
        <f t="shared" ref="Q41:Q49" si="11">IF(ISERROR(P41*100/N41),0,(P41*100/N41))</f>
        <v>0</v>
      </c>
      <c r="R41" s="10">
        <f t="shared" si="9"/>
        <v>3.286</v>
      </c>
    </row>
    <row r="42" spans="1:18" s="8" customFormat="1">
      <c r="A42" s="61">
        <v>3</v>
      </c>
      <c r="B42" s="61" t="s">
        <v>43</v>
      </c>
      <c r="C42" s="12">
        <v>69</v>
      </c>
      <c r="D42" s="61" t="s">
        <v>30</v>
      </c>
      <c r="E42" s="61">
        <v>1</v>
      </c>
      <c r="F42" s="61" t="s">
        <v>41</v>
      </c>
      <c r="G42" s="61">
        <v>1</v>
      </c>
      <c r="H42" s="61" t="s">
        <v>32</v>
      </c>
      <c r="I42" s="61"/>
      <c r="J42" s="61">
        <v>25</v>
      </c>
      <c r="K42" s="61"/>
      <c r="L42" s="61">
        <v>13</v>
      </c>
      <c r="M42" s="61" t="s">
        <v>33</v>
      </c>
      <c r="N42" s="3">
        <f t="shared" si="5"/>
        <v>8.98</v>
      </c>
      <c r="O42" s="9">
        <f t="shared" si="6"/>
        <v>8.98</v>
      </c>
      <c r="P42" s="4">
        <f t="shared" si="10"/>
        <v>0.45899999999999996</v>
      </c>
      <c r="Q42" s="11">
        <f t="shared" si="11"/>
        <v>5.1113585746102448</v>
      </c>
      <c r="R42" s="10">
        <f t="shared" si="9"/>
        <v>3.7756000000000003</v>
      </c>
    </row>
    <row r="43" spans="1:18" s="8" customFormat="1">
      <c r="A43" s="61">
        <v>4</v>
      </c>
      <c r="B43" s="61" t="s">
        <v>44</v>
      </c>
      <c r="C43" s="12">
        <v>100</v>
      </c>
      <c r="D43" s="61" t="s">
        <v>30</v>
      </c>
      <c r="E43" s="61">
        <v>1</v>
      </c>
      <c r="F43" s="61" t="s">
        <v>41</v>
      </c>
      <c r="G43" s="61">
        <v>1</v>
      </c>
      <c r="H43" s="61" t="s">
        <v>32</v>
      </c>
      <c r="I43" s="61"/>
      <c r="J43" s="61">
        <v>21</v>
      </c>
      <c r="K43" s="61"/>
      <c r="L43" s="61">
        <v>12</v>
      </c>
      <c r="M43" s="61" t="s">
        <v>33</v>
      </c>
      <c r="N43" s="3">
        <f t="shared" si="5"/>
        <v>9.2349999999999994</v>
      </c>
      <c r="O43" s="9">
        <f t="shared" si="6"/>
        <v>9.2349999999999994</v>
      </c>
      <c r="P43" s="4">
        <f t="shared" si="10"/>
        <v>0.61199999999999999</v>
      </c>
      <c r="Q43" s="11">
        <f t="shared" si="11"/>
        <v>6.6269626421223604</v>
      </c>
      <c r="R43" s="10">
        <f t="shared" si="9"/>
        <v>3.9388000000000001</v>
      </c>
    </row>
    <row r="44" spans="1:18" s="8" customFormat="1">
      <c r="A44" s="61">
        <v>5</v>
      </c>
      <c r="B44" s="61" t="s">
        <v>45</v>
      </c>
      <c r="C44" s="12">
        <v>60</v>
      </c>
      <c r="D44" s="61" t="s">
        <v>30</v>
      </c>
      <c r="E44" s="61">
        <v>1</v>
      </c>
      <c r="F44" s="61" t="s">
        <v>41</v>
      </c>
      <c r="G44" s="61">
        <v>1</v>
      </c>
      <c r="H44" s="61" t="s">
        <v>32</v>
      </c>
      <c r="I44" s="61"/>
      <c r="J44" s="61">
        <v>17</v>
      </c>
      <c r="K44" s="61"/>
      <c r="L44" s="61">
        <v>8</v>
      </c>
      <c r="M44" s="61" t="s">
        <v>33</v>
      </c>
      <c r="N44" s="3">
        <f t="shared" si="5"/>
        <v>13.5</v>
      </c>
      <c r="O44" s="9">
        <f t="shared" si="6"/>
        <v>13.5</v>
      </c>
      <c r="P44" s="4">
        <f t="shared" si="10"/>
        <v>1.224</v>
      </c>
      <c r="Q44" s="11">
        <f t="shared" si="11"/>
        <v>9.0666666666666664</v>
      </c>
      <c r="R44" s="10">
        <f t="shared" si="9"/>
        <v>5.8896000000000006</v>
      </c>
    </row>
    <row r="45" spans="1:18" s="8" customFormat="1">
      <c r="A45" s="61">
        <v>6</v>
      </c>
      <c r="B45" s="61" t="s">
        <v>46</v>
      </c>
      <c r="C45" s="12">
        <v>65</v>
      </c>
      <c r="D45" s="61" t="s">
        <v>30</v>
      </c>
      <c r="E45" s="61">
        <v>1</v>
      </c>
      <c r="F45" s="61" t="s">
        <v>41</v>
      </c>
      <c r="G45" s="61">
        <v>1</v>
      </c>
      <c r="H45" s="61" t="s">
        <v>32</v>
      </c>
      <c r="I45" s="61"/>
      <c r="J45" s="61">
        <v>18</v>
      </c>
      <c r="K45" s="61"/>
      <c r="L45" s="61">
        <v>5</v>
      </c>
      <c r="M45" s="61" t="s">
        <v>33</v>
      </c>
      <c r="N45" s="3">
        <f t="shared" si="5"/>
        <v>18</v>
      </c>
      <c r="O45" s="9">
        <f t="shared" si="6"/>
        <v>18</v>
      </c>
      <c r="P45" s="4">
        <f t="shared" si="10"/>
        <v>1.6830000000000001</v>
      </c>
      <c r="Q45" s="11">
        <f t="shared" si="11"/>
        <v>9.3500000000000014</v>
      </c>
      <c r="R45" s="10">
        <f t="shared" si="9"/>
        <v>7.8732000000000006</v>
      </c>
    </row>
    <row r="46" spans="1:18" s="8" customFormat="1">
      <c r="A46" s="61">
        <v>7</v>
      </c>
      <c r="B46" s="61" t="s">
        <v>47</v>
      </c>
      <c r="C46" s="12">
        <v>70</v>
      </c>
      <c r="D46" s="61" t="s">
        <v>30</v>
      </c>
      <c r="E46" s="61">
        <v>1</v>
      </c>
      <c r="F46" s="61" t="s">
        <v>41</v>
      </c>
      <c r="G46" s="61">
        <v>1</v>
      </c>
      <c r="H46" s="61" t="s">
        <v>32</v>
      </c>
      <c r="I46" s="61"/>
      <c r="J46" s="61">
        <v>18</v>
      </c>
      <c r="K46" s="61"/>
      <c r="L46" s="61">
        <v>3</v>
      </c>
      <c r="M46" s="61" t="s">
        <v>33</v>
      </c>
      <c r="N46" s="3">
        <f t="shared" si="5"/>
        <v>27</v>
      </c>
      <c r="O46" s="9">
        <f t="shared" si="6"/>
        <v>27</v>
      </c>
      <c r="P46" s="4">
        <f t="shared" si="10"/>
        <v>1.9889999999999999</v>
      </c>
      <c r="Q46" s="11">
        <f t="shared" si="11"/>
        <v>7.3666666666666663</v>
      </c>
      <c r="R46" s="10">
        <f t="shared" si="9"/>
        <v>11.595600000000001</v>
      </c>
    </row>
    <row r="47" spans="1:18" s="8" customFormat="1" hidden="1">
      <c r="A47" s="61">
        <v>8</v>
      </c>
      <c r="B47" s="61"/>
      <c r="C47" s="12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3">
        <f t="shared" si="5"/>
        <v>0</v>
      </c>
      <c r="O47" s="9">
        <f t="shared" si="6"/>
        <v>0</v>
      </c>
      <c r="P47" s="4">
        <f t="shared" si="10"/>
        <v>0</v>
      </c>
      <c r="Q47" s="11">
        <f t="shared" si="11"/>
        <v>0</v>
      </c>
      <c r="R47" s="10">
        <f t="shared" si="9"/>
        <v>0</v>
      </c>
    </row>
    <row r="48" spans="1:18" s="8" customFormat="1" hidden="1">
      <c r="A48" s="61">
        <v>9</v>
      </c>
      <c r="B48" s="61"/>
      <c r="C48" s="12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3">
        <f t="shared" si="5"/>
        <v>0</v>
      </c>
      <c r="O48" s="9">
        <f t="shared" si="6"/>
        <v>0</v>
      </c>
      <c r="P48" s="4">
        <f t="shared" si="10"/>
        <v>0</v>
      </c>
      <c r="Q48" s="11">
        <f t="shared" si="11"/>
        <v>0</v>
      </c>
      <c r="R48" s="10">
        <f t="shared" si="9"/>
        <v>0</v>
      </c>
    </row>
    <row r="49" spans="1:19" s="8" customFormat="1" hidden="1">
      <c r="A49" s="61">
        <v>10</v>
      </c>
      <c r="B49" s="61"/>
      <c r="C49" s="12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3">
        <f t="shared" si="5"/>
        <v>0</v>
      </c>
      <c r="O49" s="9">
        <f t="shared" si="6"/>
        <v>0</v>
      </c>
      <c r="P49" s="4">
        <f t="shared" si="10"/>
        <v>0</v>
      </c>
      <c r="Q49" s="11">
        <f t="shared" si="11"/>
        <v>0</v>
      </c>
      <c r="R49" s="10">
        <f t="shared" si="9"/>
        <v>0</v>
      </c>
    </row>
    <row r="50" spans="1:19" s="8" customFormat="1" ht="15.75" customHeight="1">
      <c r="A50" s="64" t="s">
        <v>35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6"/>
      <c r="R50" s="10">
        <f>SUM(R40:R49)</f>
        <v>36.358800000000002</v>
      </c>
    </row>
    <row r="51" spans="1:19" s="8" customFormat="1" ht="15.75" customHeight="1">
      <c r="A51" s="23" t="s">
        <v>48</v>
      </c>
      <c r="B51" s="23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1:19" s="8" customFormat="1" ht="15.75" customHeight="1">
      <c r="A52" s="48" t="s">
        <v>37</v>
      </c>
      <c r="B52" s="48"/>
      <c r="C52" s="48"/>
      <c r="D52" s="48"/>
      <c r="E52" s="48"/>
      <c r="F52" s="48"/>
      <c r="G52" s="48"/>
      <c r="H52" s="48"/>
      <c r="I52" s="48"/>
      <c r="J52" s="15"/>
      <c r="K52" s="15"/>
      <c r="L52" s="15"/>
      <c r="M52" s="15"/>
      <c r="N52" s="15"/>
      <c r="O52" s="15"/>
      <c r="P52" s="15"/>
      <c r="Q52" s="15"/>
      <c r="R52" s="16"/>
    </row>
    <row r="53" spans="1:19" s="8" customFormat="1" ht="15.75" customHeight="1">
      <c r="A53" s="48"/>
      <c r="B53" s="48"/>
      <c r="C53" s="48"/>
      <c r="D53" s="48"/>
      <c r="E53" s="48"/>
      <c r="F53" s="48"/>
      <c r="G53" s="48"/>
      <c r="H53" s="48"/>
      <c r="I53" s="48"/>
      <c r="J53" s="15"/>
      <c r="K53" s="15"/>
      <c r="L53" s="15"/>
      <c r="M53" s="15"/>
      <c r="N53" s="15"/>
      <c r="O53" s="15"/>
      <c r="P53" s="15"/>
      <c r="Q53" s="15"/>
      <c r="R53" s="16"/>
    </row>
    <row r="54" spans="1:19" s="8" customFormat="1" ht="15.75" customHeight="1">
      <c r="A54" s="67" t="s">
        <v>49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57"/>
    </row>
    <row r="55" spans="1:19" ht="15.75" customHeight="1">
      <c r="A55" s="69" t="s">
        <v>27</v>
      </c>
      <c r="B55" s="70"/>
      <c r="C55" s="70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57"/>
      <c r="R55" s="8"/>
      <c r="S55" s="8"/>
    </row>
    <row r="56" spans="1:19" ht="15.75" customHeight="1">
      <c r="A56" s="67" t="s">
        <v>50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57"/>
      <c r="R56" s="8"/>
      <c r="S56" s="8"/>
    </row>
    <row r="57" spans="1:19" s="7" customFormat="1">
      <c r="A57" s="61">
        <v>1</v>
      </c>
      <c r="B57" s="61" t="s">
        <v>51</v>
      </c>
      <c r="C57" s="12">
        <v>60</v>
      </c>
      <c r="D57" s="61" t="s">
        <v>30</v>
      </c>
      <c r="E57" s="61">
        <v>1</v>
      </c>
      <c r="F57" s="61" t="s">
        <v>52</v>
      </c>
      <c r="G57" s="61">
        <v>1</v>
      </c>
      <c r="H57" s="61" t="s">
        <v>32</v>
      </c>
      <c r="I57" s="61"/>
      <c r="J57" s="61">
        <v>20</v>
      </c>
      <c r="K57" s="61"/>
      <c r="L57" s="61">
        <v>12</v>
      </c>
      <c r="M57" s="61" t="s">
        <v>33</v>
      </c>
      <c r="N57" s="3">
        <f t="shared" ref="N57:N66" si="12">(IF(F57="OŽ",IF(L57=1,550.8,IF(L57=2,426.38,IF(L57=3,342.14,IF(L57=4,181.44,IF(L57=5,168.48,IF(L57=6,155.52,IF(L57=7,148.5,IF(L57=8,144,0))))))))+IF(L57&lt;=8,0,IF(L57&lt;=16,137.7,IF(L57&lt;=24,108,IF(L57&lt;=32,80.1,IF(L57&lt;=36,52.2,0)))))-IF(L57&lt;=8,0,IF(L57&lt;=16,(L57-9)*2.754,IF(L57&lt;=24,(L57-17)* 2.754,IF(L57&lt;=32,(L57-25)* 2.754,IF(L57&lt;=36,(L57-33)*2.754,0))))),0)+IF(F57="PČ",IF(L57=1,449,IF(L57=2,314.6,IF(L57=3,238,IF(L57=4,172,IF(L57=5,159,IF(L57=6,145,IF(L57=7,132,IF(L57=8,119,0))))))))+IF(L57&lt;=8,0,IF(L57&lt;=16,88,IF(L57&lt;=24,55,IF(L57&lt;=32,22,0))))-IF(L57&lt;=8,0,IF(L57&lt;=16,(L57-9)*2.245,IF(L57&lt;=24,(L57-17)*2.245,IF(L57&lt;=32,(L57-25)*2.245,0)))),0)+IF(F57="PČneol",IF(L57=1,85,IF(L57=2,64.61,IF(L57=3,50.76,IF(L57=4,16.25,IF(L57=5,15,IF(L57=6,13.75,IF(L57=7,12.5,IF(L57=8,11.25,0))))))))+IF(L57&lt;=8,0,IF(L57&lt;=16,9,0))-IF(L57&lt;=8,0,IF(L57&lt;=16,(L57-9)*0.425,0)),0)+IF(F57="PŽ",IF(L57=1,85,IF(L57=2,59.5,IF(L57=3,45,IF(L57=4,32.5,IF(L57=5,30,IF(L57=6,27.5,IF(L57=7,25,IF(L57=8,22.5,0))))))))+IF(L57&lt;=8,0,IF(L57&lt;=16,19,IF(L57&lt;=24,13,IF(L57&lt;=32,8,0))))-IF(L57&lt;=8,0,IF(L57&lt;=16,(L57-9)*0.425,IF(L57&lt;=24,(L57-17)*0.425,IF(L57&lt;=32,(L57-25)*0.425,0)))),0)+IF(F57="EČ",IF(L57=1,204,IF(L57=2,156.24,IF(L57=3,123.84,IF(L57=4,72,IF(L57=5,66,IF(L57=6,60,IF(L57=7,54,IF(L57=8,48,0))))))))+IF(L57&lt;=8,0,IF(L57&lt;=16,40,IF(L57&lt;=24,25,0)))-IF(L57&lt;=8,0,IF(L57&lt;=16,(L57-9)*1.02,IF(L57&lt;=24,(L57-17)*1.02,0))),0)+IF(F57="EČneol",IF(L57=1,68,IF(L57=2,51.69,IF(L57=3,40.61,IF(L57=4,13,IF(L57=5,12,IF(L57=6,11,IF(L57=7,10,IF(L57=8,9,0)))))))))+IF(F57="EŽ",IF(L57=1,68,IF(L57=2,47.6,IF(L57=3,36,IF(L57=4,18,IF(L57=5,16.5,IF(L57=6,15,IF(L57=7,13.5,IF(L57=8,12,0))))))))+IF(L57&lt;=8,0,IF(L57&lt;=16,10,IF(L57&lt;=24,6,0)))-IF(L57&lt;=8,0,IF(L57&lt;=16,(L57-9)*0.34,IF(L57&lt;=24,(L57-17)*0.34,0))),0)+IF(F57="PT",IF(L57=1,68,IF(L57=2,52.08,IF(L57=3,41.28,IF(L57=4,24,IF(L57=5,22,IF(L57=6,20,IF(L57=7,18,IF(L57=8,16,0))))))))+IF(L57&lt;=8,0,IF(L57&lt;=16,13,IF(L57&lt;=24,9,IF(L57&lt;=32,4,0))))-IF(L57&lt;=8,0,IF(L57&lt;=16,(L57-9)*0.34,IF(L57&lt;=24,(L57-17)*0.34,IF(L57&lt;=32,(L57-25)*0.34,0)))),0)+IF(F57="JOŽ",IF(L57=1,85,IF(L57=2,59.5,IF(L57=3,45,IF(L57=4,32.5,IF(L57=5,30,IF(L57=6,27.5,IF(L57=7,25,IF(L57=8,22.5,0))))))))+IF(L57&lt;=8,0,IF(L57&lt;=16,19,IF(L57&lt;=24,13,0)))-IF(L57&lt;=8,0,IF(L57&lt;=16,(L57-9)*0.425,IF(L57&lt;=24,(L57-17)*0.425,0))),0)+IF(F57="JPČ",IF(L57=1,68,IF(L57=2,47.6,IF(L57=3,36,IF(L57=4,26,IF(L57=5,24,IF(L57=6,22,IF(L57=7,20,IF(L57=8,18,0))))))))+IF(L57&lt;=8,0,IF(L57&lt;=16,13,IF(L57&lt;=24,9,0)))-IF(L57&lt;=8,0,IF(L57&lt;=16,(L57-9)*0.34,IF(L57&lt;=24,(L57-17)*0.34,0))),0)+IF(F57="JEČ",IF(L57=1,34,IF(L57=2,26.04,IF(L57=3,20.6,IF(L57=4,12,IF(L57=5,11,IF(L57=6,10,IF(L57=7,9,IF(L57=8,8,0))))))))+IF(L57&lt;=8,0,IF(L57&lt;=16,6,0))-IF(L57&lt;=8,0,IF(L57&lt;=16,(L57-9)*0.17,0)),0)+IF(F57="JEOF",IF(L57=1,34,IF(L57=2,26.04,IF(L57=3,20.6,IF(L57=4,12,IF(L57=5,11,IF(L57=6,10,IF(L57=7,9,IF(L57=8,8,0))))))))+IF(L57&lt;=8,0,IF(L57&lt;=16,6,0))-IF(L57&lt;=8,0,IF(L57&lt;=16,(L57-9)*0.17,0)),0)+IF(F57="JnPČ",IF(L57=1,51,IF(L57=2,35.7,IF(L57=3,27,IF(L57=4,19.5,IF(L57=5,18,IF(L57=6,16.5,IF(L57=7,15,IF(L57=8,13.5,0))))))))+IF(L57&lt;=8,0,IF(L57&lt;=16,10,0))-IF(L57&lt;=8,0,IF(L57&lt;=16,(L57-9)*0.255,0)),0)+IF(F57="JnEČ",IF(L57=1,25.5,IF(L57=2,19.53,IF(L57=3,15.48,IF(L57=4,9,IF(L57=5,8.25,IF(L57=6,7.5,IF(L57=7,6.75,IF(L57=8,6,0))))))))+IF(L57&lt;=8,0,IF(L57&lt;=16,5,0))-IF(L57&lt;=8,0,IF(L57&lt;=16,(L57-9)*0.1275,0)),0)+IF(F57="JčPČ",IF(L57=1,21.25,IF(L57=2,14.5,IF(L57=3,11.5,IF(L57=4,7,IF(L57=5,6.5,IF(L57=6,6,IF(L57=7,5.5,IF(L57=8,5,0))))))))+IF(L57&lt;=8,0,IF(L57&lt;=16,4,0))-IF(L57&lt;=8,0,IF(L57&lt;=16,(L57-9)*0.10625,0)),0)+IF(F57="JčEČ",IF(L57=1,17,IF(L57=2,13.02,IF(L57=3,10.32,IF(L57=4,6,IF(L57=5,5.5,IF(L57=6,5,IF(L57=7,4.5,IF(L57=8,4,0))))))))+IF(L57&lt;=8,0,IF(L57&lt;=16,3,0))-IF(L57&lt;=8,0,IF(L57&lt;=16,(L57-9)*0.085,0)),0)+IF(F57="NEAK",IF(L57=1,11.48,IF(L57=2,8.79,IF(L57=3,6.97,IF(L57=4,4.05,IF(L57=5,3.71,IF(L57=6,3.38,IF(L57=7,3.04,IF(L57=8,2.7,0))))))))+IF(L57&lt;=8,0,IF(L57&lt;=16,2,IF(L57&lt;=24,1.3,0)))-IF(L57&lt;=8,0,IF(L57&lt;=16,(L57-9)*0.0574,IF(L57&lt;=24,(L57-17)*0.0574,0))),0))*IF(L57&lt;0,1,IF(OR(F57="PČ",F57="PŽ",F57="PT"),IF(J57&lt;32,J57/32,1),1))* IF(L57&lt;0,1,IF(OR(F57="EČ",F57="EŽ",F57="JOŽ",F57="JPČ",F57="NEAK"),IF(J57&lt;24,J57/24,1),1))*IF(L57&lt;0,1,IF(OR(F57="PČneol",F57="JEČ",F57="JEOF",F57="JnPČ",F57="JnEČ",F57="JčPČ",F57="JčEČ"),IF(J57&lt;16,J57/16,1),1))*IF(L57&lt;0,1,IF(F57="EČneol",IF(J57&lt;8,J57/8,1),1))</f>
        <v>5.49</v>
      </c>
      <c r="O57" s="9">
        <f t="shared" ref="O57:O66" si="13">IF(F57="OŽ",N57,IF(H57="Ne",IF(J57*0.3&lt;J57-L57,N57,0),IF(J57*0.1&lt;J57-L57,N57,0)))</f>
        <v>5.49</v>
      </c>
      <c r="P57" s="4">
        <f t="shared" ref="P57" si="14">IF(O57=0,0,IF(F57="OŽ",IF(L57&gt;35,0,IF(J57&gt;35,(36-L57)*1.836,((36-L57)-(36-J57))*1.836)),0)+IF(F57="PČ",IF(L57&gt;31,0,IF(J57&gt;31,(32-L57)*1.347,((32-L57)-(32-J57))*1.347)),0)+ IF(F57="PČneol",IF(L57&gt;15,0,IF(J57&gt;15,(16-L57)*0.255,((16-L57)-(16-J57))*0.255)),0)+IF(F57="PŽ",IF(L57&gt;31,0,IF(J57&gt;31,(32-L57)*0.255,((32-L57)-(32-J57))*0.255)),0)+IF(F57="EČ",IF(L57&gt;23,0,IF(J57&gt;23,(24-L57)*0.612,((24-L57)-(24-J57))*0.612)),0)+IF(F57="EČneol",IF(L57&gt;7,0,IF(J57&gt;7,(8-L57)*0.204,((8-L57)-(8-J57))*0.204)),0)+IF(F57="EŽ",IF(L57&gt;23,0,IF(J57&gt;23,(24-L57)*0.204,((24-L57)-(24-J57))*0.204)),0)+IF(F57="PT",IF(L57&gt;31,0,IF(J57&gt;31,(32-L57)*0.204,((32-L57)-(32-J57))*0.204)),0)+IF(F57="JOŽ",IF(L57&gt;23,0,IF(J57&gt;23,(24-L57)*0.255,((24-L57)-(24-J57))*0.255)),0)+IF(F57="JPČ",IF(L57&gt;23,0,IF(J57&gt;23,(24-L57)*0.204,((24-L57)-(24-J57))*0.204)),0)+IF(F57="JEČ",IF(L57&gt;15,0,IF(J57&gt;15,(16-L57)*0.102,((16-L57)-(16-J57))*0.102)),0)+IF(F57="JEOF",IF(L57&gt;15,0,IF(J57&gt;15,(16-L57)*0.102,((16-L57)-(16-J57))*0.102)),0)+IF(F57="JnPČ",IF(L57&gt;15,0,IF(J57&gt;15,(16-L57)*0.153,((16-L57)-(16-J57))*0.153)),0)+IF(F57="JnEČ",IF(L57&gt;15,0,IF(J57&gt;15,(16-L57)*0.0765,((16-L57)-(16-J57))*0.0765)),0)+IF(F57="JčPČ",IF(L57&gt;15,0,IF(J57&gt;15,(16-L57)*0.06375,((16-L57)-(16-J57))*0.06375)),0)+IF(F57="JčEČ",IF(L57&gt;15,0,IF(J57&gt;15,(16-L57)*0.051,((16-L57)-(16-J57))*0.051)),0)+IF(F57="NEAK",IF(L57&gt;23,0,IF(J57&gt;23,(24-L57)*0.03444,((24-L57)-(24-J57))*0.03444)),0))</f>
        <v>0.40799999999999997</v>
      </c>
      <c r="Q57" s="11">
        <f t="shared" ref="Q57" si="15">IF(ISERROR(P57*100/N57),0,(P57*100/N57))</f>
        <v>7.4316939890710376</v>
      </c>
      <c r="R57" s="10">
        <f t="shared" ref="R57:R66" si="16">IF(Q57&lt;=30,O57+P57,O57+O57*0.3)*IF(G57=1,0.4,IF(G57=2,0.75,IF(G57="1 (kas 4 m. 1 k. nerengiamos)",0.52,1)))*IF(D57="olimpinė",1,IF(M57="Ne",0.5,1))*IF(OR(A$5="Lietuvos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federacija"),IF(OR(J57&lt;8,K57&lt;16),0,1),1)*E57*IF(I57&lt;=1,1,1/I57)*IF(OR(A$5="Lietuvos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2.3592000000000004</v>
      </c>
      <c r="S57" s="8"/>
    </row>
    <row r="58" spans="1:19">
      <c r="A58" s="61">
        <v>2</v>
      </c>
      <c r="B58" s="61" t="s">
        <v>53</v>
      </c>
      <c r="C58" s="12">
        <v>96</v>
      </c>
      <c r="D58" s="61" t="s">
        <v>30</v>
      </c>
      <c r="E58" s="61">
        <v>1</v>
      </c>
      <c r="F58" s="61" t="s">
        <v>52</v>
      </c>
      <c r="G58" s="61">
        <v>1</v>
      </c>
      <c r="H58" s="61" t="s">
        <v>32</v>
      </c>
      <c r="I58" s="61"/>
      <c r="J58" s="61">
        <v>19</v>
      </c>
      <c r="K58" s="61"/>
      <c r="L58" s="61">
        <v>9</v>
      </c>
      <c r="M58" s="61" t="s">
        <v>33</v>
      </c>
      <c r="N58" s="3">
        <f t="shared" si="12"/>
        <v>6</v>
      </c>
      <c r="O58" s="9">
        <f t="shared" si="13"/>
        <v>6</v>
      </c>
      <c r="P58" s="4">
        <f t="shared" ref="P58:P66" si="17">IF(O58=0,0,IF(F58="OŽ",IF(L58&gt;35,0,IF(J58&gt;35,(36-L58)*1.836,((36-L58)-(36-J58))*1.836)),0)+IF(F58="PČ",IF(L58&gt;31,0,IF(J58&gt;31,(32-L58)*1.347,((32-L58)-(32-J58))*1.347)),0)+ IF(F58="PČneol",IF(L58&gt;15,0,IF(J58&gt;15,(16-L58)*0.255,((16-L58)-(16-J58))*0.255)),0)+IF(F58="PŽ",IF(L58&gt;31,0,IF(J58&gt;31,(32-L58)*0.255,((32-L58)-(32-J58))*0.255)),0)+IF(F58="EČ",IF(L58&gt;23,0,IF(J58&gt;23,(24-L58)*0.612,((24-L58)-(24-J58))*0.612)),0)+IF(F58="EČneol",IF(L58&gt;7,0,IF(J58&gt;7,(8-L58)*0.204,((8-L58)-(8-J58))*0.204)),0)+IF(F58="EŽ",IF(L58&gt;23,0,IF(J58&gt;23,(24-L58)*0.204,((24-L58)-(24-J58))*0.204)),0)+IF(F58="PT",IF(L58&gt;31,0,IF(J58&gt;31,(32-L58)*0.204,((32-L58)-(32-J58))*0.204)),0)+IF(F58="JOŽ",IF(L58&gt;23,0,IF(J58&gt;23,(24-L58)*0.255,((24-L58)-(24-J58))*0.255)),0)+IF(F58="JPČ",IF(L58&gt;23,0,IF(J58&gt;23,(24-L58)*0.204,((24-L58)-(24-J58))*0.204)),0)+IF(F58="JEČ",IF(L58&gt;15,0,IF(J58&gt;15,(16-L58)*0.102,((16-L58)-(16-J58))*0.102)),0)+IF(F58="JEOF",IF(L58&gt;15,0,IF(J58&gt;15,(16-L58)*0.102,((16-L58)-(16-J58))*0.102)),0)+IF(F58="JnPČ",IF(L58&gt;15,0,IF(J58&gt;15,(16-L58)*0.153,((16-L58)-(16-J58))*0.153)),0)+IF(F58="JnEČ",IF(L58&gt;15,0,IF(J58&gt;15,(16-L58)*0.0765,((16-L58)-(16-J58))*0.0765)),0)+IF(F58="JčPČ",IF(L58&gt;15,0,IF(J58&gt;15,(16-L58)*0.06375,((16-L58)-(16-J58))*0.06375)),0)+IF(F58="JčEČ",IF(L58&gt;15,0,IF(J58&gt;15,(16-L58)*0.051,((16-L58)-(16-J58))*0.051)),0)+IF(F58="NEAK",IF(L58&gt;23,0,IF(J58&gt;23,(24-L58)*0.03444,((24-L58)-(24-J58))*0.03444)),0))</f>
        <v>0.71399999999999997</v>
      </c>
      <c r="Q58" s="11">
        <f t="shared" ref="Q58:Q66" si="18">IF(ISERROR(P58*100/N58),0,(P58*100/N58))</f>
        <v>11.899999999999999</v>
      </c>
      <c r="R58" s="10">
        <f t="shared" si="16"/>
        <v>2.6856000000000004</v>
      </c>
      <c r="S58" s="8"/>
    </row>
    <row r="59" spans="1:19" s="8" customFormat="1">
      <c r="A59" s="61">
        <v>3</v>
      </c>
      <c r="B59" s="61" t="s">
        <v>54</v>
      </c>
      <c r="C59" s="12">
        <v>66</v>
      </c>
      <c r="D59" s="61" t="s">
        <v>30</v>
      </c>
      <c r="E59" s="61">
        <v>1</v>
      </c>
      <c r="F59" s="61" t="s">
        <v>52</v>
      </c>
      <c r="G59" s="61">
        <v>1</v>
      </c>
      <c r="H59" s="61" t="s">
        <v>32</v>
      </c>
      <c r="I59" s="61"/>
      <c r="J59" s="61">
        <v>22</v>
      </c>
      <c r="K59" s="61"/>
      <c r="L59" s="61">
        <v>15</v>
      </c>
      <c r="M59" s="61" t="s">
        <v>33</v>
      </c>
      <c r="N59" s="3">
        <f t="shared" si="12"/>
        <v>4.9800000000000004</v>
      </c>
      <c r="O59" s="9">
        <f t="shared" si="13"/>
        <v>4.9800000000000004</v>
      </c>
      <c r="P59" s="4">
        <f t="shared" si="17"/>
        <v>0.10199999999999999</v>
      </c>
      <c r="Q59" s="11">
        <f t="shared" si="18"/>
        <v>2.0481927710843371</v>
      </c>
      <c r="R59" s="10">
        <f t="shared" si="16"/>
        <v>2.0328000000000004</v>
      </c>
    </row>
    <row r="60" spans="1:19" s="8" customFormat="1">
      <c r="A60" s="61">
        <v>4</v>
      </c>
      <c r="B60" s="61" t="s">
        <v>55</v>
      </c>
      <c r="C60" s="12">
        <v>74</v>
      </c>
      <c r="D60" s="61" t="s">
        <v>30</v>
      </c>
      <c r="E60" s="61">
        <v>1</v>
      </c>
      <c r="F60" s="61" t="s">
        <v>52</v>
      </c>
      <c r="G60" s="61">
        <v>1</v>
      </c>
      <c r="H60" s="61" t="s">
        <v>32</v>
      </c>
      <c r="I60" s="61"/>
      <c r="J60" s="61">
        <v>18</v>
      </c>
      <c r="K60" s="61"/>
      <c r="L60" s="61">
        <v>5</v>
      </c>
      <c r="M60" s="61" t="s">
        <v>33</v>
      </c>
      <c r="N60" s="3">
        <f t="shared" si="12"/>
        <v>11</v>
      </c>
      <c r="O60" s="9">
        <f t="shared" si="13"/>
        <v>11</v>
      </c>
      <c r="P60" s="4">
        <f t="shared" si="17"/>
        <v>1.1219999999999999</v>
      </c>
      <c r="Q60" s="11">
        <f t="shared" si="18"/>
        <v>10.199999999999999</v>
      </c>
      <c r="R60" s="10">
        <f t="shared" si="16"/>
        <v>4.8488000000000007</v>
      </c>
    </row>
    <row r="61" spans="1:19" s="8" customFormat="1" hidden="1">
      <c r="A61" s="61">
        <v>5</v>
      </c>
      <c r="B61" s="61"/>
      <c r="C61" s="12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3">
        <f t="shared" si="12"/>
        <v>0</v>
      </c>
      <c r="O61" s="9">
        <f t="shared" si="13"/>
        <v>0</v>
      </c>
      <c r="P61" s="4">
        <f t="shared" si="17"/>
        <v>0</v>
      </c>
      <c r="Q61" s="11">
        <f t="shared" si="18"/>
        <v>0</v>
      </c>
      <c r="R61" s="10">
        <f t="shared" si="16"/>
        <v>0</v>
      </c>
    </row>
    <row r="62" spans="1:19" hidden="1">
      <c r="A62" s="61">
        <v>6</v>
      </c>
      <c r="B62" s="61"/>
      <c r="C62" s="12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3">
        <f t="shared" si="12"/>
        <v>0</v>
      </c>
      <c r="O62" s="9">
        <f t="shared" si="13"/>
        <v>0</v>
      </c>
      <c r="P62" s="4">
        <f t="shared" si="17"/>
        <v>0</v>
      </c>
      <c r="Q62" s="11">
        <f t="shared" si="18"/>
        <v>0</v>
      </c>
      <c r="R62" s="10">
        <f t="shared" si="16"/>
        <v>0</v>
      </c>
      <c r="S62" s="8"/>
    </row>
    <row r="63" spans="1:19" hidden="1">
      <c r="A63" s="61">
        <v>7</v>
      </c>
      <c r="B63" s="61"/>
      <c r="C63" s="12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3">
        <f t="shared" si="12"/>
        <v>0</v>
      </c>
      <c r="O63" s="9">
        <f t="shared" si="13"/>
        <v>0</v>
      </c>
      <c r="P63" s="4">
        <f t="shared" si="17"/>
        <v>0</v>
      </c>
      <c r="Q63" s="11">
        <f t="shared" si="18"/>
        <v>0</v>
      </c>
      <c r="R63" s="10">
        <f t="shared" si="16"/>
        <v>0</v>
      </c>
      <c r="S63" s="8"/>
    </row>
    <row r="64" spans="1:19" hidden="1">
      <c r="A64" s="61">
        <v>8</v>
      </c>
      <c r="B64" s="61"/>
      <c r="C64" s="12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3">
        <f t="shared" si="12"/>
        <v>0</v>
      </c>
      <c r="O64" s="9">
        <f t="shared" si="13"/>
        <v>0</v>
      </c>
      <c r="P64" s="4">
        <f t="shared" si="17"/>
        <v>0</v>
      </c>
      <c r="Q64" s="11">
        <f t="shared" si="18"/>
        <v>0</v>
      </c>
      <c r="R64" s="10">
        <f t="shared" si="16"/>
        <v>0</v>
      </c>
      <c r="S64" s="8"/>
    </row>
    <row r="65" spans="1:19" hidden="1">
      <c r="A65" s="61">
        <v>9</v>
      </c>
      <c r="B65" s="61"/>
      <c r="C65" s="12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3">
        <f t="shared" si="12"/>
        <v>0</v>
      </c>
      <c r="O65" s="9">
        <f t="shared" si="13"/>
        <v>0</v>
      </c>
      <c r="P65" s="4">
        <f t="shared" si="17"/>
        <v>0</v>
      </c>
      <c r="Q65" s="11">
        <f t="shared" si="18"/>
        <v>0</v>
      </c>
      <c r="R65" s="10">
        <f t="shared" si="16"/>
        <v>0</v>
      </c>
      <c r="S65" s="8"/>
    </row>
    <row r="66" spans="1:19" hidden="1">
      <c r="A66" s="61">
        <v>10</v>
      </c>
      <c r="B66" s="61"/>
      <c r="C66" s="12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3">
        <f t="shared" si="12"/>
        <v>0</v>
      </c>
      <c r="O66" s="9">
        <f t="shared" si="13"/>
        <v>0</v>
      </c>
      <c r="P66" s="4">
        <f t="shared" si="17"/>
        <v>0</v>
      </c>
      <c r="Q66" s="11">
        <f t="shared" si="18"/>
        <v>0</v>
      </c>
      <c r="R66" s="10">
        <f t="shared" si="16"/>
        <v>0</v>
      </c>
      <c r="S66" s="8"/>
    </row>
    <row r="67" spans="1:19">
      <c r="A67" s="77" t="s">
        <v>35</v>
      </c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9"/>
      <c r="R67" s="10">
        <f>SUM(R57:R66)</f>
        <v>11.926400000000001</v>
      </c>
      <c r="S67" s="8"/>
    </row>
    <row r="68" spans="1:19">
      <c r="A68" s="14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6"/>
      <c r="S68" s="8"/>
    </row>
    <row r="69" spans="1:19" ht="15.75">
      <c r="A69" s="23" t="s">
        <v>56</v>
      </c>
      <c r="B69" s="23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6"/>
      <c r="S69" s="8"/>
    </row>
    <row r="70" spans="1:19">
      <c r="A70" s="48" t="s">
        <v>37</v>
      </c>
      <c r="B70" s="48"/>
      <c r="C70" s="48"/>
      <c r="D70" s="48"/>
      <c r="E70" s="48"/>
      <c r="F70" s="48"/>
      <c r="G70" s="48"/>
      <c r="H70" s="48"/>
      <c r="I70" s="48"/>
      <c r="J70" s="15"/>
      <c r="K70" s="15"/>
      <c r="L70" s="15"/>
      <c r="M70" s="15"/>
      <c r="N70" s="15"/>
      <c r="O70" s="15"/>
      <c r="P70" s="15"/>
      <c r="Q70" s="15"/>
      <c r="R70" s="16"/>
      <c r="S70" s="8"/>
    </row>
    <row r="71" spans="1:19" s="8" customFormat="1">
      <c r="A71" s="48"/>
      <c r="B71" s="48"/>
      <c r="C71" s="48"/>
      <c r="D71" s="48"/>
      <c r="E71" s="48"/>
      <c r="F71" s="48"/>
      <c r="G71" s="48"/>
      <c r="H71" s="48"/>
      <c r="I71" s="48"/>
      <c r="J71" s="15"/>
      <c r="K71" s="15"/>
      <c r="L71" s="15"/>
      <c r="M71" s="15"/>
      <c r="N71" s="15"/>
      <c r="O71" s="15"/>
      <c r="P71" s="15"/>
      <c r="Q71" s="15"/>
      <c r="R71" s="16"/>
    </row>
    <row r="72" spans="1:19">
      <c r="A72" s="67" t="s">
        <v>57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57"/>
      <c r="R72" s="8"/>
      <c r="S72" s="8"/>
    </row>
    <row r="73" spans="1:19" ht="18">
      <c r="A73" s="69" t="s">
        <v>27</v>
      </c>
      <c r="B73" s="70"/>
      <c r="C73" s="70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57"/>
      <c r="R73" s="8"/>
      <c r="S73" s="8"/>
    </row>
    <row r="74" spans="1:19">
      <c r="A74" s="61">
        <v>1</v>
      </c>
      <c r="B74" s="61" t="s">
        <v>45</v>
      </c>
      <c r="C74" s="12">
        <v>60</v>
      </c>
      <c r="D74" s="61" t="s">
        <v>30</v>
      </c>
      <c r="E74" s="61">
        <v>1</v>
      </c>
      <c r="F74" s="61" t="s">
        <v>58</v>
      </c>
      <c r="G74" s="61">
        <v>1</v>
      </c>
      <c r="H74" s="61" t="s">
        <v>32</v>
      </c>
      <c r="I74" s="61"/>
      <c r="J74" s="61">
        <v>22</v>
      </c>
      <c r="K74" s="61"/>
      <c r="L74" s="61">
        <v>5</v>
      </c>
      <c r="M74" s="61" t="s">
        <v>33</v>
      </c>
      <c r="N74" s="3">
        <f t="shared" ref="N74:N83" si="19">(IF(F74="OŽ",IF(L74=1,550.8,IF(L74=2,426.38,IF(L74=3,342.14,IF(L74=4,181.44,IF(L74=5,168.48,IF(L74=6,155.52,IF(L74=7,148.5,IF(L74=8,144,0))))))))+IF(L74&lt;=8,0,IF(L74&lt;=16,137.7,IF(L74&lt;=24,108,IF(L74&lt;=32,80.1,IF(L74&lt;=36,52.2,0)))))-IF(L74&lt;=8,0,IF(L74&lt;=16,(L74-9)*2.754,IF(L74&lt;=24,(L74-17)* 2.754,IF(L74&lt;=32,(L74-25)* 2.754,IF(L74&lt;=36,(L74-33)*2.754,0))))),0)+IF(F74="PČ",IF(L74=1,449,IF(L74=2,314.6,IF(L74=3,238,IF(L74=4,172,IF(L74=5,159,IF(L74=6,145,IF(L74=7,132,IF(L74=8,119,0))))))))+IF(L74&lt;=8,0,IF(L74&lt;=16,88,IF(L74&lt;=24,55,IF(L74&lt;=32,22,0))))-IF(L74&lt;=8,0,IF(L74&lt;=16,(L74-9)*2.245,IF(L74&lt;=24,(L74-17)*2.245,IF(L74&lt;=32,(L74-25)*2.245,0)))),0)+IF(F74="PČneol",IF(L74=1,85,IF(L74=2,64.61,IF(L74=3,50.76,IF(L74=4,16.25,IF(L74=5,15,IF(L74=6,13.75,IF(L74=7,12.5,IF(L74=8,11.25,0))))))))+IF(L74&lt;=8,0,IF(L74&lt;=16,9,0))-IF(L74&lt;=8,0,IF(L74&lt;=16,(L74-9)*0.425,0)),0)+IF(F74="PŽ",IF(L74=1,85,IF(L74=2,59.5,IF(L74=3,45,IF(L74=4,32.5,IF(L74=5,30,IF(L74=6,27.5,IF(L74=7,25,IF(L74=8,22.5,0))))))))+IF(L74&lt;=8,0,IF(L74&lt;=16,19,IF(L74&lt;=24,13,IF(L74&lt;=32,8,0))))-IF(L74&lt;=8,0,IF(L74&lt;=16,(L74-9)*0.425,IF(L74&lt;=24,(L74-17)*0.425,IF(L74&lt;=32,(L74-25)*0.425,0)))),0)+IF(F74="EČ",IF(L74=1,204,IF(L74=2,156.24,IF(L74=3,123.84,IF(L74=4,72,IF(L74=5,66,IF(L74=6,60,IF(L74=7,54,IF(L74=8,48,0))))))))+IF(L74&lt;=8,0,IF(L74&lt;=16,40,IF(L74&lt;=24,25,0)))-IF(L74&lt;=8,0,IF(L74&lt;=16,(L74-9)*1.02,IF(L74&lt;=24,(L74-17)*1.02,0))),0)+IF(F74="EČneol",IF(L74=1,68,IF(L74=2,51.69,IF(L74=3,40.61,IF(L74=4,13,IF(L74=5,12,IF(L74=6,11,IF(L74=7,10,IF(L74=8,9,0)))))))))+IF(F74="EŽ",IF(L74=1,68,IF(L74=2,47.6,IF(L74=3,36,IF(L74=4,18,IF(L74=5,16.5,IF(L74=6,15,IF(L74=7,13.5,IF(L74=8,12,0))))))))+IF(L74&lt;=8,0,IF(L74&lt;=16,10,IF(L74&lt;=24,6,0)))-IF(L74&lt;=8,0,IF(L74&lt;=16,(L74-9)*0.34,IF(L74&lt;=24,(L74-17)*0.34,0))),0)+IF(F74="PT",IF(L74=1,68,IF(L74=2,52.08,IF(L74=3,41.28,IF(L74=4,24,IF(L74=5,22,IF(L74=6,20,IF(L74=7,18,IF(L74=8,16,0))))))))+IF(L74&lt;=8,0,IF(L74&lt;=16,13,IF(L74&lt;=24,9,IF(L74&lt;=32,4,0))))-IF(L74&lt;=8,0,IF(L74&lt;=16,(L74-9)*0.34,IF(L74&lt;=24,(L74-17)*0.34,IF(L74&lt;=32,(L74-25)*0.34,0)))),0)+IF(F74="JOŽ",IF(L74=1,85,IF(L74=2,59.5,IF(L74=3,45,IF(L74=4,32.5,IF(L74=5,30,IF(L74=6,27.5,IF(L74=7,25,IF(L74=8,22.5,0))))))))+IF(L74&lt;=8,0,IF(L74&lt;=16,19,IF(L74&lt;=24,13,0)))-IF(L74&lt;=8,0,IF(L74&lt;=16,(L74-9)*0.425,IF(L74&lt;=24,(L74-17)*0.425,0))),0)+IF(F74="JPČ",IF(L74=1,68,IF(L74=2,47.6,IF(L74=3,36,IF(L74=4,26,IF(L74=5,24,IF(L74=6,22,IF(L74=7,20,IF(L74=8,18,0))))))))+IF(L74&lt;=8,0,IF(L74&lt;=16,13,IF(L74&lt;=24,9,0)))-IF(L74&lt;=8,0,IF(L74&lt;=16,(L74-9)*0.34,IF(L74&lt;=24,(L74-17)*0.34,0))),0)+IF(F74="JEČ",IF(L74=1,34,IF(L74=2,26.04,IF(L74=3,20.6,IF(L74=4,12,IF(L74=5,11,IF(L74=6,10,IF(L74=7,9,IF(L74=8,8,0))))))))+IF(L74&lt;=8,0,IF(L74&lt;=16,6,0))-IF(L74&lt;=8,0,IF(L74&lt;=16,(L74-9)*0.17,0)),0)+IF(F74="JEOF",IF(L74=1,34,IF(L74=2,26.04,IF(L74=3,20.6,IF(L74=4,12,IF(L74=5,11,IF(L74=6,10,IF(L74=7,9,IF(L74=8,8,0))))))))+IF(L74&lt;=8,0,IF(L74&lt;=16,6,0))-IF(L74&lt;=8,0,IF(L74&lt;=16,(L74-9)*0.17,0)),0)+IF(F74="JnPČ",IF(L74=1,51,IF(L74=2,35.7,IF(L74=3,27,IF(L74=4,19.5,IF(L74=5,18,IF(L74=6,16.5,IF(L74=7,15,IF(L74=8,13.5,0))))))))+IF(L74&lt;=8,0,IF(L74&lt;=16,10,0))-IF(L74&lt;=8,0,IF(L74&lt;=16,(L74-9)*0.255,0)),0)+IF(F74="JnEČ",IF(L74=1,25.5,IF(L74=2,19.53,IF(L74=3,15.48,IF(L74=4,9,IF(L74=5,8.25,IF(L74=6,7.5,IF(L74=7,6.75,IF(L74=8,6,0))))))))+IF(L74&lt;=8,0,IF(L74&lt;=16,5,0))-IF(L74&lt;=8,0,IF(L74&lt;=16,(L74-9)*0.1275,0)),0)+IF(F74="JčPČ",IF(L74=1,21.25,IF(L74=2,14.5,IF(L74=3,11.5,IF(L74=4,7,IF(L74=5,6.5,IF(L74=6,6,IF(L74=7,5.5,IF(L74=8,5,0))))))))+IF(L74&lt;=8,0,IF(L74&lt;=16,4,0))-IF(L74&lt;=8,0,IF(L74&lt;=16,(L74-9)*0.10625,0)),0)+IF(F74="JčEČ",IF(L74=1,17,IF(L74=2,13.02,IF(L74=3,10.32,IF(L74=4,6,IF(L74=5,5.5,IF(L74=6,5,IF(L74=7,4.5,IF(L74=8,4,0))))))))+IF(L74&lt;=8,0,IF(L74&lt;=16,3,0))-IF(L74&lt;=8,0,IF(L74&lt;=16,(L74-9)*0.085,0)),0)+IF(F74="NEAK",IF(L74=1,11.48,IF(L74=2,8.79,IF(L74=3,6.97,IF(L74=4,4.05,IF(L74=5,3.71,IF(L74=6,3.38,IF(L74=7,3.04,IF(L74=8,2.7,0))))))))+IF(L74&lt;=8,0,IF(L74&lt;=16,2,IF(L74&lt;=24,1.3,0)))-IF(L74&lt;=8,0,IF(L74&lt;=16,(L74-9)*0.0574,IF(L74&lt;=24,(L74-17)*0.0574,0))),0))*IF(L74&lt;0,1,IF(OR(F74="PČ",F74="PŽ",F74="PT"),IF(J74&lt;32,J74/32,1),1))* IF(L74&lt;0,1,IF(OR(F74="EČ",F74="EŽ",F74="JOŽ",F74="JPČ",F74="NEAK"),IF(J74&lt;24,J74/24,1),1))*IF(L74&lt;0,1,IF(OR(F74="PČneol",F74="JEČ",F74="JEOF",F74="JnPČ",F74="JnEČ",F74="JčPČ",F74="JčEČ"),IF(J74&lt;16,J74/16,1),1))*IF(L74&lt;0,1,IF(F74="EČneol",IF(J74&lt;8,J74/8,1),1))</f>
        <v>8.25</v>
      </c>
      <c r="O74" s="9">
        <f t="shared" ref="O74:O83" si="20">IF(F74="OŽ",N74,IF(H74="Ne",IF(J74*0.3&lt;J74-L74,N74,0),IF(J74*0.1&lt;J74-L74,N74,0)))</f>
        <v>8.25</v>
      </c>
      <c r="P74" s="4">
        <f t="shared" ref="P74" si="21">IF(O74=0,0,IF(F74="OŽ",IF(L74&gt;35,0,IF(J74&gt;35,(36-L74)*1.836,((36-L74)-(36-J74))*1.836)),0)+IF(F74="PČ",IF(L74&gt;31,0,IF(J74&gt;31,(32-L74)*1.347,((32-L74)-(32-J74))*1.347)),0)+ IF(F74="PČneol",IF(L74&gt;15,0,IF(J74&gt;15,(16-L74)*0.255,((16-L74)-(16-J74))*0.255)),0)+IF(F74="PŽ",IF(L74&gt;31,0,IF(J74&gt;31,(32-L74)*0.255,((32-L74)-(32-J74))*0.255)),0)+IF(F74="EČ",IF(L74&gt;23,0,IF(J74&gt;23,(24-L74)*0.612,((24-L74)-(24-J74))*0.612)),0)+IF(F74="EČneol",IF(L74&gt;7,0,IF(J74&gt;7,(8-L74)*0.204,((8-L74)-(8-J74))*0.204)),0)+IF(F74="EŽ",IF(L74&gt;23,0,IF(J74&gt;23,(24-L74)*0.204,((24-L74)-(24-J74))*0.204)),0)+IF(F74="PT",IF(L74&gt;31,0,IF(J74&gt;31,(32-L74)*0.204,((32-L74)-(32-J74))*0.204)),0)+IF(F74="JOŽ",IF(L74&gt;23,0,IF(J74&gt;23,(24-L74)*0.255,((24-L74)-(24-J74))*0.255)),0)+IF(F74="JPČ",IF(L74&gt;23,0,IF(J74&gt;23,(24-L74)*0.204,((24-L74)-(24-J74))*0.204)),0)+IF(F74="JEČ",IF(L74&gt;15,0,IF(J74&gt;15,(16-L74)*0.102,((16-L74)-(16-J74))*0.102)),0)+IF(F74="JEOF",IF(L74&gt;15,0,IF(J74&gt;15,(16-L74)*0.102,((16-L74)-(16-J74))*0.102)),0)+IF(F74="JnPČ",IF(L74&gt;15,0,IF(J74&gt;15,(16-L74)*0.153,((16-L74)-(16-J74))*0.153)),0)+IF(F74="JnEČ",IF(L74&gt;15,0,IF(J74&gt;15,(16-L74)*0.0765,((16-L74)-(16-J74))*0.0765)),0)+IF(F74="JčPČ",IF(L74&gt;15,0,IF(J74&gt;15,(16-L74)*0.06375,((16-L74)-(16-J74))*0.06375)),0)+IF(F74="JčEČ",IF(L74&gt;15,0,IF(J74&gt;15,(16-L74)*0.051,((16-L74)-(16-J74))*0.051)),0)+IF(F74="NEAK",IF(L74&gt;23,0,IF(J74&gt;23,(24-L74)*0.03444,((24-L74)-(24-J74))*0.03444)),0))</f>
        <v>0.84150000000000003</v>
      </c>
      <c r="Q74" s="11">
        <f t="shared" ref="Q74" si="22">IF(ISERROR(P74*100/N74),0,(P74*100/N74))</f>
        <v>10.200000000000001</v>
      </c>
      <c r="R74" s="10">
        <f t="shared" ref="R74:R83" si="23">IF(Q74&lt;=30,O74+P74,O74+O74*0.3)*IF(G74=1,0.4,IF(G74=2,0.75,IF(G74="1 (kas 4 m. 1 k. nerengiamos)",0.52,1)))*IF(D74="olimpinė",1,IF(M74="Ne",0.5,1))*IF(OR(A$5="Lietuvos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federacija"),IF(OR(J74&lt;8,K74&lt;16),0,1),1)*E74*IF(I74&lt;=1,1,1/I74)*IF(OR(A$5="Lietuvos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3.6366000000000001</v>
      </c>
      <c r="S74" s="8"/>
    </row>
    <row r="75" spans="1:19">
      <c r="A75" s="61">
        <v>2</v>
      </c>
      <c r="B75" s="61" t="s">
        <v>46</v>
      </c>
      <c r="C75" s="12">
        <v>65</v>
      </c>
      <c r="D75" s="61" t="s">
        <v>30</v>
      </c>
      <c r="E75" s="61">
        <v>1</v>
      </c>
      <c r="F75" s="61" t="s">
        <v>58</v>
      </c>
      <c r="G75" s="61">
        <v>1</v>
      </c>
      <c r="H75" s="61" t="s">
        <v>32</v>
      </c>
      <c r="I75" s="61"/>
      <c r="J75" s="61">
        <v>21</v>
      </c>
      <c r="K75" s="61"/>
      <c r="L75" s="61">
        <v>14</v>
      </c>
      <c r="M75" s="61" t="s">
        <v>33</v>
      </c>
      <c r="N75" s="3">
        <f t="shared" si="19"/>
        <v>4.3624999999999998</v>
      </c>
      <c r="O75" s="9">
        <f t="shared" si="20"/>
        <v>4.3624999999999998</v>
      </c>
      <c r="P75" s="4">
        <f t="shared" ref="P75:P83" si="24">IF(O75=0,0,IF(F75="OŽ",IF(L75&gt;35,0,IF(J75&gt;35,(36-L75)*1.836,((36-L75)-(36-J75))*1.836)),0)+IF(F75="PČ",IF(L75&gt;31,0,IF(J75&gt;31,(32-L75)*1.347,((32-L75)-(32-J75))*1.347)),0)+ IF(F75="PČneol",IF(L75&gt;15,0,IF(J75&gt;15,(16-L75)*0.255,((16-L75)-(16-J75))*0.255)),0)+IF(F75="PŽ",IF(L75&gt;31,0,IF(J75&gt;31,(32-L75)*0.255,((32-L75)-(32-J75))*0.255)),0)+IF(F75="EČ",IF(L75&gt;23,0,IF(J75&gt;23,(24-L75)*0.612,((24-L75)-(24-J75))*0.612)),0)+IF(F75="EČneol",IF(L75&gt;7,0,IF(J75&gt;7,(8-L75)*0.204,((8-L75)-(8-J75))*0.204)),0)+IF(F75="EŽ",IF(L75&gt;23,0,IF(J75&gt;23,(24-L75)*0.204,((24-L75)-(24-J75))*0.204)),0)+IF(F75="PT",IF(L75&gt;31,0,IF(J75&gt;31,(32-L75)*0.204,((32-L75)-(32-J75))*0.204)),0)+IF(F75="JOŽ",IF(L75&gt;23,0,IF(J75&gt;23,(24-L75)*0.255,((24-L75)-(24-J75))*0.255)),0)+IF(F75="JPČ",IF(L75&gt;23,0,IF(J75&gt;23,(24-L75)*0.204,((24-L75)-(24-J75))*0.204)),0)+IF(F75="JEČ",IF(L75&gt;15,0,IF(J75&gt;15,(16-L75)*0.102,((16-L75)-(16-J75))*0.102)),0)+IF(F75="JEOF",IF(L75&gt;15,0,IF(J75&gt;15,(16-L75)*0.102,((16-L75)-(16-J75))*0.102)),0)+IF(F75="JnPČ",IF(L75&gt;15,0,IF(J75&gt;15,(16-L75)*0.153,((16-L75)-(16-J75))*0.153)),0)+IF(F75="JnEČ",IF(L75&gt;15,0,IF(J75&gt;15,(16-L75)*0.0765,((16-L75)-(16-J75))*0.0765)),0)+IF(F75="JčPČ",IF(L75&gt;15,0,IF(J75&gt;15,(16-L75)*0.06375,((16-L75)-(16-J75))*0.06375)),0)+IF(F75="JčEČ",IF(L75&gt;15,0,IF(J75&gt;15,(16-L75)*0.051,((16-L75)-(16-J75))*0.051)),0)+IF(F75="NEAK",IF(L75&gt;23,0,IF(J75&gt;23,(24-L75)*0.03444,((24-L75)-(24-J75))*0.03444)),0))</f>
        <v>0.153</v>
      </c>
      <c r="Q75" s="11">
        <f t="shared" ref="Q75:Q83" si="25">IF(ISERROR(P75*100/N75),0,(P75*100/N75))</f>
        <v>3.5071633237822351</v>
      </c>
      <c r="R75" s="10">
        <f t="shared" si="23"/>
        <v>1.8061999999999998</v>
      </c>
      <c r="S75" s="7"/>
    </row>
    <row r="76" spans="1:19">
      <c r="A76" s="61">
        <v>3</v>
      </c>
      <c r="B76" s="61" t="s">
        <v>47</v>
      </c>
      <c r="C76" s="12">
        <v>70</v>
      </c>
      <c r="D76" s="61" t="s">
        <v>30</v>
      </c>
      <c r="E76" s="61">
        <v>1</v>
      </c>
      <c r="F76" s="61" t="s">
        <v>58</v>
      </c>
      <c r="G76" s="61">
        <v>1</v>
      </c>
      <c r="H76" s="61" t="s">
        <v>32</v>
      </c>
      <c r="I76" s="61"/>
      <c r="J76" s="61">
        <v>20</v>
      </c>
      <c r="K76" s="61"/>
      <c r="L76" s="61">
        <v>14</v>
      </c>
      <c r="M76" s="61" t="s">
        <v>33</v>
      </c>
      <c r="N76" s="3">
        <f t="shared" si="19"/>
        <v>4.3624999999999998</v>
      </c>
      <c r="O76" s="9">
        <f t="shared" si="20"/>
        <v>0</v>
      </c>
      <c r="P76" s="4">
        <f t="shared" si="24"/>
        <v>0</v>
      </c>
      <c r="Q76" s="11">
        <f t="shared" si="25"/>
        <v>0</v>
      </c>
      <c r="R76" s="10">
        <f t="shared" si="23"/>
        <v>0</v>
      </c>
      <c r="S76" s="8"/>
    </row>
    <row r="77" spans="1:19">
      <c r="A77" s="61">
        <v>4</v>
      </c>
      <c r="B77" s="61" t="s">
        <v>59</v>
      </c>
      <c r="C77" s="12">
        <v>54</v>
      </c>
      <c r="D77" s="61" t="s">
        <v>30</v>
      </c>
      <c r="E77" s="61">
        <v>1</v>
      </c>
      <c r="F77" s="61" t="s">
        <v>58</v>
      </c>
      <c r="G77" s="61">
        <v>1</v>
      </c>
      <c r="H77" s="61" t="s">
        <v>32</v>
      </c>
      <c r="I77" s="61"/>
      <c r="J77" s="61">
        <v>30</v>
      </c>
      <c r="K77" s="61"/>
      <c r="L77" s="61">
        <v>11</v>
      </c>
      <c r="M77" s="61" t="s">
        <v>33</v>
      </c>
      <c r="N77" s="3">
        <f t="shared" si="19"/>
        <v>4.7450000000000001</v>
      </c>
      <c r="O77" s="9">
        <f t="shared" si="20"/>
        <v>4.7450000000000001</v>
      </c>
      <c r="P77" s="4">
        <f t="shared" si="24"/>
        <v>0.38250000000000001</v>
      </c>
      <c r="Q77" s="11">
        <f t="shared" si="25"/>
        <v>8.0611169652265549</v>
      </c>
      <c r="R77" s="10">
        <f t="shared" si="23"/>
        <v>2.0510000000000002</v>
      </c>
      <c r="S77" s="8"/>
    </row>
    <row r="78" spans="1:19">
      <c r="A78" s="61">
        <v>5</v>
      </c>
      <c r="B78" s="61" t="s">
        <v>43</v>
      </c>
      <c r="C78" s="12">
        <v>63</v>
      </c>
      <c r="D78" s="61" t="s">
        <v>30</v>
      </c>
      <c r="E78" s="61">
        <v>1</v>
      </c>
      <c r="F78" s="61" t="s">
        <v>58</v>
      </c>
      <c r="G78" s="61">
        <v>1</v>
      </c>
      <c r="H78" s="61" t="s">
        <v>32</v>
      </c>
      <c r="I78" s="61"/>
      <c r="J78" s="61">
        <v>43</v>
      </c>
      <c r="K78" s="61"/>
      <c r="L78" s="61">
        <v>5</v>
      </c>
      <c r="M78" s="61" t="s">
        <v>33</v>
      </c>
      <c r="N78" s="3">
        <f t="shared" si="19"/>
        <v>8.25</v>
      </c>
      <c r="O78" s="9">
        <f t="shared" si="20"/>
        <v>8.25</v>
      </c>
      <c r="P78" s="4">
        <f t="shared" si="24"/>
        <v>0.84150000000000003</v>
      </c>
      <c r="Q78" s="11">
        <f t="shared" si="25"/>
        <v>10.200000000000001</v>
      </c>
      <c r="R78" s="10">
        <f t="shared" si="23"/>
        <v>3.6366000000000001</v>
      </c>
      <c r="S78" s="8"/>
    </row>
    <row r="79" spans="1:19">
      <c r="A79" s="61">
        <v>6</v>
      </c>
      <c r="B79" s="61" t="s">
        <v>42</v>
      </c>
      <c r="C79" s="12">
        <v>15</v>
      </c>
      <c r="D79" s="61" t="s">
        <v>30</v>
      </c>
      <c r="E79" s="61">
        <v>1</v>
      </c>
      <c r="F79" s="61" t="s">
        <v>58</v>
      </c>
      <c r="G79" s="61">
        <v>1</v>
      </c>
      <c r="H79" s="61" t="s">
        <v>32</v>
      </c>
      <c r="I79" s="61"/>
      <c r="J79" s="61">
        <v>43</v>
      </c>
      <c r="K79" s="61"/>
      <c r="L79" s="61">
        <v>15</v>
      </c>
      <c r="M79" s="61" t="s">
        <v>33</v>
      </c>
      <c r="N79" s="3">
        <f t="shared" si="19"/>
        <v>4.2350000000000003</v>
      </c>
      <c r="O79" s="9">
        <f t="shared" si="20"/>
        <v>4.2350000000000003</v>
      </c>
      <c r="P79" s="4">
        <f t="shared" si="24"/>
        <v>7.6499999999999999E-2</v>
      </c>
      <c r="Q79" s="11">
        <f t="shared" si="25"/>
        <v>1.8063754427390788</v>
      </c>
      <c r="R79" s="10">
        <f t="shared" si="23"/>
        <v>1.7246000000000004</v>
      </c>
      <c r="S79" s="8"/>
    </row>
    <row r="80" spans="1:19">
      <c r="A80" s="61">
        <v>7</v>
      </c>
      <c r="B80" s="61" t="s">
        <v>44</v>
      </c>
      <c r="C80" s="12">
        <v>100</v>
      </c>
      <c r="D80" s="61" t="s">
        <v>30</v>
      </c>
      <c r="E80" s="61">
        <v>1</v>
      </c>
      <c r="F80" s="61" t="s">
        <v>58</v>
      </c>
      <c r="G80" s="61">
        <v>1</v>
      </c>
      <c r="H80" s="61" t="s">
        <v>32</v>
      </c>
      <c r="I80" s="61"/>
      <c r="J80" s="61">
        <v>24</v>
      </c>
      <c r="K80" s="61"/>
      <c r="L80" s="61">
        <v>12</v>
      </c>
      <c r="M80" s="61" t="s">
        <v>33</v>
      </c>
      <c r="N80" s="3">
        <f t="shared" si="19"/>
        <v>4.6174999999999997</v>
      </c>
      <c r="O80" s="9">
        <f t="shared" si="20"/>
        <v>4.6174999999999997</v>
      </c>
      <c r="P80" s="4">
        <f t="shared" si="24"/>
        <v>0.30599999999999999</v>
      </c>
      <c r="Q80" s="11">
        <f t="shared" si="25"/>
        <v>6.6269626421223604</v>
      </c>
      <c r="R80" s="10">
        <f t="shared" si="23"/>
        <v>1.9694</v>
      </c>
      <c r="S80" s="8"/>
    </row>
    <row r="81" spans="1:19" hidden="1">
      <c r="A81" s="61">
        <v>8</v>
      </c>
      <c r="B81" s="61"/>
      <c r="C81" s="12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3">
        <f t="shared" si="19"/>
        <v>0</v>
      </c>
      <c r="O81" s="9">
        <f t="shared" si="20"/>
        <v>0</v>
      </c>
      <c r="P81" s="4">
        <f t="shared" si="24"/>
        <v>0</v>
      </c>
      <c r="Q81" s="11">
        <f t="shared" si="25"/>
        <v>0</v>
      </c>
      <c r="R81" s="10">
        <f t="shared" si="23"/>
        <v>0</v>
      </c>
      <c r="S81" s="8"/>
    </row>
    <row r="82" spans="1:19" hidden="1">
      <c r="A82" s="61">
        <v>9</v>
      </c>
      <c r="B82" s="61"/>
      <c r="C82" s="12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3">
        <f t="shared" si="19"/>
        <v>0</v>
      </c>
      <c r="O82" s="9">
        <f t="shared" si="20"/>
        <v>0</v>
      </c>
      <c r="P82" s="4">
        <f t="shared" si="24"/>
        <v>0</v>
      </c>
      <c r="Q82" s="11">
        <f t="shared" si="25"/>
        <v>0</v>
      </c>
      <c r="R82" s="10">
        <f t="shared" si="23"/>
        <v>0</v>
      </c>
      <c r="S82" s="8"/>
    </row>
    <row r="83" spans="1:19" hidden="1">
      <c r="A83" s="61">
        <v>10</v>
      </c>
      <c r="B83" s="61"/>
      <c r="C83" s="12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3">
        <f t="shared" si="19"/>
        <v>0</v>
      </c>
      <c r="O83" s="9">
        <f t="shared" si="20"/>
        <v>0</v>
      </c>
      <c r="P83" s="4">
        <f t="shared" si="24"/>
        <v>0</v>
      </c>
      <c r="Q83" s="11">
        <f t="shared" si="25"/>
        <v>0</v>
      </c>
      <c r="R83" s="10">
        <f t="shared" si="23"/>
        <v>0</v>
      </c>
      <c r="S83" s="8"/>
    </row>
    <row r="84" spans="1:19">
      <c r="A84" s="77" t="s">
        <v>35</v>
      </c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9"/>
      <c r="R84" s="10">
        <f>SUM(R74:R83)</f>
        <v>14.824400000000001</v>
      </c>
      <c r="S84" s="8"/>
    </row>
    <row r="85" spans="1:19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6"/>
      <c r="S85" s="8"/>
    </row>
    <row r="86" spans="1:19" ht="15.75">
      <c r="A86" s="23" t="s">
        <v>60</v>
      </c>
      <c r="B86" s="23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6"/>
      <c r="S86" s="8"/>
    </row>
    <row r="87" spans="1:19">
      <c r="A87" s="48" t="s">
        <v>37</v>
      </c>
      <c r="B87" s="48"/>
      <c r="C87" s="48"/>
      <c r="D87" s="48"/>
      <c r="E87" s="48"/>
      <c r="F87" s="48"/>
      <c r="G87" s="48"/>
      <c r="H87" s="48"/>
      <c r="I87" s="48"/>
      <c r="J87" s="15"/>
      <c r="K87" s="15"/>
      <c r="L87" s="15"/>
      <c r="M87" s="15"/>
      <c r="N87" s="15"/>
      <c r="O87" s="15"/>
      <c r="P87" s="15"/>
      <c r="Q87" s="15"/>
      <c r="R87" s="16"/>
      <c r="S87" s="8"/>
    </row>
    <row r="88" spans="1:19">
      <c r="A88" s="67" t="s">
        <v>61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57"/>
      <c r="R88" s="8"/>
      <c r="S88" s="8"/>
    </row>
    <row r="89" spans="1:19" ht="18">
      <c r="A89" s="69" t="s">
        <v>27</v>
      </c>
      <c r="B89" s="70"/>
      <c r="C89" s="70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57"/>
      <c r="R89" s="8"/>
      <c r="S89" s="8"/>
    </row>
    <row r="90" spans="1:19">
      <c r="A90" s="67" t="s">
        <v>62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57"/>
      <c r="R90" s="8"/>
      <c r="S90" s="8"/>
    </row>
    <row r="91" spans="1:19" ht="60">
      <c r="A91" s="61">
        <v>1</v>
      </c>
      <c r="B91" s="61" t="s">
        <v>63</v>
      </c>
      <c r="C91" s="12">
        <v>86</v>
      </c>
      <c r="D91" s="61" t="s">
        <v>30</v>
      </c>
      <c r="E91" s="61">
        <v>1</v>
      </c>
      <c r="F91" s="61" t="s">
        <v>64</v>
      </c>
      <c r="G91" s="61" t="s">
        <v>65</v>
      </c>
      <c r="H91" s="61" t="s">
        <v>32</v>
      </c>
      <c r="I91" s="61"/>
      <c r="J91" s="61">
        <v>34</v>
      </c>
      <c r="K91" s="61"/>
      <c r="L91" s="61">
        <v>18</v>
      </c>
      <c r="M91" s="61" t="s">
        <v>33</v>
      </c>
      <c r="N91" s="3">
        <f t="shared" ref="N91:N100" si="26">(IF(F91="OŽ",IF(L91=1,550.8,IF(L91=2,426.38,IF(L91=3,342.14,IF(L91=4,181.44,IF(L91=5,168.48,IF(L91=6,155.52,IF(L91=7,148.5,IF(L91=8,144,0))))))))+IF(L91&lt;=8,0,IF(L91&lt;=16,137.7,IF(L91&lt;=24,108,IF(L91&lt;=32,80.1,IF(L91&lt;=36,52.2,0)))))-IF(L91&lt;=8,0,IF(L91&lt;=16,(L91-9)*2.754,IF(L91&lt;=24,(L91-17)* 2.754,IF(L91&lt;=32,(L91-25)* 2.754,IF(L91&lt;=36,(L91-33)*2.754,0))))),0)+IF(F91="PČ",IF(L91=1,449,IF(L91=2,314.6,IF(L91=3,238,IF(L91=4,172,IF(L91=5,159,IF(L91=6,145,IF(L91=7,132,IF(L91=8,119,0))))))))+IF(L91&lt;=8,0,IF(L91&lt;=16,88,IF(L91&lt;=24,55,IF(L91&lt;=32,22,0))))-IF(L91&lt;=8,0,IF(L91&lt;=16,(L91-9)*2.245,IF(L91&lt;=24,(L91-17)*2.245,IF(L91&lt;=32,(L91-25)*2.245,0)))),0)+IF(F91="PČneol",IF(L91=1,85,IF(L91=2,64.61,IF(L91=3,50.76,IF(L91=4,16.25,IF(L91=5,15,IF(L91=6,13.75,IF(L91=7,12.5,IF(L91=8,11.25,0))))))))+IF(L91&lt;=8,0,IF(L91&lt;=16,9,0))-IF(L91&lt;=8,0,IF(L91&lt;=16,(L91-9)*0.425,0)),0)+IF(F91="PŽ",IF(L91=1,85,IF(L91=2,59.5,IF(L91=3,45,IF(L91=4,32.5,IF(L91=5,30,IF(L91=6,27.5,IF(L91=7,25,IF(L91=8,22.5,0))))))))+IF(L91&lt;=8,0,IF(L91&lt;=16,19,IF(L91&lt;=24,13,IF(L91&lt;=32,8,0))))-IF(L91&lt;=8,0,IF(L91&lt;=16,(L91-9)*0.425,IF(L91&lt;=24,(L91-17)*0.425,IF(L91&lt;=32,(L91-25)*0.425,0)))),0)+IF(F91="EČ",IF(L91=1,204,IF(L91=2,156.24,IF(L91=3,123.84,IF(L91=4,72,IF(L91=5,66,IF(L91=6,60,IF(L91=7,54,IF(L91=8,48,0))))))))+IF(L91&lt;=8,0,IF(L91&lt;=16,40,IF(L91&lt;=24,25,0)))-IF(L91&lt;=8,0,IF(L91&lt;=16,(L91-9)*1.02,IF(L91&lt;=24,(L91-17)*1.02,0))),0)+IF(F91="EČneol",IF(L91=1,68,IF(L91=2,51.69,IF(L91=3,40.61,IF(L91=4,13,IF(L91=5,12,IF(L91=6,11,IF(L91=7,10,IF(L91=8,9,0)))))))))+IF(F91="EŽ",IF(L91=1,68,IF(L91=2,47.6,IF(L91=3,36,IF(L91=4,18,IF(L91=5,16.5,IF(L91=6,15,IF(L91=7,13.5,IF(L91=8,12,0))))))))+IF(L91&lt;=8,0,IF(L91&lt;=16,10,IF(L91&lt;=24,6,0)))-IF(L91&lt;=8,0,IF(L91&lt;=16,(L91-9)*0.34,IF(L91&lt;=24,(L91-17)*0.34,0))),0)+IF(F91="PT",IF(L91=1,68,IF(L91=2,52.08,IF(L91=3,41.28,IF(L91=4,24,IF(L91=5,22,IF(L91=6,20,IF(L91=7,18,IF(L91=8,16,0))))))))+IF(L91&lt;=8,0,IF(L91&lt;=16,13,IF(L91&lt;=24,9,IF(L91&lt;=32,4,0))))-IF(L91&lt;=8,0,IF(L91&lt;=16,(L91-9)*0.34,IF(L91&lt;=24,(L91-17)*0.34,IF(L91&lt;=32,(L91-25)*0.34,0)))),0)+IF(F91="JOŽ",IF(L91=1,85,IF(L91=2,59.5,IF(L91=3,45,IF(L91=4,32.5,IF(L91=5,30,IF(L91=6,27.5,IF(L91=7,25,IF(L91=8,22.5,0))))))))+IF(L91&lt;=8,0,IF(L91&lt;=16,19,IF(L91&lt;=24,13,0)))-IF(L91&lt;=8,0,IF(L91&lt;=16,(L91-9)*0.425,IF(L91&lt;=24,(L91-17)*0.425,0))),0)+IF(F91="JPČ",IF(L91=1,68,IF(L91=2,47.6,IF(L91=3,36,IF(L91=4,26,IF(L91=5,24,IF(L91=6,22,IF(L91=7,20,IF(L91=8,18,0))))))))+IF(L91&lt;=8,0,IF(L91&lt;=16,13,IF(L91&lt;=24,9,0)))-IF(L91&lt;=8,0,IF(L91&lt;=16,(L91-9)*0.34,IF(L91&lt;=24,(L91-17)*0.34,0))),0)+IF(F91="JEČ",IF(L91=1,34,IF(L91=2,26.04,IF(L91=3,20.6,IF(L91=4,12,IF(L91=5,11,IF(L91=6,10,IF(L91=7,9,IF(L91=8,8,0))))))))+IF(L91&lt;=8,0,IF(L91&lt;=16,6,0))-IF(L91&lt;=8,0,IF(L91&lt;=16,(L91-9)*0.17,0)),0)+IF(F91="JEOF",IF(L91=1,34,IF(L91=2,26.04,IF(L91=3,20.6,IF(L91=4,12,IF(L91=5,11,IF(L91=6,10,IF(L91=7,9,IF(L91=8,8,0))))))))+IF(L91&lt;=8,0,IF(L91&lt;=16,6,0))-IF(L91&lt;=8,0,IF(L91&lt;=16,(L91-9)*0.17,0)),0)+IF(F91="JnPČ",IF(L91=1,51,IF(L91=2,35.7,IF(L91=3,27,IF(L91=4,19.5,IF(L91=5,18,IF(L91=6,16.5,IF(L91=7,15,IF(L91=8,13.5,0))))))))+IF(L91&lt;=8,0,IF(L91&lt;=16,10,0))-IF(L91&lt;=8,0,IF(L91&lt;=16,(L91-9)*0.255,0)),0)+IF(F91="JnEČ",IF(L91=1,25.5,IF(L91=2,19.53,IF(L91=3,15.48,IF(L91=4,9,IF(L91=5,8.25,IF(L91=6,7.5,IF(L91=7,6.75,IF(L91=8,6,0))))))))+IF(L91&lt;=8,0,IF(L91&lt;=16,5,0))-IF(L91&lt;=8,0,IF(L91&lt;=16,(L91-9)*0.1275,0)),0)+IF(F91="JčPČ",IF(L91=1,21.25,IF(L91=2,14.5,IF(L91=3,11.5,IF(L91=4,7,IF(L91=5,6.5,IF(L91=6,6,IF(L91=7,5.5,IF(L91=8,5,0))))))))+IF(L91&lt;=8,0,IF(L91&lt;=16,4,0))-IF(L91&lt;=8,0,IF(L91&lt;=16,(L91-9)*0.10625,0)),0)+IF(F91="JčEČ",IF(L91=1,17,IF(L91=2,13.02,IF(L91=3,10.32,IF(L91=4,6,IF(L91=5,5.5,IF(L91=6,5,IF(L91=7,4.5,IF(L91=8,4,0))))))))+IF(L91&lt;=8,0,IF(L91&lt;=16,3,0))-IF(L91&lt;=8,0,IF(L91&lt;=16,(L91-9)*0.085,0)),0)+IF(F91="NEAK",IF(L91=1,11.48,IF(L91=2,8.79,IF(L91=3,6.97,IF(L91=4,4.05,IF(L91=5,3.71,IF(L91=6,3.38,IF(L91=7,3.04,IF(L91=8,2.7,0))))))))+IF(L91&lt;=8,0,IF(L91&lt;=16,2,IF(L91&lt;=24,1.3,0)))-IF(L91&lt;=8,0,IF(L91&lt;=16,(L91-9)*0.0574,IF(L91&lt;=24,(L91-17)*0.0574,0))),0))*IF(L91&lt;0,1,IF(OR(F91="PČ",F91="PŽ",F91="PT"),IF(J91&lt;32,J91/32,1),1))* IF(L91&lt;0,1,IF(OR(F91="EČ",F91="EŽ",F91="JOŽ",F91="JPČ",F91="NEAK"),IF(J91&lt;24,J91/24,1),1))*IF(L91&lt;0,1,IF(OR(F91="PČneol",F91="JEČ",F91="JEOF",F91="JnPČ",F91="JnEČ",F91="JčPČ",F91="JčEČ"),IF(J91&lt;16,J91/16,1),1))*IF(L91&lt;0,1,IF(F91="EČneol",IF(J91&lt;8,J91/8,1),1))</f>
        <v>52.755000000000003</v>
      </c>
      <c r="O91" s="9">
        <f t="shared" ref="O91:O100" si="27">IF(F91="OŽ",N91,IF(H91="Ne",IF(J91*0.3&lt;J91-L91,N91,0),IF(J91*0.1&lt;J91-L91,N91,0)))</f>
        <v>52.755000000000003</v>
      </c>
      <c r="P91" s="4">
        <f t="shared" ref="P91" si="28">IF(O91=0,0,IF(F91="OŽ",IF(L91&gt;35,0,IF(J91&gt;35,(36-L91)*1.836,((36-L91)-(36-J91))*1.836)),0)+IF(F91="PČ",IF(L91&gt;31,0,IF(J91&gt;31,(32-L91)*1.347,((32-L91)-(32-J91))*1.347)),0)+ IF(F91="PČneol",IF(L91&gt;15,0,IF(J91&gt;15,(16-L91)*0.255,((16-L91)-(16-J91))*0.255)),0)+IF(F91="PŽ",IF(L91&gt;31,0,IF(J91&gt;31,(32-L91)*0.255,((32-L91)-(32-J91))*0.255)),0)+IF(F91="EČ",IF(L91&gt;23,0,IF(J91&gt;23,(24-L91)*0.612,((24-L91)-(24-J91))*0.612)),0)+IF(F91="EČneol",IF(L91&gt;7,0,IF(J91&gt;7,(8-L91)*0.204,((8-L91)-(8-J91))*0.204)),0)+IF(F91="EŽ",IF(L91&gt;23,0,IF(J91&gt;23,(24-L91)*0.204,((24-L91)-(24-J91))*0.204)),0)+IF(F91="PT",IF(L91&gt;31,0,IF(J91&gt;31,(32-L91)*0.204,((32-L91)-(32-J91))*0.204)),0)+IF(F91="JOŽ",IF(L91&gt;23,0,IF(J91&gt;23,(24-L91)*0.255,((24-L91)-(24-J91))*0.255)),0)+IF(F91="JPČ",IF(L91&gt;23,0,IF(J91&gt;23,(24-L91)*0.204,((24-L91)-(24-J91))*0.204)),0)+IF(F91="JEČ",IF(L91&gt;15,0,IF(J91&gt;15,(16-L91)*0.102,((16-L91)-(16-J91))*0.102)),0)+IF(F91="JEOF",IF(L91&gt;15,0,IF(J91&gt;15,(16-L91)*0.102,((16-L91)-(16-J91))*0.102)),0)+IF(F91="JnPČ",IF(L91&gt;15,0,IF(J91&gt;15,(16-L91)*0.153,((16-L91)-(16-J91))*0.153)),0)+IF(F91="JnEČ",IF(L91&gt;15,0,IF(J91&gt;15,(16-L91)*0.0765,((16-L91)-(16-J91))*0.0765)),0)+IF(F91="JčPČ",IF(L91&gt;15,0,IF(J91&gt;15,(16-L91)*0.06375,((16-L91)-(16-J91))*0.06375)),0)+IF(F91="JčEČ",IF(L91&gt;15,0,IF(J91&gt;15,(16-L91)*0.051,((16-L91)-(16-J91))*0.051)),0)+IF(F91="NEAK",IF(L91&gt;23,0,IF(J91&gt;23,(24-L91)*0.03444,((24-L91)-(24-J91))*0.03444)),0))</f>
        <v>18.858000000000001</v>
      </c>
      <c r="Q91" s="11">
        <f t="shared" ref="Q91" si="29">IF(ISERROR(P91*100/N91),0,(P91*100/N91))</f>
        <v>35.746374751208414</v>
      </c>
      <c r="R91" s="10">
        <f t="shared" ref="R91:R100" si="30">IF(Q91&lt;=30,O91+P91,O91+O91*0.3)*IF(G91=1,0.4,IF(G91=2,0.75,IF(G91="1 (kas 4 m. 1 k. nerengiamos)",0.52,1)))*IF(D91="olimpinė",1,IF(M91="Ne",0.5,1))*IF(OR(A$5="Lietuvos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federacija"),IF(OR(J91&lt;8,K91&lt;16),0,1),1)*E91*IF(I91&lt;=1,1,1/I91)*IF(OR(A$5="Lietuvos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35.662380000000006</v>
      </c>
      <c r="S91" s="8"/>
    </row>
    <row r="92" spans="1:19" ht="60">
      <c r="A92" s="61">
        <v>2</v>
      </c>
      <c r="B92" s="61" t="s">
        <v>66</v>
      </c>
      <c r="C92" s="12">
        <v>59</v>
      </c>
      <c r="D92" s="61" t="s">
        <v>30</v>
      </c>
      <c r="E92" s="61">
        <v>1</v>
      </c>
      <c r="F92" s="61" t="s">
        <v>64</v>
      </c>
      <c r="G92" s="61" t="s">
        <v>65</v>
      </c>
      <c r="H92" s="61" t="s">
        <v>32</v>
      </c>
      <c r="I92" s="61"/>
      <c r="J92" s="61">
        <v>30</v>
      </c>
      <c r="K92" s="61"/>
      <c r="L92" s="61">
        <v>14</v>
      </c>
      <c r="M92" s="61" t="s">
        <v>33</v>
      </c>
      <c r="N92" s="3">
        <f t="shared" si="26"/>
        <v>71.9765625</v>
      </c>
      <c r="O92" s="9">
        <f t="shared" si="27"/>
        <v>71.9765625</v>
      </c>
      <c r="P92" s="4">
        <f t="shared" ref="P92:P100" si="31">IF(O92=0,0,IF(F92="OŽ",IF(L92&gt;35,0,IF(J92&gt;35,(36-L92)*1.836,((36-L92)-(36-J92))*1.836)),0)+IF(F92="PČ",IF(L92&gt;31,0,IF(J92&gt;31,(32-L92)*1.347,((32-L92)-(32-J92))*1.347)),0)+ IF(F92="PČneol",IF(L92&gt;15,0,IF(J92&gt;15,(16-L92)*0.255,((16-L92)-(16-J92))*0.255)),0)+IF(F92="PŽ",IF(L92&gt;31,0,IF(J92&gt;31,(32-L92)*0.255,((32-L92)-(32-J92))*0.255)),0)+IF(F92="EČ",IF(L92&gt;23,0,IF(J92&gt;23,(24-L92)*0.612,((24-L92)-(24-J92))*0.612)),0)+IF(F92="EČneol",IF(L92&gt;7,0,IF(J92&gt;7,(8-L92)*0.204,((8-L92)-(8-J92))*0.204)),0)+IF(F92="EŽ",IF(L92&gt;23,0,IF(J92&gt;23,(24-L92)*0.204,((24-L92)-(24-J92))*0.204)),0)+IF(F92="PT",IF(L92&gt;31,0,IF(J92&gt;31,(32-L92)*0.204,((32-L92)-(32-J92))*0.204)),0)+IF(F92="JOŽ",IF(L92&gt;23,0,IF(J92&gt;23,(24-L92)*0.255,((24-L92)-(24-J92))*0.255)),0)+IF(F92="JPČ",IF(L92&gt;23,0,IF(J92&gt;23,(24-L92)*0.204,((24-L92)-(24-J92))*0.204)),0)+IF(F92="JEČ",IF(L92&gt;15,0,IF(J92&gt;15,(16-L92)*0.102,((16-L92)-(16-J92))*0.102)),0)+IF(F92="JEOF",IF(L92&gt;15,0,IF(J92&gt;15,(16-L92)*0.102,((16-L92)-(16-J92))*0.102)),0)+IF(F92="JnPČ",IF(L92&gt;15,0,IF(J92&gt;15,(16-L92)*0.153,((16-L92)-(16-J92))*0.153)),0)+IF(F92="JnEČ",IF(L92&gt;15,0,IF(J92&gt;15,(16-L92)*0.0765,((16-L92)-(16-J92))*0.0765)),0)+IF(F92="JčPČ",IF(L92&gt;15,0,IF(J92&gt;15,(16-L92)*0.06375,((16-L92)-(16-J92))*0.06375)),0)+IF(F92="JčEČ",IF(L92&gt;15,0,IF(J92&gt;15,(16-L92)*0.051,((16-L92)-(16-J92))*0.051)),0)+IF(F92="NEAK",IF(L92&gt;23,0,IF(J92&gt;23,(24-L92)*0.03444,((24-L92)-(24-J92))*0.03444)),0))</f>
        <v>21.552</v>
      </c>
      <c r="Q92" s="11">
        <f t="shared" ref="Q92:Q100" si="32">IF(ISERROR(P92*100/N92),0,(P92*100/N92))</f>
        <v>29.943080429827415</v>
      </c>
      <c r="R92" s="10">
        <f t="shared" si="30"/>
        <v>48.634852500000001</v>
      </c>
      <c r="S92" s="8"/>
    </row>
    <row r="93" spans="1:19" ht="60">
      <c r="A93" s="61">
        <v>3</v>
      </c>
      <c r="B93" s="61" t="s">
        <v>29</v>
      </c>
      <c r="C93" s="12">
        <v>66</v>
      </c>
      <c r="D93" s="61" t="s">
        <v>30</v>
      </c>
      <c r="E93" s="61">
        <v>1</v>
      </c>
      <c r="F93" s="61" t="s">
        <v>64</v>
      </c>
      <c r="G93" s="61" t="s">
        <v>65</v>
      </c>
      <c r="H93" s="61" t="s">
        <v>32</v>
      </c>
      <c r="I93" s="61"/>
      <c r="J93" s="61">
        <v>33</v>
      </c>
      <c r="K93" s="61"/>
      <c r="L93" s="61">
        <v>21</v>
      </c>
      <c r="M93" s="61" t="s">
        <v>33</v>
      </c>
      <c r="N93" s="3">
        <f t="shared" si="26"/>
        <v>46.019999999999996</v>
      </c>
      <c r="O93" s="9">
        <f t="shared" si="27"/>
        <v>46.019999999999996</v>
      </c>
      <c r="P93" s="4">
        <f t="shared" si="31"/>
        <v>14.817</v>
      </c>
      <c r="Q93" s="11">
        <f t="shared" si="32"/>
        <v>32.196870925684486</v>
      </c>
      <c r="R93" s="10">
        <f t="shared" si="30"/>
        <v>31.109519999999996</v>
      </c>
      <c r="S93" s="8"/>
    </row>
    <row r="94" spans="1:19" ht="60">
      <c r="A94" s="61">
        <v>4</v>
      </c>
      <c r="B94" s="61" t="s">
        <v>67</v>
      </c>
      <c r="C94" s="12">
        <v>85</v>
      </c>
      <c r="D94" s="61" t="s">
        <v>30</v>
      </c>
      <c r="E94" s="61">
        <v>1</v>
      </c>
      <c r="F94" s="61" t="s">
        <v>64</v>
      </c>
      <c r="G94" s="61" t="s">
        <v>65</v>
      </c>
      <c r="H94" s="61" t="s">
        <v>32</v>
      </c>
      <c r="I94" s="61"/>
      <c r="J94" s="61">
        <v>34</v>
      </c>
      <c r="K94" s="61"/>
      <c r="L94" s="61">
        <v>19</v>
      </c>
      <c r="M94" s="61" t="s">
        <v>33</v>
      </c>
      <c r="N94" s="3">
        <f t="shared" si="26"/>
        <v>50.51</v>
      </c>
      <c r="O94" s="9">
        <f t="shared" si="27"/>
        <v>50.51</v>
      </c>
      <c r="P94" s="4">
        <f t="shared" si="31"/>
        <v>17.510999999999999</v>
      </c>
      <c r="Q94" s="11">
        <f t="shared" si="32"/>
        <v>34.668382498515143</v>
      </c>
      <c r="R94" s="10">
        <f t="shared" si="30"/>
        <v>34.144759999999998</v>
      </c>
      <c r="S94" s="8"/>
    </row>
    <row r="95" spans="1:19" ht="60">
      <c r="A95" s="61">
        <v>5</v>
      </c>
      <c r="B95" s="61" t="s">
        <v>68</v>
      </c>
      <c r="C95" s="12">
        <v>98</v>
      </c>
      <c r="D95" s="61" t="s">
        <v>30</v>
      </c>
      <c r="E95" s="61">
        <v>1</v>
      </c>
      <c r="F95" s="61" t="s">
        <v>64</v>
      </c>
      <c r="G95" s="61" t="s">
        <v>65</v>
      </c>
      <c r="H95" s="61" t="s">
        <v>32</v>
      </c>
      <c r="I95" s="61"/>
      <c r="J95" s="61">
        <v>33</v>
      </c>
      <c r="K95" s="61"/>
      <c r="L95" s="61">
        <v>8</v>
      </c>
      <c r="M95" s="61" t="s">
        <v>33</v>
      </c>
      <c r="N95" s="3">
        <f t="shared" si="26"/>
        <v>119</v>
      </c>
      <c r="O95" s="9">
        <f t="shared" si="27"/>
        <v>119</v>
      </c>
      <c r="P95" s="4">
        <f t="shared" si="31"/>
        <v>32.328000000000003</v>
      </c>
      <c r="Q95" s="11">
        <f t="shared" si="32"/>
        <v>27.166386554621852</v>
      </c>
      <c r="R95" s="10">
        <f t="shared" si="30"/>
        <v>78.690560000000005</v>
      </c>
      <c r="S95" s="8"/>
    </row>
    <row r="96" spans="1:19" ht="60">
      <c r="A96" s="61">
        <v>6</v>
      </c>
      <c r="B96" s="61" t="s">
        <v>69</v>
      </c>
      <c r="C96" s="12">
        <v>130</v>
      </c>
      <c r="D96" s="61" t="s">
        <v>30</v>
      </c>
      <c r="E96" s="61">
        <v>1</v>
      </c>
      <c r="F96" s="61" t="s">
        <v>64</v>
      </c>
      <c r="G96" s="61" t="s">
        <v>65</v>
      </c>
      <c r="H96" s="61" t="s">
        <v>32</v>
      </c>
      <c r="I96" s="61"/>
      <c r="J96" s="61">
        <v>27</v>
      </c>
      <c r="K96" s="61"/>
      <c r="L96" s="61">
        <v>16</v>
      </c>
      <c r="M96" s="61" t="s">
        <v>33</v>
      </c>
      <c r="N96" s="3">
        <f t="shared" si="26"/>
        <v>60.990468749999998</v>
      </c>
      <c r="O96" s="9">
        <f t="shared" si="27"/>
        <v>60.990468749999998</v>
      </c>
      <c r="P96" s="4">
        <f t="shared" si="31"/>
        <v>14.817</v>
      </c>
      <c r="Q96" s="11">
        <f t="shared" si="32"/>
        <v>24.293959865655239</v>
      </c>
      <c r="R96" s="10">
        <f t="shared" si="30"/>
        <v>39.419883750000004</v>
      </c>
      <c r="S96" s="8"/>
    </row>
    <row r="97" spans="1:19" ht="60">
      <c r="A97" s="61">
        <v>7</v>
      </c>
      <c r="B97" s="61" t="s">
        <v>70</v>
      </c>
      <c r="C97" s="12">
        <v>58</v>
      </c>
      <c r="D97" s="61" t="s">
        <v>30</v>
      </c>
      <c r="E97" s="61">
        <v>1</v>
      </c>
      <c r="F97" s="61" t="s">
        <v>64</v>
      </c>
      <c r="G97" s="61" t="s">
        <v>65</v>
      </c>
      <c r="H97" s="61" t="s">
        <v>32</v>
      </c>
      <c r="I97" s="61"/>
      <c r="J97" s="61">
        <v>27</v>
      </c>
      <c r="K97" s="61"/>
      <c r="L97" s="61">
        <v>10</v>
      </c>
      <c r="M97" s="61" t="s">
        <v>33</v>
      </c>
      <c r="N97" s="3">
        <f t="shared" si="26"/>
        <v>72.355781249999993</v>
      </c>
      <c r="O97" s="9">
        <f t="shared" si="27"/>
        <v>72.355781249999993</v>
      </c>
      <c r="P97" s="4">
        <f t="shared" si="31"/>
        <v>22.899000000000001</v>
      </c>
      <c r="Q97" s="11">
        <f t="shared" si="32"/>
        <v>31.647782118308623</v>
      </c>
      <c r="R97" s="10">
        <f t="shared" si="30"/>
        <v>48.912508124999995</v>
      </c>
      <c r="S97" s="8"/>
    </row>
    <row r="98" spans="1:19" hidden="1">
      <c r="A98" s="61">
        <v>8</v>
      </c>
      <c r="B98" s="61"/>
      <c r="C98" s="12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3">
        <f t="shared" si="26"/>
        <v>0</v>
      </c>
      <c r="O98" s="9">
        <f t="shared" si="27"/>
        <v>0</v>
      </c>
      <c r="P98" s="4">
        <f t="shared" si="31"/>
        <v>0</v>
      </c>
      <c r="Q98" s="11">
        <f t="shared" si="32"/>
        <v>0</v>
      </c>
      <c r="R98" s="10">
        <f t="shared" si="30"/>
        <v>0</v>
      </c>
      <c r="S98" s="8"/>
    </row>
    <row r="99" spans="1:19" hidden="1">
      <c r="A99" s="61">
        <v>9</v>
      </c>
      <c r="B99" s="61"/>
      <c r="C99" s="12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3">
        <f t="shared" si="26"/>
        <v>0</v>
      </c>
      <c r="O99" s="9">
        <f t="shared" si="27"/>
        <v>0</v>
      </c>
      <c r="P99" s="4">
        <f t="shared" si="31"/>
        <v>0</v>
      </c>
      <c r="Q99" s="11">
        <f t="shared" si="32"/>
        <v>0</v>
      </c>
      <c r="R99" s="10">
        <f t="shared" si="30"/>
        <v>0</v>
      </c>
      <c r="S99" s="8"/>
    </row>
    <row r="100" spans="1:19" hidden="1">
      <c r="A100" s="61">
        <v>10</v>
      </c>
      <c r="B100" s="61"/>
      <c r="C100" s="12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3">
        <f t="shared" si="26"/>
        <v>0</v>
      </c>
      <c r="O100" s="9">
        <f t="shared" si="27"/>
        <v>0</v>
      </c>
      <c r="P100" s="4">
        <f t="shared" si="31"/>
        <v>0</v>
      </c>
      <c r="Q100" s="11">
        <f t="shared" si="32"/>
        <v>0</v>
      </c>
      <c r="R100" s="10">
        <f t="shared" si="30"/>
        <v>0</v>
      </c>
      <c r="S100" s="8"/>
    </row>
    <row r="101" spans="1:19" ht="15" customHeight="1">
      <c r="A101" s="64" t="s">
        <v>35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6"/>
      <c r="R101" s="10">
        <f>SUM(R91:R100)</f>
        <v>316.57446437499999</v>
      </c>
      <c r="S101" s="8"/>
    </row>
    <row r="102" spans="1:19" ht="15.75">
      <c r="A102" s="23" t="s">
        <v>71</v>
      </c>
      <c r="B102" s="23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6"/>
      <c r="S102" s="8"/>
    </row>
    <row r="103" spans="1:19">
      <c r="A103" s="48" t="s">
        <v>37</v>
      </c>
      <c r="B103" s="48"/>
      <c r="C103" s="48"/>
      <c r="D103" s="48"/>
      <c r="E103" s="48"/>
      <c r="F103" s="48"/>
      <c r="G103" s="48"/>
      <c r="H103" s="48"/>
      <c r="I103" s="48"/>
      <c r="J103" s="15"/>
      <c r="K103" s="15"/>
      <c r="L103" s="15"/>
      <c r="M103" s="15"/>
      <c r="N103" s="15"/>
      <c r="O103" s="15"/>
      <c r="P103" s="15"/>
      <c r="Q103" s="15"/>
      <c r="R103" s="16"/>
      <c r="S103" s="8"/>
    </row>
    <row r="104" spans="1:19" s="8" customFormat="1">
      <c r="A104" s="48"/>
      <c r="B104" s="48"/>
      <c r="C104" s="48"/>
      <c r="D104" s="48"/>
      <c r="E104" s="48"/>
      <c r="F104" s="48"/>
      <c r="G104" s="48"/>
      <c r="H104" s="48"/>
      <c r="I104" s="48"/>
      <c r="J104" s="15"/>
      <c r="K104" s="15"/>
      <c r="L104" s="15"/>
      <c r="M104" s="15"/>
      <c r="N104" s="15"/>
      <c r="O104" s="15"/>
      <c r="P104" s="15"/>
      <c r="Q104" s="15"/>
      <c r="R104" s="16"/>
    </row>
    <row r="105" spans="1:19">
      <c r="A105" s="67" t="s">
        <v>72</v>
      </c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57"/>
      <c r="R105" s="8"/>
      <c r="S105" s="8"/>
    </row>
    <row r="106" spans="1:19" ht="18">
      <c r="A106" s="69" t="s">
        <v>27</v>
      </c>
      <c r="B106" s="70"/>
      <c r="C106" s="70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57"/>
      <c r="R106" s="8"/>
      <c r="S106" s="8"/>
    </row>
    <row r="107" spans="1:19">
      <c r="A107" s="67" t="s">
        <v>73</v>
      </c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57"/>
      <c r="R107" s="8"/>
      <c r="S107" s="8"/>
    </row>
    <row r="108" spans="1:19">
      <c r="A108" s="61">
        <v>1</v>
      </c>
      <c r="B108" s="61" t="s">
        <v>29</v>
      </c>
      <c r="C108" s="12">
        <v>66</v>
      </c>
      <c r="D108" s="61" t="s">
        <v>30</v>
      </c>
      <c r="E108" s="61">
        <v>1</v>
      </c>
      <c r="F108" s="61" t="s">
        <v>31</v>
      </c>
      <c r="G108" s="61">
        <v>1</v>
      </c>
      <c r="H108" s="61" t="s">
        <v>32</v>
      </c>
      <c r="I108" s="61"/>
      <c r="J108" s="61">
        <v>25</v>
      </c>
      <c r="K108" s="61"/>
      <c r="L108" s="61">
        <v>9</v>
      </c>
      <c r="M108" s="61" t="s">
        <v>33</v>
      </c>
      <c r="N108" s="3">
        <f t="shared" ref="N108:N117" si="33">(IF(F108="OŽ",IF(L108=1,550.8,IF(L108=2,426.38,IF(L108=3,342.14,IF(L108=4,181.44,IF(L108=5,168.48,IF(L108=6,155.52,IF(L108=7,148.5,IF(L108=8,144,0))))))))+IF(L108&lt;=8,0,IF(L108&lt;=16,137.7,IF(L108&lt;=24,108,IF(L108&lt;=32,80.1,IF(L108&lt;=36,52.2,0)))))-IF(L108&lt;=8,0,IF(L108&lt;=16,(L108-9)*2.754,IF(L108&lt;=24,(L108-17)* 2.754,IF(L108&lt;=32,(L108-25)* 2.754,IF(L108&lt;=36,(L108-33)*2.754,0))))),0)+IF(F108="PČ",IF(L108=1,449,IF(L108=2,314.6,IF(L108=3,238,IF(L108=4,172,IF(L108=5,159,IF(L108=6,145,IF(L108=7,132,IF(L108=8,119,0))))))))+IF(L108&lt;=8,0,IF(L108&lt;=16,88,IF(L108&lt;=24,55,IF(L108&lt;=32,22,0))))-IF(L108&lt;=8,0,IF(L108&lt;=16,(L108-9)*2.245,IF(L108&lt;=24,(L108-17)*2.245,IF(L108&lt;=32,(L108-25)*2.245,0)))),0)+IF(F108="PČneol",IF(L108=1,85,IF(L108=2,64.61,IF(L108=3,50.76,IF(L108=4,16.25,IF(L108=5,15,IF(L108=6,13.75,IF(L108=7,12.5,IF(L108=8,11.25,0))))))))+IF(L108&lt;=8,0,IF(L108&lt;=16,9,0))-IF(L108&lt;=8,0,IF(L108&lt;=16,(L108-9)*0.425,0)),0)+IF(F108="PŽ",IF(L108=1,85,IF(L108=2,59.5,IF(L108=3,45,IF(L108=4,32.5,IF(L108=5,30,IF(L108=6,27.5,IF(L108=7,25,IF(L108=8,22.5,0))))))))+IF(L108&lt;=8,0,IF(L108&lt;=16,19,IF(L108&lt;=24,13,IF(L108&lt;=32,8,0))))-IF(L108&lt;=8,0,IF(L108&lt;=16,(L108-9)*0.425,IF(L108&lt;=24,(L108-17)*0.425,IF(L108&lt;=32,(L108-25)*0.425,0)))),0)+IF(F108="EČ",IF(L108=1,204,IF(L108=2,156.24,IF(L108=3,123.84,IF(L108=4,72,IF(L108=5,66,IF(L108=6,60,IF(L108=7,54,IF(L108=8,48,0))))))))+IF(L108&lt;=8,0,IF(L108&lt;=16,40,IF(L108&lt;=24,25,0)))-IF(L108&lt;=8,0,IF(L108&lt;=16,(L108-9)*1.02,IF(L108&lt;=24,(L108-17)*1.02,0))),0)+IF(F108="EČneol",IF(L108=1,68,IF(L108=2,51.69,IF(L108=3,40.61,IF(L108=4,13,IF(L108=5,12,IF(L108=6,11,IF(L108=7,10,IF(L108=8,9,0)))))))))+IF(F108="EŽ",IF(L108=1,68,IF(L108=2,47.6,IF(L108=3,36,IF(L108=4,18,IF(L108=5,16.5,IF(L108=6,15,IF(L108=7,13.5,IF(L108=8,12,0))))))))+IF(L108&lt;=8,0,IF(L108&lt;=16,10,IF(L108&lt;=24,6,0)))-IF(L108&lt;=8,0,IF(L108&lt;=16,(L108-9)*0.34,IF(L108&lt;=24,(L108-17)*0.34,0))),0)+IF(F108="PT",IF(L108=1,68,IF(L108=2,52.08,IF(L108=3,41.28,IF(L108=4,24,IF(L108=5,22,IF(L108=6,20,IF(L108=7,18,IF(L108=8,16,0))))))))+IF(L108&lt;=8,0,IF(L108&lt;=16,13,IF(L108&lt;=24,9,IF(L108&lt;=32,4,0))))-IF(L108&lt;=8,0,IF(L108&lt;=16,(L108-9)*0.34,IF(L108&lt;=24,(L108-17)*0.34,IF(L108&lt;=32,(L108-25)*0.34,0)))),0)+IF(F108="JOŽ",IF(L108=1,85,IF(L108=2,59.5,IF(L108=3,45,IF(L108=4,32.5,IF(L108=5,30,IF(L108=6,27.5,IF(L108=7,25,IF(L108=8,22.5,0))))))))+IF(L108&lt;=8,0,IF(L108&lt;=16,19,IF(L108&lt;=24,13,0)))-IF(L108&lt;=8,0,IF(L108&lt;=16,(L108-9)*0.425,IF(L108&lt;=24,(L108-17)*0.425,0))),0)+IF(F108="JPČ",IF(L108=1,68,IF(L108=2,47.6,IF(L108=3,36,IF(L108=4,26,IF(L108=5,24,IF(L108=6,22,IF(L108=7,20,IF(L108=8,18,0))))))))+IF(L108&lt;=8,0,IF(L108&lt;=16,13,IF(L108&lt;=24,9,0)))-IF(L108&lt;=8,0,IF(L108&lt;=16,(L108-9)*0.34,IF(L108&lt;=24,(L108-17)*0.34,0))),0)+IF(F108="JEČ",IF(L108=1,34,IF(L108=2,26.04,IF(L108=3,20.6,IF(L108=4,12,IF(L108=5,11,IF(L108=6,10,IF(L108=7,9,IF(L108=8,8,0))))))))+IF(L108&lt;=8,0,IF(L108&lt;=16,6,0))-IF(L108&lt;=8,0,IF(L108&lt;=16,(L108-9)*0.17,0)),0)+IF(F108="JEOF",IF(L108=1,34,IF(L108=2,26.04,IF(L108=3,20.6,IF(L108=4,12,IF(L108=5,11,IF(L108=6,10,IF(L108=7,9,IF(L108=8,8,0))))))))+IF(L108&lt;=8,0,IF(L108&lt;=16,6,0))-IF(L108&lt;=8,0,IF(L108&lt;=16,(L108-9)*0.17,0)),0)+IF(F108="JnPČ",IF(L108=1,51,IF(L108=2,35.7,IF(L108=3,27,IF(L108=4,19.5,IF(L108=5,18,IF(L108=6,16.5,IF(L108=7,15,IF(L108=8,13.5,0))))))))+IF(L108&lt;=8,0,IF(L108&lt;=16,10,0))-IF(L108&lt;=8,0,IF(L108&lt;=16,(L108-9)*0.255,0)),0)+IF(F108="JnEČ",IF(L108=1,25.5,IF(L108=2,19.53,IF(L108=3,15.48,IF(L108=4,9,IF(L108=5,8.25,IF(L108=6,7.5,IF(L108=7,6.75,IF(L108=8,6,0))))))))+IF(L108&lt;=8,0,IF(L108&lt;=16,5,0))-IF(L108&lt;=8,0,IF(L108&lt;=16,(L108-9)*0.1275,0)),0)+IF(F108="JčPČ",IF(L108=1,21.25,IF(L108=2,14.5,IF(L108=3,11.5,IF(L108=4,7,IF(L108=5,6.5,IF(L108=6,6,IF(L108=7,5.5,IF(L108=8,5,0))))))))+IF(L108&lt;=8,0,IF(L108&lt;=16,4,0))-IF(L108&lt;=8,0,IF(L108&lt;=16,(L108-9)*0.10625,0)),0)+IF(F108="JčEČ",IF(L108=1,17,IF(L108=2,13.02,IF(L108=3,10.32,IF(L108=4,6,IF(L108=5,5.5,IF(L108=6,5,IF(L108=7,4.5,IF(L108=8,4,0))))))))+IF(L108&lt;=8,0,IF(L108&lt;=16,3,0))-IF(L108&lt;=8,0,IF(L108&lt;=16,(L108-9)*0.085,0)),0)+IF(F108="NEAK",IF(L108=1,11.48,IF(L108=2,8.79,IF(L108=3,6.97,IF(L108=4,4.05,IF(L108=5,3.71,IF(L108=6,3.38,IF(L108=7,3.04,IF(L108=8,2.7,0))))))))+IF(L108&lt;=8,0,IF(L108&lt;=16,2,IF(L108&lt;=24,1.3,0)))-IF(L108&lt;=8,0,IF(L108&lt;=16,(L108-9)*0.0574,IF(L108&lt;=24,(L108-17)*0.0574,0))),0))*IF(L108&lt;0,1,IF(OR(F108="PČ",F108="PŽ",F108="PT"),IF(J108&lt;32,J108/32,1),1))* IF(L108&lt;0,1,IF(OR(F108="EČ",F108="EŽ",F108="JOŽ",F108="JPČ",F108="NEAK"),IF(J108&lt;24,J108/24,1),1))*IF(L108&lt;0,1,IF(OR(F108="PČneol",F108="JEČ",F108="JEOF",F108="JnPČ",F108="JnEČ",F108="JčPČ",F108="JčEČ"),IF(J108&lt;16,J108/16,1),1))*IF(L108&lt;0,1,IF(F108="EČneol",IF(J108&lt;8,J108/8,1),1))</f>
        <v>13</v>
      </c>
      <c r="O108" s="9">
        <f t="shared" ref="O108:O117" si="34">IF(F108="OŽ",N108,IF(H108="Ne",IF(J108*0.3&lt;J108-L108,N108,0),IF(J108*0.1&lt;J108-L108,N108,0)))</f>
        <v>13</v>
      </c>
      <c r="P108" s="4">
        <f t="shared" ref="P108" si="35">IF(O108=0,0,IF(F108="OŽ",IF(L108&gt;35,0,IF(J108&gt;35,(36-L108)*1.836,((36-L108)-(36-J108))*1.836)),0)+IF(F108="PČ",IF(L108&gt;31,0,IF(J108&gt;31,(32-L108)*1.347,((32-L108)-(32-J108))*1.347)),0)+ IF(F108="PČneol",IF(L108&gt;15,0,IF(J108&gt;15,(16-L108)*0.255,((16-L108)-(16-J108))*0.255)),0)+IF(F108="PŽ",IF(L108&gt;31,0,IF(J108&gt;31,(32-L108)*0.255,((32-L108)-(32-J108))*0.255)),0)+IF(F108="EČ",IF(L108&gt;23,0,IF(J108&gt;23,(24-L108)*0.612,((24-L108)-(24-J108))*0.612)),0)+IF(F108="EČneol",IF(L108&gt;7,0,IF(J108&gt;7,(8-L108)*0.204,((8-L108)-(8-J108))*0.204)),0)+IF(F108="EŽ",IF(L108&gt;23,0,IF(J108&gt;23,(24-L108)*0.204,((24-L108)-(24-J108))*0.204)),0)+IF(F108="PT",IF(L108&gt;31,0,IF(J108&gt;31,(32-L108)*0.204,((32-L108)-(32-J108))*0.204)),0)+IF(F108="JOŽ",IF(L108&gt;23,0,IF(J108&gt;23,(24-L108)*0.255,((24-L108)-(24-J108))*0.255)),0)+IF(F108="JPČ",IF(L108&gt;23,0,IF(J108&gt;23,(24-L108)*0.204,((24-L108)-(24-J108))*0.204)),0)+IF(F108="JEČ",IF(L108&gt;15,0,IF(J108&gt;15,(16-L108)*0.102,((16-L108)-(16-J108))*0.102)),0)+IF(F108="JEOF",IF(L108&gt;15,0,IF(J108&gt;15,(16-L108)*0.102,((16-L108)-(16-J108))*0.102)),0)+IF(F108="JnPČ",IF(L108&gt;15,0,IF(J108&gt;15,(16-L108)*0.153,((16-L108)-(16-J108))*0.153)),0)+IF(F108="JnEČ",IF(L108&gt;15,0,IF(J108&gt;15,(16-L108)*0.0765,((16-L108)-(16-J108))*0.0765)),0)+IF(F108="JčPČ",IF(L108&gt;15,0,IF(J108&gt;15,(16-L108)*0.06375,((16-L108)-(16-J108))*0.06375)),0)+IF(F108="JčEČ",IF(L108&gt;15,0,IF(J108&gt;15,(16-L108)*0.051,((16-L108)-(16-J108))*0.051)),0)+IF(F108="NEAK",IF(L108&gt;23,0,IF(J108&gt;23,(24-L108)*0.03444,((24-L108)-(24-J108))*0.03444)),0))</f>
        <v>3.0599999999999996</v>
      </c>
      <c r="Q108" s="11">
        <f t="shared" ref="Q108" si="36">IF(ISERROR(P108*100/N108),0,(P108*100/N108))</f>
        <v>23.538461538461533</v>
      </c>
      <c r="R108" s="10">
        <f t="shared" ref="R108:R117" si="37">IF(Q108&lt;=30,O108+P108,O108+O108*0.3)*IF(G108=1,0.4,IF(G108=2,0.75,IF(G108="1 (kas 4 m. 1 k. nerengiamos)",0.52,1)))*IF(D108="olimpinė",1,IF(M108="Ne",0.5,1))*IF(OR(A$5="Lietuvos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federacija"),IF(OR(J108&lt;8,K108&lt;16),0,1),1)*E108*IF(I108&lt;=1,1,1/I108)*IF(OR(A$5="Lietuvos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6.4239999999999995</v>
      </c>
      <c r="S108" s="8"/>
    </row>
    <row r="109" spans="1:19">
      <c r="A109" s="61">
        <v>2</v>
      </c>
      <c r="B109" s="61" t="s">
        <v>67</v>
      </c>
      <c r="C109" s="12">
        <v>85</v>
      </c>
      <c r="D109" s="61" t="s">
        <v>30</v>
      </c>
      <c r="E109" s="61">
        <v>1</v>
      </c>
      <c r="F109" s="61" t="s">
        <v>31</v>
      </c>
      <c r="G109" s="61">
        <v>1</v>
      </c>
      <c r="H109" s="61" t="s">
        <v>32</v>
      </c>
      <c r="I109" s="61"/>
      <c r="J109" s="61">
        <v>25</v>
      </c>
      <c r="K109" s="61"/>
      <c r="L109" s="61">
        <v>13</v>
      </c>
      <c r="M109" s="61" t="s">
        <v>33</v>
      </c>
      <c r="N109" s="3">
        <f t="shared" si="33"/>
        <v>11.64</v>
      </c>
      <c r="O109" s="9">
        <f t="shared" si="34"/>
        <v>11.64</v>
      </c>
      <c r="P109" s="4">
        <f t="shared" ref="P109:P117" si="38">IF(O109=0,0,IF(F109="OŽ",IF(L109&gt;35,0,IF(J109&gt;35,(36-L109)*1.836,((36-L109)-(36-J109))*1.836)),0)+IF(F109="PČ",IF(L109&gt;31,0,IF(J109&gt;31,(32-L109)*1.347,((32-L109)-(32-J109))*1.347)),0)+ IF(F109="PČneol",IF(L109&gt;15,0,IF(J109&gt;15,(16-L109)*0.255,((16-L109)-(16-J109))*0.255)),0)+IF(F109="PŽ",IF(L109&gt;31,0,IF(J109&gt;31,(32-L109)*0.255,((32-L109)-(32-J109))*0.255)),0)+IF(F109="EČ",IF(L109&gt;23,0,IF(J109&gt;23,(24-L109)*0.612,((24-L109)-(24-J109))*0.612)),0)+IF(F109="EČneol",IF(L109&gt;7,0,IF(J109&gt;7,(8-L109)*0.204,((8-L109)-(8-J109))*0.204)),0)+IF(F109="EŽ",IF(L109&gt;23,0,IF(J109&gt;23,(24-L109)*0.204,((24-L109)-(24-J109))*0.204)),0)+IF(F109="PT",IF(L109&gt;31,0,IF(J109&gt;31,(32-L109)*0.204,((32-L109)-(32-J109))*0.204)),0)+IF(F109="JOŽ",IF(L109&gt;23,0,IF(J109&gt;23,(24-L109)*0.255,((24-L109)-(24-J109))*0.255)),0)+IF(F109="JPČ",IF(L109&gt;23,0,IF(J109&gt;23,(24-L109)*0.204,((24-L109)-(24-J109))*0.204)),0)+IF(F109="JEČ",IF(L109&gt;15,0,IF(J109&gt;15,(16-L109)*0.102,((16-L109)-(16-J109))*0.102)),0)+IF(F109="JEOF",IF(L109&gt;15,0,IF(J109&gt;15,(16-L109)*0.102,((16-L109)-(16-J109))*0.102)),0)+IF(F109="JnPČ",IF(L109&gt;15,0,IF(J109&gt;15,(16-L109)*0.153,((16-L109)-(16-J109))*0.153)),0)+IF(F109="JnEČ",IF(L109&gt;15,0,IF(J109&gt;15,(16-L109)*0.0765,((16-L109)-(16-J109))*0.0765)),0)+IF(F109="JčPČ",IF(L109&gt;15,0,IF(J109&gt;15,(16-L109)*0.06375,((16-L109)-(16-J109))*0.06375)),0)+IF(F109="JčEČ",IF(L109&gt;15,0,IF(J109&gt;15,(16-L109)*0.051,((16-L109)-(16-J109))*0.051)),0)+IF(F109="NEAK",IF(L109&gt;23,0,IF(J109&gt;23,(24-L109)*0.03444,((24-L109)-(24-J109))*0.03444)),0))</f>
        <v>2.2439999999999998</v>
      </c>
      <c r="Q109" s="11">
        <f t="shared" ref="Q109:Q117" si="39">IF(ISERROR(P109*100/N109),0,(P109*100/N109))</f>
        <v>19.278350515463913</v>
      </c>
      <c r="R109" s="10">
        <f t="shared" si="37"/>
        <v>5.5536000000000003</v>
      </c>
      <c r="S109" s="8"/>
    </row>
    <row r="110" spans="1:19">
      <c r="A110" s="61">
        <v>3</v>
      </c>
      <c r="B110" s="61" t="s">
        <v>69</v>
      </c>
      <c r="C110" s="12">
        <v>130</v>
      </c>
      <c r="D110" s="61" t="s">
        <v>30</v>
      </c>
      <c r="E110" s="61">
        <v>1</v>
      </c>
      <c r="F110" s="61" t="s">
        <v>31</v>
      </c>
      <c r="G110" s="61">
        <v>1</v>
      </c>
      <c r="H110" s="61" t="s">
        <v>32</v>
      </c>
      <c r="I110" s="61"/>
      <c r="J110" s="61">
        <v>22</v>
      </c>
      <c r="K110" s="61"/>
      <c r="L110" s="61">
        <v>3</v>
      </c>
      <c r="M110" s="61" t="s">
        <v>33</v>
      </c>
      <c r="N110" s="3">
        <f t="shared" si="33"/>
        <v>33</v>
      </c>
      <c r="O110" s="9">
        <f t="shared" si="34"/>
        <v>33</v>
      </c>
      <c r="P110" s="4">
        <f t="shared" si="38"/>
        <v>3.8759999999999999</v>
      </c>
      <c r="Q110" s="11">
        <f t="shared" si="39"/>
        <v>11.745454545454544</v>
      </c>
      <c r="R110" s="10">
        <f t="shared" si="37"/>
        <v>14.750399999999999</v>
      </c>
      <c r="S110" s="8"/>
    </row>
    <row r="111" spans="1:19">
      <c r="A111" s="61">
        <v>4</v>
      </c>
      <c r="B111" s="61" t="s">
        <v>74</v>
      </c>
      <c r="C111" s="12">
        <v>69</v>
      </c>
      <c r="D111" s="61" t="s">
        <v>30</v>
      </c>
      <c r="E111" s="61">
        <v>1</v>
      </c>
      <c r="F111" s="61" t="s">
        <v>31</v>
      </c>
      <c r="G111" s="61">
        <v>1</v>
      </c>
      <c r="H111" s="61" t="s">
        <v>32</v>
      </c>
      <c r="I111" s="61"/>
      <c r="J111" s="61">
        <v>18</v>
      </c>
      <c r="K111" s="61"/>
      <c r="L111" s="61">
        <v>3</v>
      </c>
      <c r="M111" s="61" t="s">
        <v>33</v>
      </c>
      <c r="N111" s="3">
        <f t="shared" si="33"/>
        <v>27</v>
      </c>
      <c r="O111" s="9">
        <f t="shared" si="34"/>
        <v>27</v>
      </c>
      <c r="P111" s="4">
        <f t="shared" si="38"/>
        <v>3.0599999999999996</v>
      </c>
      <c r="Q111" s="11">
        <f t="shared" si="39"/>
        <v>11.33333333333333</v>
      </c>
      <c r="R111" s="10">
        <f t="shared" si="37"/>
        <v>12.024000000000001</v>
      </c>
      <c r="S111" s="8"/>
    </row>
    <row r="112" spans="1:19">
      <c r="A112" s="61">
        <v>5</v>
      </c>
      <c r="B112" s="61" t="s">
        <v>55</v>
      </c>
      <c r="C112" s="12">
        <v>74</v>
      </c>
      <c r="D112" s="61" t="s">
        <v>30</v>
      </c>
      <c r="E112" s="61">
        <v>1</v>
      </c>
      <c r="F112" s="61" t="s">
        <v>31</v>
      </c>
      <c r="G112" s="61">
        <v>1</v>
      </c>
      <c r="H112" s="61" t="s">
        <v>32</v>
      </c>
      <c r="I112" s="61"/>
      <c r="J112" s="61">
        <v>25</v>
      </c>
      <c r="K112" s="61"/>
      <c r="L112" s="61">
        <v>11</v>
      </c>
      <c r="M112" s="61" t="s">
        <v>33</v>
      </c>
      <c r="N112" s="3">
        <f t="shared" si="33"/>
        <v>12.32</v>
      </c>
      <c r="O112" s="9">
        <f t="shared" si="34"/>
        <v>12.32</v>
      </c>
      <c r="P112" s="4">
        <f t="shared" si="38"/>
        <v>2.6519999999999997</v>
      </c>
      <c r="Q112" s="11">
        <f t="shared" si="39"/>
        <v>21.525974025974026</v>
      </c>
      <c r="R112" s="10">
        <f t="shared" si="37"/>
        <v>5.9888000000000003</v>
      </c>
      <c r="S112" s="8"/>
    </row>
    <row r="113" spans="1:19" hidden="1">
      <c r="A113" s="61">
        <v>6</v>
      </c>
      <c r="B113" s="61"/>
      <c r="C113" s="12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3">
        <f t="shared" si="33"/>
        <v>0</v>
      </c>
      <c r="O113" s="9">
        <f t="shared" si="34"/>
        <v>0</v>
      </c>
      <c r="P113" s="4">
        <f t="shared" si="38"/>
        <v>0</v>
      </c>
      <c r="Q113" s="11">
        <f t="shared" si="39"/>
        <v>0</v>
      </c>
      <c r="R113" s="10">
        <f t="shared" si="37"/>
        <v>0</v>
      </c>
      <c r="S113" s="8"/>
    </row>
    <row r="114" spans="1:19" hidden="1">
      <c r="A114" s="61">
        <v>7</v>
      </c>
      <c r="B114" s="61"/>
      <c r="C114" s="12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3">
        <f t="shared" si="33"/>
        <v>0</v>
      </c>
      <c r="O114" s="9">
        <f t="shared" si="34"/>
        <v>0</v>
      </c>
      <c r="P114" s="4">
        <f t="shared" si="38"/>
        <v>0</v>
      </c>
      <c r="Q114" s="11">
        <f t="shared" si="39"/>
        <v>0</v>
      </c>
      <c r="R114" s="10">
        <f t="shared" si="37"/>
        <v>0</v>
      </c>
      <c r="S114" s="8"/>
    </row>
    <row r="115" spans="1:19" hidden="1">
      <c r="A115" s="61">
        <v>8</v>
      </c>
      <c r="B115" s="61"/>
      <c r="C115" s="12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3">
        <f t="shared" si="33"/>
        <v>0</v>
      </c>
      <c r="O115" s="9">
        <f t="shared" si="34"/>
        <v>0</v>
      </c>
      <c r="P115" s="4">
        <f t="shared" si="38"/>
        <v>0</v>
      </c>
      <c r="Q115" s="11">
        <f t="shared" si="39"/>
        <v>0</v>
      </c>
      <c r="R115" s="10">
        <f t="shared" si="37"/>
        <v>0</v>
      </c>
      <c r="S115" s="8"/>
    </row>
    <row r="116" spans="1:19" hidden="1">
      <c r="A116" s="61">
        <v>9</v>
      </c>
      <c r="B116" s="61"/>
      <c r="C116" s="12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3">
        <f t="shared" si="33"/>
        <v>0</v>
      </c>
      <c r="O116" s="9">
        <f t="shared" si="34"/>
        <v>0</v>
      </c>
      <c r="P116" s="4">
        <f t="shared" si="38"/>
        <v>0</v>
      </c>
      <c r="Q116" s="11">
        <f t="shared" si="39"/>
        <v>0</v>
      </c>
      <c r="R116" s="10">
        <f t="shared" si="37"/>
        <v>0</v>
      </c>
      <c r="S116" s="8"/>
    </row>
    <row r="117" spans="1:19" hidden="1">
      <c r="A117" s="61">
        <v>10</v>
      </c>
      <c r="B117" s="61"/>
      <c r="C117" s="12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3">
        <f t="shared" si="33"/>
        <v>0</v>
      </c>
      <c r="O117" s="9">
        <f t="shared" si="34"/>
        <v>0</v>
      </c>
      <c r="P117" s="4">
        <f t="shared" si="38"/>
        <v>0</v>
      </c>
      <c r="Q117" s="11">
        <f t="shared" si="39"/>
        <v>0</v>
      </c>
      <c r="R117" s="10">
        <f t="shared" si="37"/>
        <v>0</v>
      </c>
      <c r="S117" s="8"/>
    </row>
    <row r="118" spans="1:19">
      <c r="A118" s="64" t="s">
        <v>35</v>
      </c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6"/>
      <c r="R118" s="10">
        <f>SUM(R108:R117)</f>
        <v>44.740799999999993</v>
      </c>
      <c r="S118" s="8"/>
    </row>
    <row r="119" spans="1:19" ht="15.75">
      <c r="A119" s="23" t="s">
        <v>75</v>
      </c>
      <c r="B119" s="23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6"/>
      <c r="S119" s="8"/>
    </row>
    <row r="120" spans="1:19">
      <c r="A120" s="48" t="s">
        <v>37</v>
      </c>
      <c r="B120" s="48"/>
      <c r="C120" s="48"/>
      <c r="D120" s="48"/>
      <c r="E120" s="48"/>
      <c r="F120" s="48"/>
      <c r="G120" s="48"/>
      <c r="H120" s="48"/>
      <c r="I120" s="48"/>
      <c r="J120" s="15"/>
      <c r="K120" s="15"/>
      <c r="L120" s="15"/>
      <c r="M120" s="15"/>
      <c r="N120" s="15"/>
      <c r="O120" s="15"/>
      <c r="P120" s="15"/>
      <c r="Q120" s="15"/>
      <c r="R120" s="16"/>
      <c r="S120" s="8"/>
    </row>
    <row r="121" spans="1:19" s="8" customFormat="1">
      <c r="A121" s="48"/>
      <c r="B121" s="48"/>
      <c r="C121" s="48"/>
      <c r="D121" s="48"/>
      <c r="E121" s="48"/>
      <c r="F121" s="48"/>
      <c r="G121" s="48"/>
      <c r="H121" s="48"/>
      <c r="I121" s="48"/>
      <c r="J121" s="15"/>
      <c r="K121" s="15"/>
      <c r="L121" s="15"/>
      <c r="M121" s="15"/>
      <c r="N121" s="15"/>
      <c r="O121" s="15"/>
      <c r="P121" s="15"/>
      <c r="Q121" s="15"/>
      <c r="R121" s="16"/>
    </row>
    <row r="122" spans="1:19">
      <c r="A122" s="67" t="s">
        <v>76</v>
      </c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57"/>
      <c r="R122" s="8"/>
      <c r="S122" s="8"/>
    </row>
    <row r="123" spans="1:19" ht="18">
      <c r="A123" s="69" t="s">
        <v>27</v>
      </c>
      <c r="B123" s="70"/>
      <c r="C123" s="70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57"/>
      <c r="R123" s="8"/>
      <c r="S123" s="8"/>
    </row>
    <row r="124" spans="1:19">
      <c r="A124" s="67" t="s">
        <v>77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57"/>
      <c r="R124" s="8"/>
      <c r="S124" s="8"/>
    </row>
    <row r="125" spans="1:19">
      <c r="A125" s="61">
        <v>1</v>
      </c>
      <c r="B125" s="61" t="s">
        <v>78</v>
      </c>
      <c r="C125" s="12">
        <v>76</v>
      </c>
      <c r="D125" s="61" t="s">
        <v>30</v>
      </c>
      <c r="E125" s="61">
        <v>1</v>
      </c>
      <c r="F125" s="61" t="s">
        <v>41</v>
      </c>
      <c r="G125" s="61">
        <v>1</v>
      </c>
      <c r="H125" s="61" t="s">
        <v>32</v>
      </c>
      <c r="I125" s="61"/>
      <c r="J125" s="61">
        <v>25</v>
      </c>
      <c r="K125" s="61"/>
      <c r="L125" s="61">
        <v>14</v>
      </c>
      <c r="M125" s="61" t="s">
        <v>33</v>
      </c>
      <c r="N125" s="3">
        <f t="shared" ref="N125:N134" si="40">(IF(F125="OŽ",IF(L125=1,550.8,IF(L125=2,426.38,IF(L125=3,342.14,IF(L125=4,181.44,IF(L125=5,168.48,IF(L125=6,155.52,IF(L125=7,148.5,IF(L125=8,144,0))))))))+IF(L125&lt;=8,0,IF(L125&lt;=16,137.7,IF(L125&lt;=24,108,IF(L125&lt;=32,80.1,IF(L125&lt;=36,52.2,0)))))-IF(L125&lt;=8,0,IF(L125&lt;=16,(L125-9)*2.754,IF(L125&lt;=24,(L125-17)* 2.754,IF(L125&lt;=32,(L125-25)* 2.754,IF(L125&lt;=36,(L125-33)*2.754,0))))),0)+IF(F125="PČ",IF(L125=1,449,IF(L125=2,314.6,IF(L125=3,238,IF(L125=4,172,IF(L125=5,159,IF(L125=6,145,IF(L125=7,132,IF(L125=8,119,0))))))))+IF(L125&lt;=8,0,IF(L125&lt;=16,88,IF(L125&lt;=24,55,IF(L125&lt;=32,22,0))))-IF(L125&lt;=8,0,IF(L125&lt;=16,(L125-9)*2.245,IF(L125&lt;=24,(L125-17)*2.245,IF(L125&lt;=32,(L125-25)*2.245,0)))),0)+IF(F125="PČneol",IF(L125=1,85,IF(L125=2,64.61,IF(L125=3,50.76,IF(L125=4,16.25,IF(L125=5,15,IF(L125=6,13.75,IF(L125=7,12.5,IF(L125=8,11.25,0))))))))+IF(L125&lt;=8,0,IF(L125&lt;=16,9,0))-IF(L125&lt;=8,0,IF(L125&lt;=16,(L125-9)*0.425,0)),0)+IF(F125="PŽ",IF(L125=1,85,IF(L125=2,59.5,IF(L125=3,45,IF(L125=4,32.5,IF(L125=5,30,IF(L125=6,27.5,IF(L125=7,25,IF(L125=8,22.5,0))))))))+IF(L125&lt;=8,0,IF(L125&lt;=16,19,IF(L125&lt;=24,13,IF(L125&lt;=32,8,0))))-IF(L125&lt;=8,0,IF(L125&lt;=16,(L125-9)*0.425,IF(L125&lt;=24,(L125-17)*0.425,IF(L125&lt;=32,(L125-25)*0.425,0)))),0)+IF(F125="EČ",IF(L125=1,204,IF(L125=2,156.24,IF(L125=3,123.84,IF(L125=4,72,IF(L125=5,66,IF(L125=6,60,IF(L125=7,54,IF(L125=8,48,0))))))))+IF(L125&lt;=8,0,IF(L125&lt;=16,40,IF(L125&lt;=24,25,0)))-IF(L125&lt;=8,0,IF(L125&lt;=16,(L125-9)*1.02,IF(L125&lt;=24,(L125-17)*1.02,0))),0)+IF(F125="EČneol",IF(L125=1,68,IF(L125=2,51.69,IF(L125=3,40.61,IF(L125=4,13,IF(L125=5,12,IF(L125=6,11,IF(L125=7,10,IF(L125=8,9,0)))))))))+IF(F125="EŽ",IF(L125=1,68,IF(L125=2,47.6,IF(L125=3,36,IF(L125=4,18,IF(L125=5,16.5,IF(L125=6,15,IF(L125=7,13.5,IF(L125=8,12,0))))))))+IF(L125&lt;=8,0,IF(L125&lt;=16,10,IF(L125&lt;=24,6,0)))-IF(L125&lt;=8,0,IF(L125&lt;=16,(L125-9)*0.34,IF(L125&lt;=24,(L125-17)*0.34,0))),0)+IF(F125="PT",IF(L125=1,68,IF(L125=2,52.08,IF(L125=3,41.28,IF(L125=4,24,IF(L125=5,22,IF(L125=6,20,IF(L125=7,18,IF(L125=8,16,0))))))))+IF(L125&lt;=8,0,IF(L125&lt;=16,13,IF(L125&lt;=24,9,IF(L125&lt;=32,4,0))))-IF(L125&lt;=8,0,IF(L125&lt;=16,(L125-9)*0.34,IF(L125&lt;=24,(L125-17)*0.34,IF(L125&lt;=32,(L125-25)*0.34,0)))),0)+IF(F125="JOŽ",IF(L125=1,85,IF(L125=2,59.5,IF(L125=3,45,IF(L125=4,32.5,IF(L125=5,30,IF(L125=6,27.5,IF(L125=7,25,IF(L125=8,22.5,0))))))))+IF(L125&lt;=8,0,IF(L125&lt;=16,19,IF(L125&lt;=24,13,0)))-IF(L125&lt;=8,0,IF(L125&lt;=16,(L125-9)*0.425,IF(L125&lt;=24,(L125-17)*0.425,0))),0)+IF(F125="JPČ",IF(L125=1,68,IF(L125=2,47.6,IF(L125=3,36,IF(L125=4,26,IF(L125=5,24,IF(L125=6,22,IF(L125=7,20,IF(L125=8,18,0))))))))+IF(L125&lt;=8,0,IF(L125&lt;=16,13,IF(L125&lt;=24,9,0)))-IF(L125&lt;=8,0,IF(L125&lt;=16,(L125-9)*0.34,IF(L125&lt;=24,(L125-17)*0.34,0))),0)+IF(F125="JEČ",IF(L125=1,34,IF(L125=2,26.04,IF(L125=3,20.6,IF(L125=4,12,IF(L125=5,11,IF(L125=6,10,IF(L125=7,9,IF(L125=8,8,0))))))))+IF(L125&lt;=8,0,IF(L125&lt;=16,6,0))-IF(L125&lt;=8,0,IF(L125&lt;=16,(L125-9)*0.17,0)),0)+IF(F125="JEOF",IF(L125=1,34,IF(L125=2,26.04,IF(L125=3,20.6,IF(L125=4,12,IF(L125=5,11,IF(L125=6,10,IF(L125=7,9,IF(L125=8,8,0))))))))+IF(L125&lt;=8,0,IF(L125&lt;=16,6,0))-IF(L125&lt;=8,0,IF(L125&lt;=16,(L125-9)*0.17,0)),0)+IF(F125="JnPČ",IF(L125=1,51,IF(L125=2,35.7,IF(L125=3,27,IF(L125=4,19.5,IF(L125=5,18,IF(L125=6,16.5,IF(L125=7,15,IF(L125=8,13.5,0))))))))+IF(L125&lt;=8,0,IF(L125&lt;=16,10,0))-IF(L125&lt;=8,0,IF(L125&lt;=16,(L125-9)*0.255,0)),0)+IF(F125="JnEČ",IF(L125=1,25.5,IF(L125=2,19.53,IF(L125=3,15.48,IF(L125=4,9,IF(L125=5,8.25,IF(L125=6,7.5,IF(L125=7,6.75,IF(L125=8,6,0))))))))+IF(L125&lt;=8,0,IF(L125&lt;=16,5,0))-IF(L125&lt;=8,0,IF(L125&lt;=16,(L125-9)*0.1275,0)),0)+IF(F125="JčPČ",IF(L125=1,21.25,IF(L125=2,14.5,IF(L125=3,11.5,IF(L125=4,7,IF(L125=5,6.5,IF(L125=6,6,IF(L125=7,5.5,IF(L125=8,5,0))))))))+IF(L125&lt;=8,0,IF(L125&lt;=16,4,0))-IF(L125&lt;=8,0,IF(L125&lt;=16,(L125-9)*0.10625,0)),0)+IF(F125="JčEČ",IF(L125=1,17,IF(L125=2,13.02,IF(L125=3,10.32,IF(L125=4,6,IF(L125=5,5.5,IF(L125=6,5,IF(L125=7,4.5,IF(L125=8,4,0))))))))+IF(L125&lt;=8,0,IF(L125&lt;=16,3,0))-IF(L125&lt;=8,0,IF(L125&lt;=16,(L125-9)*0.085,0)),0)+IF(F125="NEAK",IF(L125=1,11.48,IF(L125=2,8.79,IF(L125=3,6.97,IF(L125=4,4.05,IF(L125=5,3.71,IF(L125=6,3.38,IF(L125=7,3.04,IF(L125=8,2.7,0))))))))+IF(L125&lt;=8,0,IF(L125&lt;=16,2,IF(L125&lt;=24,1.3,0)))-IF(L125&lt;=8,0,IF(L125&lt;=16,(L125-9)*0.0574,IF(L125&lt;=24,(L125-17)*0.0574,0))),0))*IF(L125&lt;0,1,IF(OR(F125="PČ",F125="PŽ",F125="PT"),IF(J125&lt;32,J125/32,1),1))* IF(L125&lt;0,1,IF(OR(F125="EČ",F125="EŽ",F125="JOŽ",F125="JPČ",F125="NEAK"),IF(J125&lt;24,J125/24,1),1))*IF(L125&lt;0,1,IF(OR(F125="PČneol",F125="JEČ",F125="JEOF",F125="JnPČ",F125="JnEČ",F125="JčPČ",F125="JčEČ"),IF(J125&lt;16,J125/16,1),1))*IF(L125&lt;0,1,IF(F125="EČneol",IF(J125&lt;8,J125/8,1),1))</f>
        <v>8.7249999999999996</v>
      </c>
      <c r="O125" s="9">
        <f t="shared" ref="O125:O134" si="41">IF(F125="OŽ",N125,IF(H125="Ne",IF(J125*0.3&lt;J125-L125,N125,0),IF(J125*0.1&lt;J125-L125,N125,0)))</f>
        <v>8.7249999999999996</v>
      </c>
      <c r="P125" s="4">
        <f t="shared" ref="P125" si="42">IF(O125=0,0,IF(F125="OŽ",IF(L125&gt;35,0,IF(J125&gt;35,(36-L125)*1.836,((36-L125)-(36-J125))*1.836)),0)+IF(F125="PČ",IF(L125&gt;31,0,IF(J125&gt;31,(32-L125)*1.347,((32-L125)-(32-J125))*1.347)),0)+ IF(F125="PČneol",IF(L125&gt;15,0,IF(J125&gt;15,(16-L125)*0.255,((16-L125)-(16-J125))*0.255)),0)+IF(F125="PŽ",IF(L125&gt;31,0,IF(J125&gt;31,(32-L125)*0.255,((32-L125)-(32-J125))*0.255)),0)+IF(F125="EČ",IF(L125&gt;23,0,IF(J125&gt;23,(24-L125)*0.612,((24-L125)-(24-J125))*0.612)),0)+IF(F125="EČneol",IF(L125&gt;7,0,IF(J125&gt;7,(8-L125)*0.204,((8-L125)-(8-J125))*0.204)),0)+IF(F125="EŽ",IF(L125&gt;23,0,IF(J125&gt;23,(24-L125)*0.204,((24-L125)-(24-J125))*0.204)),0)+IF(F125="PT",IF(L125&gt;31,0,IF(J125&gt;31,(32-L125)*0.204,((32-L125)-(32-J125))*0.204)),0)+IF(F125="JOŽ",IF(L125&gt;23,0,IF(J125&gt;23,(24-L125)*0.255,((24-L125)-(24-J125))*0.255)),0)+IF(F125="JPČ",IF(L125&gt;23,0,IF(J125&gt;23,(24-L125)*0.204,((24-L125)-(24-J125))*0.204)),0)+IF(F125="JEČ",IF(L125&gt;15,0,IF(J125&gt;15,(16-L125)*0.102,((16-L125)-(16-J125))*0.102)),0)+IF(F125="JEOF",IF(L125&gt;15,0,IF(J125&gt;15,(16-L125)*0.102,((16-L125)-(16-J125))*0.102)),0)+IF(F125="JnPČ",IF(L125&gt;15,0,IF(J125&gt;15,(16-L125)*0.153,((16-L125)-(16-J125))*0.153)),0)+IF(F125="JnEČ",IF(L125&gt;15,0,IF(J125&gt;15,(16-L125)*0.0765,((16-L125)-(16-J125))*0.0765)),0)+IF(F125="JčPČ",IF(L125&gt;15,0,IF(J125&gt;15,(16-L125)*0.06375,((16-L125)-(16-J125))*0.06375)),0)+IF(F125="JčEČ",IF(L125&gt;15,0,IF(J125&gt;15,(16-L125)*0.051,((16-L125)-(16-J125))*0.051)),0)+IF(F125="NEAK",IF(L125&gt;23,0,IF(J125&gt;23,(24-L125)*0.03444,((24-L125)-(24-J125))*0.03444)),0))</f>
        <v>0.30599999999999999</v>
      </c>
      <c r="Q125" s="11">
        <f t="shared" ref="Q125" si="43">IF(ISERROR(P125*100/N125),0,(P125*100/N125))</f>
        <v>3.5071633237822351</v>
      </c>
      <c r="R125" s="10">
        <f t="shared" ref="R125:R134" si="44">IF(Q125&lt;=30,O125+P125,O125+O125*0.3)*IF(G125=1,0.4,IF(G125=2,0.75,IF(G125="1 (kas 4 m. 1 k. nerengiamos)",0.52,1)))*IF(D125="olimpinė",1,IF(M125="Ne",0.5,1))*IF(OR(A$5="Lietuvos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federacija"),IF(OR(J125&lt;8,K125&lt;16),0,1),1)*E125*IF(I125&lt;=1,1,1/I125)*IF(OR(A$5="Lietuvos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3.6123999999999996</v>
      </c>
      <c r="S125" s="8"/>
    </row>
    <row r="126" spans="1:19">
      <c r="A126" s="61">
        <v>2</v>
      </c>
      <c r="B126" s="61" t="s">
        <v>79</v>
      </c>
      <c r="C126" s="12">
        <v>76</v>
      </c>
      <c r="D126" s="61" t="s">
        <v>30</v>
      </c>
      <c r="E126" s="61">
        <v>1</v>
      </c>
      <c r="F126" s="61" t="s">
        <v>41</v>
      </c>
      <c r="G126" s="61">
        <v>1</v>
      </c>
      <c r="H126" s="61" t="s">
        <v>32</v>
      </c>
      <c r="I126" s="61"/>
      <c r="J126" s="61">
        <v>25</v>
      </c>
      <c r="K126" s="61"/>
      <c r="L126" s="61">
        <v>11</v>
      </c>
      <c r="M126" s="61" t="s">
        <v>33</v>
      </c>
      <c r="N126" s="3">
        <f t="shared" si="40"/>
        <v>9.49</v>
      </c>
      <c r="O126" s="9">
        <f t="shared" si="41"/>
        <v>9.49</v>
      </c>
      <c r="P126" s="4">
        <f t="shared" ref="P126:P134" si="45">IF(O126=0,0,IF(F126="OŽ",IF(L126&gt;35,0,IF(J126&gt;35,(36-L126)*1.836,((36-L126)-(36-J126))*1.836)),0)+IF(F126="PČ",IF(L126&gt;31,0,IF(J126&gt;31,(32-L126)*1.347,((32-L126)-(32-J126))*1.347)),0)+ IF(F126="PČneol",IF(L126&gt;15,0,IF(J126&gt;15,(16-L126)*0.255,((16-L126)-(16-J126))*0.255)),0)+IF(F126="PŽ",IF(L126&gt;31,0,IF(J126&gt;31,(32-L126)*0.255,((32-L126)-(32-J126))*0.255)),0)+IF(F126="EČ",IF(L126&gt;23,0,IF(J126&gt;23,(24-L126)*0.612,((24-L126)-(24-J126))*0.612)),0)+IF(F126="EČneol",IF(L126&gt;7,0,IF(J126&gt;7,(8-L126)*0.204,((8-L126)-(8-J126))*0.204)),0)+IF(F126="EŽ",IF(L126&gt;23,0,IF(J126&gt;23,(24-L126)*0.204,((24-L126)-(24-J126))*0.204)),0)+IF(F126="PT",IF(L126&gt;31,0,IF(J126&gt;31,(32-L126)*0.204,((32-L126)-(32-J126))*0.204)),0)+IF(F126="JOŽ",IF(L126&gt;23,0,IF(J126&gt;23,(24-L126)*0.255,((24-L126)-(24-J126))*0.255)),0)+IF(F126="JPČ",IF(L126&gt;23,0,IF(J126&gt;23,(24-L126)*0.204,((24-L126)-(24-J126))*0.204)),0)+IF(F126="JEČ",IF(L126&gt;15,0,IF(J126&gt;15,(16-L126)*0.102,((16-L126)-(16-J126))*0.102)),0)+IF(F126="JEOF",IF(L126&gt;15,0,IF(J126&gt;15,(16-L126)*0.102,((16-L126)-(16-J126))*0.102)),0)+IF(F126="JnPČ",IF(L126&gt;15,0,IF(J126&gt;15,(16-L126)*0.153,((16-L126)-(16-J126))*0.153)),0)+IF(F126="JnEČ",IF(L126&gt;15,0,IF(J126&gt;15,(16-L126)*0.0765,((16-L126)-(16-J126))*0.0765)),0)+IF(F126="JčPČ",IF(L126&gt;15,0,IF(J126&gt;15,(16-L126)*0.06375,((16-L126)-(16-J126))*0.06375)),0)+IF(F126="JčEČ",IF(L126&gt;15,0,IF(J126&gt;15,(16-L126)*0.051,((16-L126)-(16-J126))*0.051)),0)+IF(F126="NEAK",IF(L126&gt;23,0,IF(J126&gt;23,(24-L126)*0.03444,((24-L126)-(24-J126))*0.03444)),0))</f>
        <v>0.76500000000000001</v>
      </c>
      <c r="Q126" s="11">
        <f t="shared" ref="Q126:Q134" si="46">IF(ISERROR(P126*100/N126),0,(P126*100/N126))</f>
        <v>8.0611169652265549</v>
      </c>
      <c r="R126" s="10">
        <f t="shared" si="44"/>
        <v>4.1020000000000003</v>
      </c>
      <c r="S126" s="8"/>
    </row>
    <row r="127" spans="1:19">
      <c r="A127" s="61">
        <v>3</v>
      </c>
      <c r="B127" s="61" t="s">
        <v>80</v>
      </c>
      <c r="C127" s="12">
        <v>85</v>
      </c>
      <c r="D127" s="61" t="s">
        <v>30</v>
      </c>
      <c r="E127" s="61">
        <v>1</v>
      </c>
      <c r="F127" s="61" t="s">
        <v>41</v>
      </c>
      <c r="G127" s="61">
        <v>1</v>
      </c>
      <c r="H127" s="61" t="s">
        <v>32</v>
      </c>
      <c r="I127" s="61"/>
      <c r="J127" s="61">
        <v>28</v>
      </c>
      <c r="K127" s="61"/>
      <c r="L127" s="61">
        <v>16</v>
      </c>
      <c r="M127" s="61" t="s">
        <v>33</v>
      </c>
      <c r="N127" s="3">
        <f t="shared" si="40"/>
        <v>8.2149999999999999</v>
      </c>
      <c r="O127" s="9">
        <f t="shared" si="41"/>
        <v>8.2149999999999999</v>
      </c>
      <c r="P127" s="4">
        <f t="shared" si="45"/>
        <v>0</v>
      </c>
      <c r="Q127" s="11">
        <f t="shared" si="46"/>
        <v>0</v>
      </c>
      <c r="R127" s="10">
        <f t="shared" si="44"/>
        <v>3.286</v>
      </c>
      <c r="S127" s="8"/>
    </row>
    <row r="128" spans="1:19">
      <c r="A128" s="61">
        <v>4</v>
      </c>
      <c r="B128" s="61" t="s">
        <v>44</v>
      </c>
      <c r="C128" s="12">
        <v>100</v>
      </c>
      <c r="D128" s="61" t="s">
        <v>30</v>
      </c>
      <c r="E128" s="61">
        <v>1</v>
      </c>
      <c r="F128" s="61" t="s">
        <v>41</v>
      </c>
      <c r="G128" s="61">
        <v>1</v>
      </c>
      <c r="H128" s="61" t="s">
        <v>32</v>
      </c>
      <c r="I128" s="61"/>
      <c r="J128" s="61">
        <v>21</v>
      </c>
      <c r="K128" s="61"/>
      <c r="L128" s="61">
        <v>11</v>
      </c>
      <c r="M128" s="61" t="s">
        <v>33</v>
      </c>
      <c r="N128" s="3">
        <f t="shared" si="40"/>
        <v>9.49</v>
      </c>
      <c r="O128" s="9">
        <f t="shared" si="41"/>
        <v>9.49</v>
      </c>
      <c r="P128" s="4">
        <f t="shared" si="45"/>
        <v>0.76500000000000001</v>
      </c>
      <c r="Q128" s="11">
        <f t="shared" si="46"/>
        <v>8.0611169652265549</v>
      </c>
      <c r="R128" s="10">
        <f t="shared" si="44"/>
        <v>4.1020000000000003</v>
      </c>
      <c r="S128" s="8"/>
    </row>
    <row r="129" spans="1:19" hidden="1">
      <c r="A129" s="61">
        <v>5</v>
      </c>
      <c r="B129" s="61"/>
      <c r="C129" s="12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3">
        <f t="shared" si="40"/>
        <v>0</v>
      </c>
      <c r="O129" s="9">
        <f t="shared" si="41"/>
        <v>0</v>
      </c>
      <c r="P129" s="4">
        <f t="shared" si="45"/>
        <v>0</v>
      </c>
      <c r="Q129" s="11">
        <f t="shared" si="46"/>
        <v>0</v>
      </c>
      <c r="R129" s="10">
        <f t="shared" si="44"/>
        <v>0</v>
      </c>
      <c r="S129" s="8"/>
    </row>
    <row r="130" spans="1:19" hidden="1">
      <c r="A130" s="61">
        <v>6</v>
      </c>
      <c r="B130" s="61"/>
      <c r="C130" s="12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3">
        <f t="shared" si="40"/>
        <v>0</v>
      </c>
      <c r="O130" s="9">
        <f t="shared" si="41"/>
        <v>0</v>
      </c>
      <c r="P130" s="4">
        <f t="shared" si="45"/>
        <v>0</v>
      </c>
      <c r="Q130" s="11">
        <f t="shared" si="46"/>
        <v>0</v>
      </c>
      <c r="R130" s="10">
        <f t="shared" si="44"/>
        <v>0</v>
      </c>
      <c r="S130" s="8"/>
    </row>
    <row r="131" spans="1:19" hidden="1">
      <c r="A131" s="61">
        <v>7</v>
      </c>
      <c r="B131" s="61"/>
      <c r="C131" s="12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3">
        <f t="shared" si="40"/>
        <v>0</v>
      </c>
      <c r="O131" s="9">
        <f t="shared" si="41"/>
        <v>0</v>
      </c>
      <c r="P131" s="4">
        <f t="shared" si="45"/>
        <v>0</v>
      </c>
      <c r="Q131" s="11">
        <f t="shared" si="46"/>
        <v>0</v>
      </c>
      <c r="R131" s="10">
        <f t="shared" si="44"/>
        <v>0</v>
      </c>
      <c r="S131" s="8"/>
    </row>
    <row r="132" spans="1:19" hidden="1">
      <c r="A132" s="61">
        <v>8</v>
      </c>
      <c r="B132" s="61"/>
      <c r="C132" s="12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3">
        <f t="shared" si="40"/>
        <v>0</v>
      </c>
      <c r="O132" s="9">
        <f t="shared" si="41"/>
        <v>0</v>
      </c>
      <c r="P132" s="4">
        <f t="shared" si="45"/>
        <v>0</v>
      </c>
      <c r="Q132" s="11">
        <f t="shared" si="46"/>
        <v>0</v>
      </c>
      <c r="R132" s="10">
        <f t="shared" si="44"/>
        <v>0</v>
      </c>
      <c r="S132" s="8"/>
    </row>
    <row r="133" spans="1:19" hidden="1">
      <c r="A133" s="61">
        <v>9</v>
      </c>
      <c r="B133" s="61"/>
      <c r="C133" s="12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3">
        <f t="shared" si="40"/>
        <v>0</v>
      </c>
      <c r="O133" s="9">
        <f t="shared" si="41"/>
        <v>0</v>
      </c>
      <c r="P133" s="4">
        <f t="shared" si="45"/>
        <v>0</v>
      </c>
      <c r="Q133" s="11">
        <f t="shared" si="46"/>
        <v>0</v>
      </c>
      <c r="R133" s="10">
        <f t="shared" si="44"/>
        <v>0</v>
      </c>
      <c r="S133" s="8"/>
    </row>
    <row r="134" spans="1:19" hidden="1">
      <c r="A134" s="61">
        <v>10</v>
      </c>
      <c r="B134" s="61"/>
      <c r="C134" s="12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3">
        <f t="shared" si="40"/>
        <v>0</v>
      </c>
      <c r="O134" s="9">
        <f t="shared" si="41"/>
        <v>0</v>
      </c>
      <c r="P134" s="4">
        <f t="shared" si="45"/>
        <v>0</v>
      </c>
      <c r="Q134" s="11">
        <f t="shared" si="46"/>
        <v>0</v>
      </c>
      <c r="R134" s="10">
        <f t="shared" si="44"/>
        <v>0</v>
      </c>
      <c r="S134" s="8"/>
    </row>
    <row r="135" spans="1:19">
      <c r="A135" s="64" t="s">
        <v>35</v>
      </c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6"/>
      <c r="R135" s="10">
        <f>SUM(R125:R134)</f>
        <v>15.102399999999999</v>
      </c>
      <c r="S135" s="8"/>
    </row>
    <row r="136" spans="1:19" ht="15.75">
      <c r="A136" s="23" t="s">
        <v>81</v>
      </c>
      <c r="B136" s="23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6"/>
      <c r="S136" s="8"/>
    </row>
    <row r="137" spans="1:19">
      <c r="A137" s="48" t="s">
        <v>37</v>
      </c>
      <c r="B137" s="48"/>
      <c r="C137" s="48"/>
      <c r="D137" s="48"/>
      <c r="E137" s="48"/>
      <c r="F137" s="48"/>
      <c r="G137" s="48"/>
      <c r="H137" s="48"/>
      <c r="I137" s="48"/>
      <c r="J137" s="15"/>
      <c r="K137" s="15"/>
      <c r="L137" s="15"/>
      <c r="M137" s="15"/>
      <c r="N137" s="15"/>
      <c r="O137" s="15"/>
      <c r="P137" s="15"/>
      <c r="Q137" s="15"/>
      <c r="R137" s="16"/>
      <c r="S137" s="8"/>
    </row>
    <row r="138" spans="1:19" s="8" customFormat="1">
      <c r="A138" s="48"/>
      <c r="B138" s="48"/>
      <c r="C138" s="48"/>
      <c r="D138" s="48"/>
      <c r="E138" s="48"/>
      <c r="F138" s="48"/>
      <c r="G138" s="48"/>
      <c r="H138" s="48"/>
      <c r="I138" s="48"/>
      <c r="J138" s="15"/>
      <c r="K138" s="15"/>
      <c r="L138" s="15"/>
      <c r="M138" s="15"/>
      <c r="N138" s="15"/>
      <c r="O138" s="15"/>
      <c r="P138" s="15"/>
      <c r="Q138" s="15"/>
      <c r="R138" s="16"/>
    </row>
    <row r="139" spans="1:19">
      <c r="A139" s="67" t="s">
        <v>82</v>
      </c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57"/>
      <c r="R139" s="8"/>
      <c r="S139" s="8"/>
    </row>
    <row r="140" spans="1:19" ht="18">
      <c r="A140" s="69" t="s">
        <v>27</v>
      </c>
      <c r="B140" s="70"/>
      <c r="C140" s="70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57"/>
      <c r="R140" s="8"/>
      <c r="S140" s="8"/>
    </row>
    <row r="141" spans="1:19">
      <c r="A141" s="67" t="s">
        <v>83</v>
      </c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57"/>
      <c r="R141" s="8"/>
      <c r="S141" s="8"/>
    </row>
    <row r="142" spans="1:19">
      <c r="A142" s="61">
        <v>1</v>
      </c>
      <c r="B142" s="61" t="s">
        <v>29</v>
      </c>
      <c r="C142" s="12">
        <v>66</v>
      </c>
      <c r="D142" s="61" t="s">
        <v>30</v>
      </c>
      <c r="E142" s="61">
        <v>1</v>
      </c>
      <c r="F142" s="61" t="s">
        <v>84</v>
      </c>
      <c r="G142" s="61">
        <v>1</v>
      </c>
      <c r="H142" s="61" t="s">
        <v>32</v>
      </c>
      <c r="I142" s="61"/>
      <c r="J142" s="61">
        <v>23</v>
      </c>
      <c r="K142" s="61"/>
      <c r="L142" s="61">
        <v>16</v>
      </c>
      <c r="M142" s="61" t="s">
        <v>33</v>
      </c>
      <c r="N142" s="3">
        <f t="shared" ref="N142:N151" si="47">(IF(F142="OŽ",IF(L142=1,550.8,IF(L142=2,426.38,IF(L142=3,342.14,IF(L142=4,181.44,IF(L142=5,168.48,IF(L142=6,155.52,IF(L142=7,148.5,IF(L142=8,144,0))))))))+IF(L142&lt;=8,0,IF(L142&lt;=16,137.7,IF(L142&lt;=24,108,IF(L142&lt;=32,80.1,IF(L142&lt;=36,52.2,0)))))-IF(L142&lt;=8,0,IF(L142&lt;=16,(L142-9)*2.754,IF(L142&lt;=24,(L142-17)* 2.754,IF(L142&lt;=32,(L142-25)* 2.754,IF(L142&lt;=36,(L142-33)*2.754,0))))),0)+IF(F142="PČ",IF(L142=1,449,IF(L142=2,314.6,IF(L142=3,238,IF(L142=4,172,IF(L142=5,159,IF(L142=6,145,IF(L142=7,132,IF(L142=8,119,0))))))))+IF(L142&lt;=8,0,IF(L142&lt;=16,88,IF(L142&lt;=24,55,IF(L142&lt;=32,22,0))))-IF(L142&lt;=8,0,IF(L142&lt;=16,(L142-9)*2.245,IF(L142&lt;=24,(L142-17)*2.245,IF(L142&lt;=32,(L142-25)*2.245,0)))),0)+IF(F142="PČneol",IF(L142=1,85,IF(L142=2,64.61,IF(L142=3,50.76,IF(L142=4,16.25,IF(L142=5,15,IF(L142=6,13.75,IF(L142=7,12.5,IF(L142=8,11.25,0))))))))+IF(L142&lt;=8,0,IF(L142&lt;=16,9,0))-IF(L142&lt;=8,0,IF(L142&lt;=16,(L142-9)*0.425,0)),0)+IF(F142="PŽ",IF(L142=1,85,IF(L142=2,59.5,IF(L142=3,45,IF(L142=4,32.5,IF(L142=5,30,IF(L142=6,27.5,IF(L142=7,25,IF(L142=8,22.5,0))))))))+IF(L142&lt;=8,0,IF(L142&lt;=16,19,IF(L142&lt;=24,13,IF(L142&lt;=32,8,0))))-IF(L142&lt;=8,0,IF(L142&lt;=16,(L142-9)*0.425,IF(L142&lt;=24,(L142-17)*0.425,IF(L142&lt;=32,(L142-25)*0.425,0)))),0)+IF(F142="EČ",IF(L142=1,204,IF(L142=2,156.24,IF(L142=3,123.84,IF(L142=4,72,IF(L142=5,66,IF(L142=6,60,IF(L142=7,54,IF(L142=8,48,0))))))))+IF(L142&lt;=8,0,IF(L142&lt;=16,40,IF(L142&lt;=24,25,0)))-IF(L142&lt;=8,0,IF(L142&lt;=16,(L142-9)*1.02,IF(L142&lt;=24,(L142-17)*1.02,0))),0)+IF(F142="EČneol",IF(L142=1,68,IF(L142=2,51.69,IF(L142=3,40.61,IF(L142=4,13,IF(L142=5,12,IF(L142=6,11,IF(L142=7,10,IF(L142=8,9,0)))))))))+IF(F142="EŽ",IF(L142=1,68,IF(L142=2,47.6,IF(L142=3,36,IF(L142=4,18,IF(L142=5,16.5,IF(L142=6,15,IF(L142=7,13.5,IF(L142=8,12,0))))))))+IF(L142&lt;=8,0,IF(L142&lt;=16,10,IF(L142&lt;=24,6,0)))-IF(L142&lt;=8,0,IF(L142&lt;=16,(L142-9)*0.34,IF(L142&lt;=24,(L142-17)*0.34,0))),0)+IF(F142="PT",IF(L142=1,68,IF(L142=2,52.08,IF(L142=3,41.28,IF(L142=4,24,IF(L142=5,22,IF(L142=6,20,IF(L142=7,18,IF(L142=8,16,0))))))))+IF(L142&lt;=8,0,IF(L142&lt;=16,13,IF(L142&lt;=24,9,IF(L142&lt;=32,4,0))))-IF(L142&lt;=8,0,IF(L142&lt;=16,(L142-9)*0.34,IF(L142&lt;=24,(L142-17)*0.34,IF(L142&lt;=32,(L142-25)*0.34,0)))),0)+IF(F142="JOŽ",IF(L142=1,85,IF(L142=2,59.5,IF(L142=3,45,IF(L142=4,32.5,IF(L142=5,30,IF(L142=6,27.5,IF(L142=7,25,IF(L142=8,22.5,0))))))))+IF(L142&lt;=8,0,IF(L142&lt;=16,19,IF(L142&lt;=24,13,0)))-IF(L142&lt;=8,0,IF(L142&lt;=16,(L142-9)*0.425,IF(L142&lt;=24,(L142-17)*0.425,0))),0)+IF(F142="JPČ",IF(L142=1,68,IF(L142=2,47.6,IF(L142=3,36,IF(L142=4,26,IF(L142=5,24,IF(L142=6,22,IF(L142=7,20,IF(L142=8,18,0))))))))+IF(L142&lt;=8,0,IF(L142&lt;=16,13,IF(L142&lt;=24,9,0)))-IF(L142&lt;=8,0,IF(L142&lt;=16,(L142-9)*0.34,IF(L142&lt;=24,(L142-17)*0.34,0))),0)+IF(F142="JEČ",IF(L142=1,34,IF(L142=2,26.04,IF(L142=3,20.6,IF(L142=4,12,IF(L142=5,11,IF(L142=6,10,IF(L142=7,9,IF(L142=8,8,0))))))))+IF(L142&lt;=8,0,IF(L142&lt;=16,6,0))-IF(L142&lt;=8,0,IF(L142&lt;=16,(L142-9)*0.17,0)),0)+IF(F142="JEOF",IF(L142=1,34,IF(L142=2,26.04,IF(L142=3,20.6,IF(L142=4,12,IF(L142=5,11,IF(L142=6,10,IF(L142=7,9,IF(L142=8,8,0))))))))+IF(L142&lt;=8,0,IF(L142&lt;=16,6,0))-IF(L142&lt;=8,0,IF(L142&lt;=16,(L142-9)*0.17,0)),0)+IF(F142="JnPČ",IF(L142=1,51,IF(L142=2,35.7,IF(L142=3,27,IF(L142=4,19.5,IF(L142=5,18,IF(L142=6,16.5,IF(L142=7,15,IF(L142=8,13.5,0))))))))+IF(L142&lt;=8,0,IF(L142&lt;=16,10,0))-IF(L142&lt;=8,0,IF(L142&lt;=16,(L142-9)*0.255,0)),0)+IF(F142="JnEČ",IF(L142=1,25.5,IF(L142=2,19.53,IF(L142=3,15.48,IF(L142=4,9,IF(L142=5,8.25,IF(L142=6,7.5,IF(L142=7,6.75,IF(L142=8,6,0))))))))+IF(L142&lt;=8,0,IF(L142&lt;=16,5,0))-IF(L142&lt;=8,0,IF(L142&lt;=16,(L142-9)*0.1275,0)),0)+IF(F142="JčPČ",IF(L142=1,21.25,IF(L142=2,14.5,IF(L142=3,11.5,IF(L142=4,7,IF(L142=5,6.5,IF(L142=6,6,IF(L142=7,5.5,IF(L142=8,5,0))))))))+IF(L142&lt;=8,0,IF(L142&lt;=16,4,0))-IF(L142&lt;=8,0,IF(L142&lt;=16,(L142-9)*0.10625,0)),0)+IF(F142="JčEČ",IF(L142=1,17,IF(L142=2,13.02,IF(L142=3,10.32,IF(L142=4,6,IF(L142=5,5.5,IF(L142=6,5,IF(L142=7,4.5,IF(L142=8,4,0))))))))+IF(L142&lt;=8,0,IF(L142&lt;=16,3,0))-IF(L142&lt;=8,0,IF(L142&lt;=16,(L142-9)*0.085,0)),0)+IF(F142="NEAK",IF(L142=1,11.48,IF(L142=2,8.79,IF(L142=3,6.97,IF(L142=4,4.05,IF(L142=5,3.71,IF(L142=6,3.38,IF(L142=7,3.04,IF(L142=8,2.7,0))))))))+IF(L142&lt;=8,0,IF(L142&lt;=16,2,IF(L142&lt;=24,1.3,0)))-IF(L142&lt;=8,0,IF(L142&lt;=16,(L142-9)*0.0574,IF(L142&lt;=24,(L142-17)*0.0574,0))),0))*IF(L142&lt;0,1,IF(OR(F142="PČ",F142="PŽ",F142="PT"),IF(J142&lt;32,J142/32,1),1))* IF(L142&lt;0,1,IF(OR(F142="EČ",F142="EŽ",F142="JOŽ",F142="JPČ",F142="NEAK"),IF(J142&lt;24,J142/24,1),1))*IF(L142&lt;0,1,IF(OR(F142="PČneol",F142="JEČ",F142="JEOF",F142="JnPČ",F142="JnEČ",F142="JčPČ",F142="JčEČ"),IF(J142&lt;16,J142/16,1),1))*IF(L142&lt;0,1,IF(F142="EČneol",IF(J142&lt;8,J142/8,1),1))</f>
        <v>31.490833333333335</v>
      </c>
      <c r="O142" s="9">
        <f t="shared" ref="O142:O151" si="48">IF(F142="OŽ",N142,IF(H142="Ne",IF(J142*0.3&lt;J142-L142,N142,0),IF(J142*0.1&lt;J142-L142,N142,0)))</f>
        <v>31.490833333333335</v>
      </c>
      <c r="P142" s="4">
        <f t="shared" ref="P142" si="49">IF(O142=0,0,IF(F142="OŽ",IF(L142&gt;35,0,IF(J142&gt;35,(36-L142)*1.836,((36-L142)-(36-J142))*1.836)),0)+IF(F142="PČ",IF(L142&gt;31,0,IF(J142&gt;31,(32-L142)*1.347,((32-L142)-(32-J142))*1.347)),0)+ IF(F142="PČneol",IF(L142&gt;15,0,IF(J142&gt;15,(16-L142)*0.255,((16-L142)-(16-J142))*0.255)),0)+IF(F142="PŽ",IF(L142&gt;31,0,IF(J142&gt;31,(32-L142)*0.255,((32-L142)-(32-J142))*0.255)),0)+IF(F142="EČ",IF(L142&gt;23,0,IF(J142&gt;23,(24-L142)*0.612,((24-L142)-(24-J142))*0.612)),0)+IF(F142="EČneol",IF(L142&gt;7,0,IF(J142&gt;7,(8-L142)*0.204,((8-L142)-(8-J142))*0.204)),0)+IF(F142="EŽ",IF(L142&gt;23,0,IF(J142&gt;23,(24-L142)*0.204,((24-L142)-(24-J142))*0.204)),0)+IF(F142="PT",IF(L142&gt;31,0,IF(J142&gt;31,(32-L142)*0.204,((32-L142)-(32-J142))*0.204)),0)+IF(F142="JOŽ",IF(L142&gt;23,0,IF(J142&gt;23,(24-L142)*0.255,((24-L142)-(24-J142))*0.255)),0)+IF(F142="JPČ",IF(L142&gt;23,0,IF(J142&gt;23,(24-L142)*0.204,((24-L142)-(24-J142))*0.204)),0)+IF(F142="JEČ",IF(L142&gt;15,0,IF(J142&gt;15,(16-L142)*0.102,((16-L142)-(16-J142))*0.102)),0)+IF(F142="JEOF",IF(L142&gt;15,0,IF(J142&gt;15,(16-L142)*0.102,((16-L142)-(16-J142))*0.102)),0)+IF(F142="JnPČ",IF(L142&gt;15,0,IF(J142&gt;15,(16-L142)*0.153,((16-L142)-(16-J142))*0.153)),0)+IF(F142="JnEČ",IF(L142&gt;15,0,IF(J142&gt;15,(16-L142)*0.0765,((16-L142)-(16-J142))*0.0765)),0)+IF(F142="JčPČ",IF(L142&gt;15,0,IF(J142&gt;15,(16-L142)*0.06375,((16-L142)-(16-J142))*0.06375)),0)+IF(F142="JčEČ",IF(L142&gt;15,0,IF(J142&gt;15,(16-L142)*0.051,((16-L142)-(16-J142))*0.051)),0)+IF(F142="NEAK",IF(L142&gt;23,0,IF(J142&gt;23,(24-L142)*0.03444,((24-L142)-(24-J142))*0.03444)),0))</f>
        <v>4.2839999999999998</v>
      </c>
      <c r="Q142" s="11">
        <f t="shared" ref="Q142" si="50">IF(ISERROR(P142*100/N142),0,(P142*100/N142))</f>
        <v>13.6039588239964</v>
      </c>
      <c r="R142" s="10">
        <f t="shared" ref="R142:R151" si="51">IF(Q142&lt;=30,O142+P142,O142+O142*0.3)*IF(G142=1,0.4,IF(G142=2,0.75,IF(G142="1 (kas 4 m. 1 k. nerengiamos)",0.52,1)))*IF(D142="olimpinė",1,IF(M142="Ne",0.5,1))*IF(OR(A$5="Lietuvos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federacija"),IF(OR(J142&lt;8,K142&lt;16),0,1),1)*E142*IF(I142&lt;=1,1,1/I142)*IF(OR(A$5="Lietuvos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14.309933333333333</v>
      </c>
      <c r="S142" s="8"/>
    </row>
    <row r="143" spans="1:19">
      <c r="A143" s="61">
        <v>2</v>
      </c>
      <c r="B143" s="61" t="s">
        <v>69</v>
      </c>
      <c r="C143" s="12">
        <v>130</v>
      </c>
      <c r="D143" s="61" t="s">
        <v>30</v>
      </c>
      <c r="E143" s="61">
        <v>1</v>
      </c>
      <c r="F143" s="61" t="s">
        <v>84</v>
      </c>
      <c r="G143" s="61">
        <v>1</v>
      </c>
      <c r="H143" s="61" t="s">
        <v>32</v>
      </c>
      <c r="I143" s="61"/>
      <c r="J143" s="61">
        <v>18</v>
      </c>
      <c r="K143" s="61"/>
      <c r="L143" s="61">
        <v>10</v>
      </c>
      <c r="M143" s="61" t="s">
        <v>33</v>
      </c>
      <c r="N143" s="3">
        <f t="shared" si="47"/>
        <v>29.234999999999999</v>
      </c>
      <c r="O143" s="9">
        <f t="shared" si="48"/>
        <v>29.234999999999999</v>
      </c>
      <c r="P143" s="4">
        <f t="shared" ref="P143:P151" si="52">IF(O143=0,0,IF(F143="OŽ",IF(L143&gt;35,0,IF(J143&gt;35,(36-L143)*1.836,((36-L143)-(36-J143))*1.836)),0)+IF(F143="PČ",IF(L143&gt;31,0,IF(J143&gt;31,(32-L143)*1.347,((32-L143)-(32-J143))*1.347)),0)+ IF(F143="PČneol",IF(L143&gt;15,0,IF(J143&gt;15,(16-L143)*0.255,((16-L143)-(16-J143))*0.255)),0)+IF(F143="PŽ",IF(L143&gt;31,0,IF(J143&gt;31,(32-L143)*0.255,((32-L143)-(32-J143))*0.255)),0)+IF(F143="EČ",IF(L143&gt;23,0,IF(J143&gt;23,(24-L143)*0.612,((24-L143)-(24-J143))*0.612)),0)+IF(F143="EČneol",IF(L143&gt;7,0,IF(J143&gt;7,(8-L143)*0.204,((8-L143)-(8-J143))*0.204)),0)+IF(F143="EŽ",IF(L143&gt;23,0,IF(J143&gt;23,(24-L143)*0.204,((24-L143)-(24-J143))*0.204)),0)+IF(F143="PT",IF(L143&gt;31,0,IF(J143&gt;31,(32-L143)*0.204,((32-L143)-(32-J143))*0.204)),0)+IF(F143="JOŽ",IF(L143&gt;23,0,IF(J143&gt;23,(24-L143)*0.255,((24-L143)-(24-J143))*0.255)),0)+IF(F143="JPČ",IF(L143&gt;23,0,IF(J143&gt;23,(24-L143)*0.204,((24-L143)-(24-J143))*0.204)),0)+IF(F143="JEČ",IF(L143&gt;15,0,IF(J143&gt;15,(16-L143)*0.102,((16-L143)-(16-J143))*0.102)),0)+IF(F143="JEOF",IF(L143&gt;15,0,IF(J143&gt;15,(16-L143)*0.102,((16-L143)-(16-J143))*0.102)),0)+IF(F143="JnPČ",IF(L143&gt;15,0,IF(J143&gt;15,(16-L143)*0.153,((16-L143)-(16-J143))*0.153)),0)+IF(F143="JnEČ",IF(L143&gt;15,0,IF(J143&gt;15,(16-L143)*0.0765,((16-L143)-(16-J143))*0.0765)),0)+IF(F143="JčPČ",IF(L143&gt;15,0,IF(J143&gt;15,(16-L143)*0.06375,((16-L143)-(16-J143))*0.06375)),0)+IF(F143="JčEČ",IF(L143&gt;15,0,IF(J143&gt;15,(16-L143)*0.051,((16-L143)-(16-J143))*0.051)),0)+IF(F143="NEAK",IF(L143&gt;23,0,IF(J143&gt;23,(24-L143)*0.03444,((24-L143)-(24-J143))*0.03444)),0))</f>
        <v>4.8959999999999999</v>
      </c>
      <c r="Q143" s="11">
        <f t="shared" ref="Q143:Q151" si="53">IF(ISERROR(P143*100/N143),0,(P143*100/N143))</f>
        <v>16.747049769112365</v>
      </c>
      <c r="R143" s="10">
        <f t="shared" si="51"/>
        <v>13.6524</v>
      </c>
      <c r="S143" s="8"/>
    </row>
    <row r="144" spans="1:19" hidden="1">
      <c r="A144" s="61">
        <v>3</v>
      </c>
      <c r="B144" s="61"/>
      <c r="C144" s="12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3">
        <f t="shared" si="47"/>
        <v>0</v>
      </c>
      <c r="O144" s="9">
        <f t="shared" si="48"/>
        <v>0</v>
      </c>
      <c r="P144" s="4">
        <f t="shared" si="52"/>
        <v>0</v>
      </c>
      <c r="Q144" s="11">
        <f t="shared" si="53"/>
        <v>0</v>
      </c>
      <c r="R144" s="10">
        <f t="shared" si="51"/>
        <v>0</v>
      </c>
      <c r="S144" s="8"/>
    </row>
    <row r="145" spans="1:19" hidden="1">
      <c r="A145" s="61">
        <v>4</v>
      </c>
      <c r="B145" s="61"/>
      <c r="C145" s="12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3">
        <f t="shared" si="47"/>
        <v>0</v>
      </c>
      <c r="O145" s="9">
        <f t="shared" si="48"/>
        <v>0</v>
      </c>
      <c r="P145" s="4">
        <f t="shared" si="52"/>
        <v>0</v>
      </c>
      <c r="Q145" s="11">
        <f t="shared" si="53"/>
        <v>0</v>
      </c>
      <c r="R145" s="10">
        <f t="shared" si="51"/>
        <v>0</v>
      </c>
      <c r="S145" s="8"/>
    </row>
    <row r="146" spans="1:19" hidden="1">
      <c r="A146" s="61">
        <v>5</v>
      </c>
      <c r="B146" s="61"/>
      <c r="C146" s="12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3">
        <f t="shared" si="47"/>
        <v>0</v>
      </c>
      <c r="O146" s="9">
        <f t="shared" si="48"/>
        <v>0</v>
      </c>
      <c r="P146" s="4">
        <f t="shared" si="52"/>
        <v>0</v>
      </c>
      <c r="Q146" s="11">
        <f t="shared" si="53"/>
        <v>0</v>
      </c>
      <c r="R146" s="10">
        <f t="shared" si="51"/>
        <v>0</v>
      </c>
      <c r="S146" s="8"/>
    </row>
    <row r="147" spans="1:19" hidden="1">
      <c r="A147" s="61">
        <v>6</v>
      </c>
      <c r="B147" s="61"/>
      <c r="C147" s="12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3">
        <f t="shared" si="47"/>
        <v>0</v>
      </c>
      <c r="O147" s="9">
        <f t="shared" si="48"/>
        <v>0</v>
      </c>
      <c r="P147" s="4">
        <f t="shared" si="52"/>
        <v>0</v>
      </c>
      <c r="Q147" s="11">
        <f t="shared" si="53"/>
        <v>0</v>
      </c>
      <c r="R147" s="10">
        <f t="shared" si="51"/>
        <v>0</v>
      </c>
      <c r="S147" s="8"/>
    </row>
    <row r="148" spans="1:19" hidden="1">
      <c r="A148" s="61">
        <v>7</v>
      </c>
      <c r="B148" s="61"/>
      <c r="C148" s="12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3">
        <f t="shared" si="47"/>
        <v>0</v>
      </c>
      <c r="O148" s="9">
        <f t="shared" si="48"/>
        <v>0</v>
      </c>
      <c r="P148" s="4">
        <f t="shared" si="52"/>
        <v>0</v>
      </c>
      <c r="Q148" s="11">
        <f t="shared" si="53"/>
        <v>0</v>
      </c>
      <c r="R148" s="10">
        <f t="shared" si="51"/>
        <v>0</v>
      </c>
      <c r="S148" s="8"/>
    </row>
    <row r="149" spans="1:19" hidden="1">
      <c r="A149" s="61">
        <v>8</v>
      </c>
      <c r="B149" s="61"/>
      <c r="C149" s="12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3">
        <f t="shared" si="47"/>
        <v>0</v>
      </c>
      <c r="O149" s="9">
        <f t="shared" si="48"/>
        <v>0</v>
      </c>
      <c r="P149" s="4">
        <f t="shared" si="52"/>
        <v>0</v>
      </c>
      <c r="Q149" s="11">
        <f t="shared" si="53"/>
        <v>0</v>
      </c>
      <c r="R149" s="10">
        <f t="shared" si="51"/>
        <v>0</v>
      </c>
      <c r="S149" s="8"/>
    </row>
    <row r="150" spans="1:19" hidden="1">
      <c r="A150" s="61">
        <v>9</v>
      </c>
      <c r="B150" s="61"/>
      <c r="C150" s="12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3">
        <f t="shared" si="47"/>
        <v>0</v>
      </c>
      <c r="O150" s="9">
        <f t="shared" si="48"/>
        <v>0</v>
      </c>
      <c r="P150" s="4">
        <f t="shared" si="52"/>
        <v>0</v>
      </c>
      <c r="Q150" s="11">
        <f t="shared" si="53"/>
        <v>0</v>
      </c>
      <c r="R150" s="10">
        <f t="shared" si="51"/>
        <v>0</v>
      </c>
      <c r="S150" s="8"/>
    </row>
    <row r="151" spans="1:19" hidden="1">
      <c r="A151" s="61">
        <v>10</v>
      </c>
      <c r="B151" s="61"/>
      <c r="C151" s="12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3">
        <f t="shared" si="47"/>
        <v>0</v>
      </c>
      <c r="O151" s="9">
        <f t="shared" si="48"/>
        <v>0</v>
      </c>
      <c r="P151" s="4">
        <f t="shared" si="52"/>
        <v>0</v>
      </c>
      <c r="Q151" s="11">
        <f t="shared" si="53"/>
        <v>0</v>
      </c>
      <c r="R151" s="10">
        <f t="shared" si="51"/>
        <v>0</v>
      </c>
      <c r="S151" s="8"/>
    </row>
    <row r="152" spans="1:19">
      <c r="A152" s="64" t="s">
        <v>35</v>
      </c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6"/>
      <c r="R152" s="10">
        <f>SUM(R142:R151)</f>
        <v>27.962333333333333</v>
      </c>
      <c r="S152" s="8"/>
    </row>
    <row r="153" spans="1:19" ht="15.75">
      <c r="A153" s="23" t="s">
        <v>85</v>
      </c>
      <c r="B153" s="23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6"/>
      <c r="S153" s="8"/>
    </row>
    <row r="154" spans="1:19">
      <c r="A154" s="48" t="s">
        <v>37</v>
      </c>
      <c r="B154" s="48"/>
      <c r="C154" s="48"/>
      <c r="D154" s="48"/>
      <c r="E154" s="48"/>
      <c r="F154" s="48"/>
      <c r="G154" s="48"/>
      <c r="H154" s="48"/>
      <c r="I154" s="48"/>
      <c r="J154" s="15"/>
      <c r="K154" s="15"/>
      <c r="L154" s="15"/>
      <c r="M154" s="15"/>
      <c r="N154" s="15"/>
      <c r="O154" s="15"/>
      <c r="P154" s="15"/>
      <c r="Q154" s="15"/>
      <c r="R154" s="16"/>
      <c r="S154" s="8"/>
    </row>
    <row r="155" spans="1:19" s="8" customFormat="1">
      <c r="A155" s="48"/>
      <c r="B155" s="48"/>
      <c r="C155" s="48"/>
      <c r="D155" s="48"/>
      <c r="E155" s="48"/>
      <c r="F155" s="48"/>
      <c r="G155" s="48"/>
      <c r="H155" s="48"/>
      <c r="I155" s="48"/>
      <c r="J155" s="15"/>
      <c r="K155" s="15"/>
      <c r="L155" s="15"/>
      <c r="M155" s="15"/>
      <c r="N155" s="15"/>
      <c r="O155" s="15"/>
      <c r="P155" s="15"/>
      <c r="Q155" s="15"/>
      <c r="R155" s="16"/>
    </row>
    <row r="156" spans="1:19">
      <c r="A156" s="67" t="s">
        <v>86</v>
      </c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57"/>
      <c r="R156" s="8"/>
      <c r="S156" s="8"/>
    </row>
    <row r="157" spans="1:19" ht="18">
      <c r="A157" s="69" t="s">
        <v>27</v>
      </c>
      <c r="B157" s="70"/>
      <c r="C157" s="70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57"/>
      <c r="R157" s="8"/>
      <c r="S157" s="8"/>
    </row>
    <row r="158" spans="1:19">
      <c r="A158" s="67" t="s">
        <v>87</v>
      </c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57"/>
      <c r="R158" s="8"/>
      <c r="S158" s="8"/>
    </row>
    <row r="159" spans="1:19">
      <c r="A159" s="61">
        <v>1</v>
      </c>
      <c r="B159" s="61" t="s">
        <v>88</v>
      </c>
      <c r="C159" s="12">
        <v>65</v>
      </c>
      <c r="D159" s="61" t="s">
        <v>30</v>
      </c>
      <c r="E159" s="61">
        <v>1</v>
      </c>
      <c r="F159" s="61" t="s">
        <v>52</v>
      </c>
      <c r="G159" s="61">
        <v>1</v>
      </c>
      <c r="H159" s="61" t="s">
        <v>32</v>
      </c>
      <c r="I159" s="61"/>
      <c r="J159" s="61">
        <v>17</v>
      </c>
      <c r="K159" s="61"/>
      <c r="L159" s="61">
        <v>11</v>
      </c>
      <c r="M159" s="61" t="s">
        <v>33</v>
      </c>
      <c r="N159" s="3">
        <f t="shared" ref="N159:N168" si="54">(IF(F159="OŽ",IF(L159=1,550.8,IF(L159=2,426.38,IF(L159=3,342.14,IF(L159=4,181.44,IF(L159=5,168.48,IF(L159=6,155.52,IF(L159=7,148.5,IF(L159=8,144,0))))))))+IF(L159&lt;=8,0,IF(L159&lt;=16,137.7,IF(L159&lt;=24,108,IF(L159&lt;=32,80.1,IF(L159&lt;=36,52.2,0)))))-IF(L159&lt;=8,0,IF(L159&lt;=16,(L159-9)*2.754,IF(L159&lt;=24,(L159-17)* 2.754,IF(L159&lt;=32,(L159-25)* 2.754,IF(L159&lt;=36,(L159-33)*2.754,0))))),0)+IF(F159="PČ",IF(L159=1,449,IF(L159=2,314.6,IF(L159=3,238,IF(L159=4,172,IF(L159=5,159,IF(L159=6,145,IF(L159=7,132,IF(L159=8,119,0))))))))+IF(L159&lt;=8,0,IF(L159&lt;=16,88,IF(L159&lt;=24,55,IF(L159&lt;=32,22,0))))-IF(L159&lt;=8,0,IF(L159&lt;=16,(L159-9)*2.245,IF(L159&lt;=24,(L159-17)*2.245,IF(L159&lt;=32,(L159-25)*2.245,0)))),0)+IF(F159="PČneol",IF(L159=1,85,IF(L159=2,64.61,IF(L159=3,50.76,IF(L159=4,16.25,IF(L159=5,15,IF(L159=6,13.75,IF(L159=7,12.5,IF(L159=8,11.25,0))))))))+IF(L159&lt;=8,0,IF(L159&lt;=16,9,0))-IF(L159&lt;=8,0,IF(L159&lt;=16,(L159-9)*0.425,0)),0)+IF(F159="PŽ",IF(L159=1,85,IF(L159=2,59.5,IF(L159=3,45,IF(L159=4,32.5,IF(L159=5,30,IF(L159=6,27.5,IF(L159=7,25,IF(L159=8,22.5,0))))))))+IF(L159&lt;=8,0,IF(L159&lt;=16,19,IF(L159&lt;=24,13,IF(L159&lt;=32,8,0))))-IF(L159&lt;=8,0,IF(L159&lt;=16,(L159-9)*0.425,IF(L159&lt;=24,(L159-17)*0.425,IF(L159&lt;=32,(L159-25)*0.425,0)))),0)+IF(F159="EČ",IF(L159=1,204,IF(L159=2,156.24,IF(L159=3,123.84,IF(L159=4,72,IF(L159=5,66,IF(L159=6,60,IF(L159=7,54,IF(L159=8,48,0))))))))+IF(L159&lt;=8,0,IF(L159&lt;=16,40,IF(L159&lt;=24,25,0)))-IF(L159&lt;=8,0,IF(L159&lt;=16,(L159-9)*1.02,IF(L159&lt;=24,(L159-17)*1.02,0))),0)+IF(F159="EČneol",IF(L159=1,68,IF(L159=2,51.69,IF(L159=3,40.61,IF(L159=4,13,IF(L159=5,12,IF(L159=6,11,IF(L159=7,10,IF(L159=8,9,0)))))))))+IF(F159="EŽ",IF(L159=1,68,IF(L159=2,47.6,IF(L159=3,36,IF(L159=4,18,IF(L159=5,16.5,IF(L159=6,15,IF(L159=7,13.5,IF(L159=8,12,0))))))))+IF(L159&lt;=8,0,IF(L159&lt;=16,10,IF(L159&lt;=24,6,0)))-IF(L159&lt;=8,0,IF(L159&lt;=16,(L159-9)*0.34,IF(L159&lt;=24,(L159-17)*0.34,0))),0)+IF(F159="PT",IF(L159=1,68,IF(L159=2,52.08,IF(L159=3,41.28,IF(L159=4,24,IF(L159=5,22,IF(L159=6,20,IF(L159=7,18,IF(L159=8,16,0))))))))+IF(L159&lt;=8,0,IF(L159&lt;=16,13,IF(L159&lt;=24,9,IF(L159&lt;=32,4,0))))-IF(L159&lt;=8,0,IF(L159&lt;=16,(L159-9)*0.34,IF(L159&lt;=24,(L159-17)*0.34,IF(L159&lt;=32,(L159-25)*0.34,0)))),0)+IF(F159="JOŽ",IF(L159=1,85,IF(L159=2,59.5,IF(L159=3,45,IF(L159=4,32.5,IF(L159=5,30,IF(L159=6,27.5,IF(L159=7,25,IF(L159=8,22.5,0))))))))+IF(L159&lt;=8,0,IF(L159&lt;=16,19,IF(L159&lt;=24,13,0)))-IF(L159&lt;=8,0,IF(L159&lt;=16,(L159-9)*0.425,IF(L159&lt;=24,(L159-17)*0.425,0))),0)+IF(F159="JPČ",IF(L159=1,68,IF(L159=2,47.6,IF(L159=3,36,IF(L159=4,26,IF(L159=5,24,IF(L159=6,22,IF(L159=7,20,IF(L159=8,18,0))))))))+IF(L159&lt;=8,0,IF(L159&lt;=16,13,IF(L159&lt;=24,9,0)))-IF(L159&lt;=8,0,IF(L159&lt;=16,(L159-9)*0.34,IF(L159&lt;=24,(L159-17)*0.34,0))),0)+IF(F159="JEČ",IF(L159=1,34,IF(L159=2,26.04,IF(L159=3,20.6,IF(L159=4,12,IF(L159=5,11,IF(L159=6,10,IF(L159=7,9,IF(L159=8,8,0))))))))+IF(L159&lt;=8,0,IF(L159&lt;=16,6,0))-IF(L159&lt;=8,0,IF(L159&lt;=16,(L159-9)*0.17,0)),0)+IF(F159="JEOF",IF(L159=1,34,IF(L159=2,26.04,IF(L159=3,20.6,IF(L159=4,12,IF(L159=5,11,IF(L159=6,10,IF(L159=7,9,IF(L159=8,8,0))))))))+IF(L159&lt;=8,0,IF(L159&lt;=16,6,0))-IF(L159&lt;=8,0,IF(L159&lt;=16,(L159-9)*0.17,0)),0)+IF(F159="JnPČ",IF(L159=1,51,IF(L159=2,35.7,IF(L159=3,27,IF(L159=4,19.5,IF(L159=5,18,IF(L159=6,16.5,IF(L159=7,15,IF(L159=8,13.5,0))))))))+IF(L159&lt;=8,0,IF(L159&lt;=16,10,0))-IF(L159&lt;=8,0,IF(L159&lt;=16,(L159-9)*0.255,0)),0)+IF(F159="JnEČ",IF(L159=1,25.5,IF(L159=2,19.53,IF(L159=3,15.48,IF(L159=4,9,IF(L159=5,8.25,IF(L159=6,7.5,IF(L159=7,6.75,IF(L159=8,6,0))))))))+IF(L159&lt;=8,0,IF(L159&lt;=16,5,0))-IF(L159&lt;=8,0,IF(L159&lt;=16,(L159-9)*0.1275,0)),0)+IF(F159="JčPČ",IF(L159=1,21.25,IF(L159=2,14.5,IF(L159=3,11.5,IF(L159=4,7,IF(L159=5,6.5,IF(L159=6,6,IF(L159=7,5.5,IF(L159=8,5,0))))))))+IF(L159&lt;=8,0,IF(L159&lt;=16,4,0))-IF(L159&lt;=8,0,IF(L159&lt;=16,(L159-9)*0.10625,0)),0)+IF(F159="JčEČ",IF(L159=1,17,IF(L159=2,13.02,IF(L159=3,10.32,IF(L159=4,6,IF(L159=5,5.5,IF(L159=6,5,IF(L159=7,4.5,IF(L159=8,4,0))))))))+IF(L159&lt;=8,0,IF(L159&lt;=16,3,0))-IF(L159&lt;=8,0,IF(L159&lt;=16,(L159-9)*0.085,0)),0)+IF(F159="NEAK",IF(L159=1,11.48,IF(L159=2,8.79,IF(L159=3,6.97,IF(L159=4,4.05,IF(L159=5,3.71,IF(L159=6,3.38,IF(L159=7,3.04,IF(L159=8,2.7,0))))))))+IF(L159&lt;=8,0,IF(L159&lt;=16,2,IF(L159&lt;=24,1.3,0)))-IF(L159&lt;=8,0,IF(L159&lt;=16,(L159-9)*0.0574,IF(L159&lt;=24,(L159-17)*0.0574,0))),0))*IF(L159&lt;0,1,IF(OR(F159="PČ",F159="PŽ",F159="PT"),IF(J159&lt;32,J159/32,1),1))* IF(L159&lt;0,1,IF(OR(F159="EČ",F159="EŽ",F159="JOŽ",F159="JPČ",F159="NEAK"),IF(J159&lt;24,J159/24,1),1))*IF(L159&lt;0,1,IF(OR(F159="PČneol",F159="JEČ",F159="JEOF",F159="JnPČ",F159="JnEČ",F159="JčPČ",F159="JčEČ"),IF(J159&lt;16,J159/16,1),1))*IF(L159&lt;0,1,IF(F159="EČneol",IF(J159&lt;8,J159/8,1),1))</f>
        <v>5.66</v>
      </c>
      <c r="O159" s="9">
        <f t="shared" ref="O159:O168" si="55">IF(F159="OŽ",N159,IF(H159="Ne",IF(J159*0.3&lt;J159-L159,N159,0),IF(J159*0.1&lt;J159-L159,N159,0)))</f>
        <v>5.66</v>
      </c>
      <c r="P159" s="4">
        <f t="shared" ref="P159" si="56">IF(O159=0,0,IF(F159="OŽ",IF(L159&gt;35,0,IF(J159&gt;35,(36-L159)*1.836,((36-L159)-(36-J159))*1.836)),0)+IF(F159="PČ",IF(L159&gt;31,0,IF(J159&gt;31,(32-L159)*1.347,((32-L159)-(32-J159))*1.347)),0)+ IF(F159="PČneol",IF(L159&gt;15,0,IF(J159&gt;15,(16-L159)*0.255,((16-L159)-(16-J159))*0.255)),0)+IF(F159="PŽ",IF(L159&gt;31,0,IF(J159&gt;31,(32-L159)*0.255,((32-L159)-(32-J159))*0.255)),0)+IF(F159="EČ",IF(L159&gt;23,0,IF(J159&gt;23,(24-L159)*0.612,((24-L159)-(24-J159))*0.612)),0)+IF(F159="EČneol",IF(L159&gt;7,0,IF(J159&gt;7,(8-L159)*0.204,((8-L159)-(8-J159))*0.204)),0)+IF(F159="EŽ",IF(L159&gt;23,0,IF(J159&gt;23,(24-L159)*0.204,((24-L159)-(24-J159))*0.204)),0)+IF(F159="PT",IF(L159&gt;31,0,IF(J159&gt;31,(32-L159)*0.204,((32-L159)-(32-J159))*0.204)),0)+IF(F159="JOŽ",IF(L159&gt;23,0,IF(J159&gt;23,(24-L159)*0.255,((24-L159)-(24-J159))*0.255)),0)+IF(F159="JPČ",IF(L159&gt;23,0,IF(J159&gt;23,(24-L159)*0.204,((24-L159)-(24-J159))*0.204)),0)+IF(F159="JEČ",IF(L159&gt;15,0,IF(J159&gt;15,(16-L159)*0.102,((16-L159)-(16-J159))*0.102)),0)+IF(F159="JEOF",IF(L159&gt;15,0,IF(J159&gt;15,(16-L159)*0.102,((16-L159)-(16-J159))*0.102)),0)+IF(F159="JnPČ",IF(L159&gt;15,0,IF(J159&gt;15,(16-L159)*0.153,((16-L159)-(16-J159))*0.153)),0)+IF(F159="JnEČ",IF(L159&gt;15,0,IF(J159&gt;15,(16-L159)*0.0765,((16-L159)-(16-J159))*0.0765)),0)+IF(F159="JčPČ",IF(L159&gt;15,0,IF(J159&gt;15,(16-L159)*0.06375,((16-L159)-(16-J159))*0.06375)),0)+IF(F159="JčEČ",IF(L159&gt;15,0,IF(J159&gt;15,(16-L159)*0.051,((16-L159)-(16-J159))*0.051)),0)+IF(F159="NEAK",IF(L159&gt;23,0,IF(J159&gt;23,(24-L159)*0.03444,((24-L159)-(24-J159))*0.03444)),0))</f>
        <v>0.51</v>
      </c>
      <c r="Q159" s="11">
        <f t="shared" ref="Q159" si="57">IF(ISERROR(P159*100/N159),0,(P159*100/N159))</f>
        <v>9.010600706713781</v>
      </c>
      <c r="R159" s="10">
        <f t="shared" ref="R159:R168" si="58">IF(Q159&lt;=30,O159+P159,O159+O159*0.3)*IF(G159=1,0.4,IF(G159=2,0.75,IF(G159="1 (kas 4 m. 1 k. nerengiamos)",0.52,1)))*IF(D159="olimpinė",1,IF(M159="Ne",0.5,1))*IF(OR(A$5="Lietuvos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federacija"),IF(OR(J159&lt;8,K159&lt;16),0,1),1)*E159*IF(I159&lt;=1,1,1/I159)*IF(OR(A$5="Lietuvos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2.468</v>
      </c>
      <c r="S159" s="8"/>
    </row>
    <row r="160" spans="1:19">
      <c r="A160" s="61">
        <v>2</v>
      </c>
      <c r="B160" s="61" t="s">
        <v>55</v>
      </c>
      <c r="C160" s="12">
        <v>74</v>
      </c>
      <c r="D160" s="61" t="s">
        <v>30</v>
      </c>
      <c r="E160" s="61">
        <v>1</v>
      </c>
      <c r="F160" s="61" t="s">
        <v>52</v>
      </c>
      <c r="G160" s="61">
        <v>1</v>
      </c>
      <c r="H160" s="61" t="s">
        <v>32</v>
      </c>
      <c r="I160" s="61"/>
      <c r="J160" s="61">
        <v>17</v>
      </c>
      <c r="K160" s="61"/>
      <c r="L160" s="61">
        <v>7</v>
      </c>
      <c r="M160" s="61" t="s">
        <v>33</v>
      </c>
      <c r="N160" s="3">
        <f t="shared" si="54"/>
        <v>9</v>
      </c>
      <c r="O160" s="9">
        <f t="shared" si="55"/>
        <v>9</v>
      </c>
      <c r="P160" s="4">
        <f t="shared" ref="P160:P168" si="59">IF(O160=0,0,IF(F160="OŽ",IF(L160&gt;35,0,IF(J160&gt;35,(36-L160)*1.836,((36-L160)-(36-J160))*1.836)),0)+IF(F160="PČ",IF(L160&gt;31,0,IF(J160&gt;31,(32-L160)*1.347,((32-L160)-(32-J160))*1.347)),0)+ IF(F160="PČneol",IF(L160&gt;15,0,IF(J160&gt;15,(16-L160)*0.255,((16-L160)-(16-J160))*0.255)),0)+IF(F160="PŽ",IF(L160&gt;31,0,IF(J160&gt;31,(32-L160)*0.255,((32-L160)-(32-J160))*0.255)),0)+IF(F160="EČ",IF(L160&gt;23,0,IF(J160&gt;23,(24-L160)*0.612,((24-L160)-(24-J160))*0.612)),0)+IF(F160="EČneol",IF(L160&gt;7,0,IF(J160&gt;7,(8-L160)*0.204,((8-L160)-(8-J160))*0.204)),0)+IF(F160="EŽ",IF(L160&gt;23,0,IF(J160&gt;23,(24-L160)*0.204,((24-L160)-(24-J160))*0.204)),0)+IF(F160="PT",IF(L160&gt;31,0,IF(J160&gt;31,(32-L160)*0.204,((32-L160)-(32-J160))*0.204)),0)+IF(F160="JOŽ",IF(L160&gt;23,0,IF(J160&gt;23,(24-L160)*0.255,((24-L160)-(24-J160))*0.255)),0)+IF(F160="JPČ",IF(L160&gt;23,0,IF(J160&gt;23,(24-L160)*0.204,((24-L160)-(24-J160))*0.204)),0)+IF(F160="JEČ",IF(L160&gt;15,0,IF(J160&gt;15,(16-L160)*0.102,((16-L160)-(16-J160))*0.102)),0)+IF(F160="JEOF",IF(L160&gt;15,0,IF(J160&gt;15,(16-L160)*0.102,((16-L160)-(16-J160))*0.102)),0)+IF(F160="JnPČ",IF(L160&gt;15,0,IF(J160&gt;15,(16-L160)*0.153,((16-L160)-(16-J160))*0.153)),0)+IF(F160="JnEČ",IF(L160&gt;15,0,IF(J160&gt;15,(16-L160)*0.0765,((16-L160)-(16-J160))*0.0765)),0)+IF(F160="JčPČ",IF(L160&gt;15,0,IF(J160&gt;15,(16-L160)*0.06375,((16-L160)-(16-J160))*0.06375)),0)+IF(F160="JčEČ",IF(L160&gt;15,0,IF(J160&gt;15,(16-L160)*0.051,((16-L160)-(16-J160))*0.051)),0)+IF(F160="NEAK",IF(L160&gt;23,0,IF(J160&gt;23,(24-L160)*0.03444,((24-L160)-(24-J160))*0.03444)),0))</f>
        <v>0.91799999999999993</v>
      </c>
      <c r="Q160" s="11">
        <f t="shared" ref="Q160:Q168" si="60">IF(ISERROR(P160*100/N160),0,(P160*100/N160))</f>
        <v>10.199999999999999</v>
      </c>
      <c r="R160" s="10">
        <f t="shared" si="58"/>
        <v>3.9672000000000001</v>
      </c>
      <c r="S160" s="8"/>
    </row>
    <row r="161" spans="1:19">
      <c r="A161" s="61">
        <v>3</v>
      </c>
      <c r="B161" s="61" t="s">
        <v>89</v>
      </c>
      <c r="C161" s="12">
        <v>86</v>
      </c>
      <c r="D161" s="61" t="s">
        <v>30</v>
      </c>
      <c r="E161" s="61">
        <v>1</v>
      </c>
      <c r="F161" s="61" t="s">
        <v>52</v>
      </c>
      <c r="G161" s="61">
        <v>1</v>
      </c>
      <c r="H161" s="61" t="s">
        <v>32</v>
      </c>
      <c r="I161" s="61"/>
      <c r="J161" s="61">
        <v>15</v>
      </c>
      <c r="K161" s="61"/>
      <c r="L161" s="61">
        <v>10</v>
      </c>
      <c r="M161" s="61" t="s">
        <v>33</v>
      </c>
      <c r="N161" s="3">
        <f t="shared" si="54"/>
        <v>5.4656250000000002</v>
      </c>
      <c r="O161" s="9">
        <f t="shared" si="55"/>
        <v>5.4656250000000002</v>
      </c>
      <c r="P161" s="4">
        <f t="shared" si="59"/>
        <v>0.51</v>
      </c>
      <c r="Q161" s="11">
        <f t="shared" si="60"/>
        <v>9.3310463121783869</v>
      </c>
      <c r="R161" s="10">
        <f t="shared" si="58"/>
        <v>2.39025</v>
      </c>
      <c r="S161" s="8"/>
    </row>
    <row r="162" spans="1:19">
      <c r="A162" s="61">
        <v>4</v>
      </c>
      <c r="B162" s="61" t="s">
        <v>66</v>
      </c>
      <c r="C162" s="12">
        <v>59</v>
      </c>
      <c r="D162" s="61" t="s">
        <v>30</v>
      </c>
      <c r="E162" s="61">
        <v>1</v>
      </c>
      <c r="F162" s="61" t="s">
        <v>52</v>
      </c>
      <c r="G162" s="61">
        <v>1</v>
      </c>
      <c r="H162" s="61" t="s">
        <v>32</v>
      </c>
      <c r="I162" s="61"/>
      <c r="J162" s="61">
        <v>13</v>
      </c>
      <c r="K162" s="61"/>
      <c r="L162" s="61">
        <v>3</v>
      </c>
      <c r="M162" s="61" t="s">
        <v>33</v>
      </c>
      <c r="N162" s="3">
        <f t="shared" si="54"/>
        <v>16.737500000000001</v>
      </c>
      <c r="O162" s="9">
        <f t="shared" si="55"/>
        <v>16.737500000000001</v>
      </c>
      <c r="P162" s="4">
        <f t="shared" si="59"/>
        <v>1.02</v>
      </c>
      <c r="Q162" s="11">
        <f t="shared" si="60"/>
        <v>6.0941000746825988</v>
      </c>
      <c r="R162" s="10">
        <f t="shared" si="58"/>
        <v>7.1030000000000006</v>
      </c>
      <c r="S162" s="8"/>
    </row>
    <row r="163" spans="1:19">
      <c r="A163" s="61">
        <v>5</v>
      </c>
      <c r="B163" s="61" t="s">
        <v>29</v>
      </c>
      <c r="C163" s="12">
        <v>66</v>
      </c>
      <c r="D163" s="61" t="s">
        <v>30</v>
      </c>
      <c r="E163" s="61">
        <v>1</v>
      </c>
      <c r="F163" s="61" t="s">
        <v>52</v>
      </c>
      <c r="G163" s="61">
        <v>1</v>
      </c>
      <c r="H163" s="61" t="s">
        <v>32</v>
      </c>
      <c r="I163" s="61"/>
      <c r="J163" s="61">
        <v>24</v>
      </c>
      <c r="K163" s="61"/>
      <c r="L163" s="61">
        <v>14</v>
      </c>
      <c r="M163" s="61" t="s">
        <v>33</v>
      </c>
      <c r="N163" s="3">
        <f t="shared" si="54"/>
        <v>5.15</v>
      </c>
      <c r="O163" s="9">
        <f t="shared" si="55"/>
        <v>5.15</v>
      </c>
      <c r="P163" s="4">
        <f t="shared" si="59"/>
        <v>0.20399999999999999</v>
      </c>
      <c r="Q163" s="11">
        <f t="shared" si="60"/>
        <v>3.9611650485436889</v>
      </c>
      <c r="R163" s="10">
        <f t="shared" si="58"/>
        <v>2.1415999999999999</v>
      </c>
      <c r="S163" s="8"/>
    </row>
    <row r="164" spans="1:19">
      <c r="A164" s="61">
        <v>6</v>
      </c>
      <c r="B164" s="61" t="s">
        <v>67</v>
      </c>
      <c r="C164" s="12">
        <v>85</v>
      </c>
      <c r="D164" s="61" t="s">
        <v>30</v>
      </c>
      <c r="E164" s="61">
        <v>1</v>
      </c>
      <c r="F164" s="61" t="s">
        <v>52</v>
      </c>
      <c r="G164" s="61">
        <v>1</v>
      </c>
      <c r="H164" s="61" t="s">
        <v>32</v>
      </c>
      <c r="I164" s="61"/>
      <c r="J164" s="61">
        <v>17</v>
      </c>
      <c r="K164" s="61"/>
      <c r="L164" s="61">
        <v>7</v>
      </c>
      <c r="M164" s="61" t="s">
        <v>33</v>
      </c>
      <c r="N164" s="3">
        <f t="shared" si="54"/>
        <v>9</v>
      </c>
      <c r="O164" s="9">
        <f t="shared" si="55"/>
        <v>9</v>
      </c>
      <c r="P164" s="4">
        <f t="shared" si="59"/>
        <v>0.91799999999999993</v>
      </c>
      <c r="Q164" s="11">
        <f t="shared" si="60"/>
        <v>10.199999999999999</v>
      </c>
      <c r="R164" s="10">
        <f t="shared" si="58"/>
        <v>3.9672000000000001</v>
      </c>
      <c r="S164" s="8"/>
    </row>
    <row r="165" spans="1:19">
      <c r="A165" s="61">
        <v>7</v>
      </c>
      <c r="B165" s="61" t="s">
        <v>34</v>
      </c>
      <c r="C165" s="12">
        <v>75</v>
      </c>
      <c r="D165" s="61" t="s">
        <v>30</v>
      </c>
      <c r="E165" s="61">
        <v>1</v>
      </c>
      <c r="F165" s="61" t="s">
        <v>52</v>
      </c>
      <c r="G165" s="61">
        <v>1</v>
      </c>
      <c r="H165" s="61" t="s">
        <v>32</v>
      </c>
      <c r="I165" s="61"/>
      <c r="J165" s="61">
        <v>22</v>
      </c>
      <c r="K165" s="61"/>
      <c r="L165" s="61">
        <v>11</v>
      </c>
      <c r="M165" s="61" t="s">
        <v>33</v>
      </c>
      <c r="N165" s="3">
        <f t="shared" si="54"/>
        <v>5.66</v>
      </c>
      <c r="O165" s="9">
        <f t="shared" si="55"/>
        <v>5.66</v>
      </c>
      <c r="P165" s="4">
        <f t="shared" si="59"/>
        <v>0.51</v>
      </c>
      <c r="Q165" s="11">
        <f t="shared" si="60"/>
        <v>9.010600706713781</v>
      </c>
      <c r="R165" s="10">
        <f t="shared" si="58"/>
        <v>2.468</v>
      </c>
      <c r="S165" s="8"/>
    </row>
    <row r="166" spans="1:19">
      <c r="A166" s="61">
        <v>8</v>
      </c>
      <c r="B166" s="61" t="s">
        <v>69</v>
      </c>
      <c r="C166" s="12">
        <v>130</v>
      </c>
      <c r="D166" s="61" t="s">
        <v>30</v>
      </c>
      <c r="E166" s="61">
        <v>1</v>
      </c>
      <c r="F166" s="61" t="s">
        <v>52</v>
      </c>
      <c r="G166" s="61">
        <v>1</v>
      </c>
      <c r="H166" s="61" t="s">
        <v>32</v>
      </c>
      <c r="I166" s="61"/>
      <c r="J166" s="61">
        <v>17</v>
      </c>
      <c r="K166" s="61"/>
      <c r="L166" s="61">
        <v>2</v>
      </c>
      <c r="M166" s="61" t="s">
        <v>33</v>
      </c>
      <c r="N166" s="3">
        <f t="shared" si="54"/>
        <v>26.04</v>
      </c>
      <c r="O166" s="9">
        <f t="shared" si="55"/>
        <v>26.04</v>
      </c>
      <c r="P166" s="4">
        <f t="shared" si="59"/>
        <v>1.4279999999999999</v>
      </c>
      <c r="Q166" s="11">
        <f t="shared" si="60"/>
        <v>5.4838709677419351</v>
      </c>
      <c r="R166" s="10">
        <f t="shared" si="58"/>
        <v>10.987200000000001</v>
      </c>
      <c r="S166" s="8"/>
    </row>
    <row r="167" spans="1:19" hidden="1">
      <c r="A167" s="61">
        <v>9</v>
      </c>
      <c r="B167" s="61"/>
      <c r="C167" s="12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3">
        <f t="shared" si="54"/>
        <v>0</v>
      </c>
      <c r="O167" s="9">
        <f t="shared" si="55"/>
        <v>0</v>
      </c>
      <c r="P167" s="4">
        <f t="shared" si="59"/>
        <v>0</v>
      </c>
      <c r="Q167" s="11">
        <f t="shared" si="60"/>
        <v>0</v>
      </c>
      <c r="R167" s="10">
        <f t="shared" si="58"/>
        <v>0</v>
      </c>
      <c r="S167" s="8"/>
    </row>
    <row r="168" spans="1:19" hidden="1">
      <c r="A168" s="61">
        <v>10</v>
      </c>
      <c r="B168" s="61"/>
      <c r="C168" s="12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3">
        <f t="shared" si="54"/>
        <v>0</v>
      </c>
      <c r="O168" s="9">
        <f t="shared" si="55"/>
        <v>0</v>
      </c>
      <c r="P168" s="4">
        <f t="shared" si="59"/>
        <v>0</v>
      </c>
      <c r="Q168" s="11">
        <f t="shared" si="60"/>
        <v>0</v>
      </c>
      <c r="R168" s="10">
        <f t="shared" si="58"/>
        <v>0</v>
      </c>
      <c r="S168" s="8"/>
    </row>
    <row r="169" spans="1:19">
      <c r="A169" s="64" t="s">
        <v>35</v>
      </c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6"/>
      <c r="R169" s="10">
        <f>SUM(R159:R168)</f>
        <v>35.492450000000005</v>
      </c>
      <c r="S169" s="8"/>
    </row>
    <row r="170" spans="1:19" ht="15.75">
      <c r="A170" s="23" t="s">
        <v>90</v>
      </c>
      <c r="B170" s="23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6"/>
      <c r="S170" s="8"/>
    </row>
    <row r="171" spans="1:19">
      <c r="A171" s="48" t="s">
        <v>37</v>
      </c>
      <c r="B171" s="48"/>
      <c r="C171" s="48"/>
      <c r="D171" s="48"/>
      <c r="E171" s="48"/>
      <c r="F171" s="48"/>
      <c r="G171" s="48"/>
      <c r="H171" s="48"/>
      <c r="I171" s="48"/>
      <c r="J171" s="15"/>
      <c r="K171" s="15"/>
      <c r="L171" s="15"/>
      <c r="M171" s="15"/>
      <c r="N171" s="15"/>
      <c r="O171" s="15"/>
      <c r="P171" s="15"/>
      <c r="Q171" s="15"/>
      <c r="R171" s="16"/>
      <c r="S171" s="8"/>
    </row>
    <row r="172" spans="1:19" s="8" customFormat="1">
      <c r="A172" s="48"/>
      <c r="B172" s="48"/>
      <c r="C172" s="48"/>
      <c r="D172" s="48"/>
      <c r="E172" s="48"/>
      <c r="F172" s="48"/>
      <c r="G172" s="48"/>
      <c r="H172" s="48"/>
      <c r="I172" s="48"/>
      <c r="J172" s="15"/>
      <c r="K172" s="15"/>
      <c r="L172" s="15"/>
      <c r="M172" s="15"/>
      <c r="N172" s="15"/>
      <c r="O172" s="15"/>
      <c r="P172" s="15"/>
      <c r="Q172" s="15"/>
      <c r="R172" s="16"/>
    </row>
    <row r="173" spans="1:19">
      <c r="A173" s="67" t="s">
        <v>91</v>
      </c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57"/>
      <c r="R173" s="8"/>
      <c r="S173" s="8"/>
    </row>
    <row r="174" spans="1:19" ht="18">
      <c r="A174" s="69" t="s">
        <v>27</v>
      </c>
      <c r="B174" s="70"/>
      <c r="C174" s="70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57"/>
      <c r="R174" s="8"/>
      <c r="S174" s="8"/>
    </row>
    <row r="175" spans="1:19">
      <c r="A175" s="67" t="s">
        <v>92</v>
      </c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57"/>
      <c r="R175" s="8"/>
      <c r="S175" s="8"/>
    </row>
    <row r="176" spans="1:19">
      <c r="A176" s="61">
        <v>1</v>
      </c>
      <c r="B176" s="61" t="s">
        <v>79</v>
      </c>
      <c r="C176" s="12">
        <v>76</v>
      </c>
      <c r="D176" s="61" t="s">
        <v>30</v>
      </c>
      <c r="E176" s="61">
        <v>1</v>
      </c>
      <c r="F176" s="61" t="s">
        <v>58</v>
      </c>
      <c r="G176" s="61">
        <v>1</v>
      </c>
      <c r="H176" s="61" t="s">
        <v>32</v>
      </c>
      <c r="I176" s="61"/>
      <c r="J176" s="61">
        <v>24</v>
      </c>
      <c r="K176" s="61"/>
      <c r="L176" s="61">
        <v>12</v>
      </c>
      <c r="M176" s="61" t="s">
        <v>33</v>
      </c>
      <c r="N176" s="3">
        <f t="shared" ref="N176:N188" si="61">(IF(F176="OŽ",IF(L176=1,550.8,IF(L176=2,426.38,IF(L176=3,342.14,IF(L176=4,181.44,IF(L176=5,168.48,IF(L176=6,155.52,IF(L176=7,148.5,IF(L176=8,144,0))))))))+IF(L176&lt;=8,0,IF(L176&lt;=16,137.7,IF(L176&lt;=24,108,IF(L176&lt;=32,80.1,IF(L176&lt;=36,52.2,0)))))-IF(L176&lt;=8,0,IF(L176&lt;=16,(L176-9)*2.754,IF(L176&lt;=24,(L176-17)* 2.754,IF(L176&lt;=32,(L176-25)* 2.754,IF(L176&lt;=36,(L176-33)*2.754,0))))),0)+IF(F176="PČ",IF(L176=1,449,IF(L176=2,314.6,IF(L176=3,238,IF(L176=4,172,IF(L176=5,159,IF(L176=6,145,IF(L176=7,132,IF(L176=8,119,0))))))))+IF(L176&lt;=8,0,IF(L176&lt;=16,88,IF(L176&lt;=24,55,IF(L176&lt;=32,22,0))))-IF(L176&lt;=8,0,IF(L176&lt;=16,(L176-9)*2.245,IF(L176&lt;=24,(L176-17)*2.245,IF(L176&lt;=32,(L176-25)*2.245,0)))),0)+IF(F176="PČneol",IF(L176=1,85,IF(L176=2,64.61,IF(L176=3,50.76,IF(L176=4,16.25,IF(L176=5,15,IF(L176=6,13.75,IF(L176=7,12.5,IF(L176=8,11.25,0))))))))+IF(L176&lt;=8,0,IF(L176&lt;=16,9,0))-IF(L176&lt;=8,0,IF(L176&lt;=16,(L176-9)*0.425,0)),0)+IF(F176="PŽ",IF(L176=1,85,IF(L176=2,59.5,IF(L176=3,45,IF(L176=4,32.5,IF(L176=5,30,IF(L176=6,27.5,IF(L176=7,25,IF(L176=8,22.5,0))))))))+IF(L176&lt;=8,0,IF(L176&lt;=16,19,IF(L176&lt;=24,13,IF(L176&lt;=32,8,0))))-IF(L176&lt;=8,0,IF(L176&lt;=16,(L176-9)*0.425,IF(L176&lt;=24,(L176-17)*0.425,IF(L176&lt;=32,(L176-25)*0.425,0)))),0)+IF(F176="EČ",IF(L176=1,204,IF(L176=2,156.24,IF(L176=3,123.84,IF(L176=4,72,IF(L176=5,66,IF(L176=6,60,IF(L176=7,54,IF(L176=8,48,0))))))))+IF(L176&lt;=8,0,IF(L176&lt;=16,40,IF(L176&lt;=24,25,0)))-IF(L176&lt;=8,0,IF(L176&lt;=16,(L176-9)*1.02,IF(L176&lt;=24,(L176-17)*1.02,0))),0)+IF(F176="EČneol",IF(L176=1,68,IF(L176=2,51.69,IF(L176=3,40.61,IF(L176=4,13,IF(L176=5,12,IF(L176=6,11,IF(L176=7,10,IF(L176=8,9,0)))))))))+IF(F176="EŽ",IF(L176=1,68,IF(L176=2,47.6,IF(L176=3,36,IF(L176=4,18,IF(L176=5,16.5,IF(L176=6,15,IF(L176=7,13.5,IF(L176=8,12,0))))))))+IF(L176&lt;=8,0,IF(L176&lt;=16,10,IF(L176&lt;=24,6,0)))-IF(L176&lt;=8,0,IF(L176&lt;=16,(L176-9)*0.34,IF(L176&lt;=24,(L176-17)*0.34,0))),0)+IF(F176="PT",IF(L176=1,68,IF(L176=2,52.08,IF(L176=3,41.28,IF(L176=4,24,IF(L176=5,22,IF(L176=6,20,IF(L176=7,18,IF(L176=8,16,0))))))))+IF(L176&lt;=8,0,IF(L176&lt;=16,13,IF(L176&lt;=24,9,IF(L176&lt;=32,4,0))))-IF(L176&lt;=8,0,IF(L176&lt;=16,(L176-9)*0.34,IF(L176&lt;=24,(L176-17)*0.34,IF(L176&lt;=32,(L176-25)*0.34,0)))),0)+IF(F176="JOŽ",IF(L176=1,85,IF(L176=2,59.5,IF(L176=3,45,IF(L176=4,32.5,IF(L176=5,30,IF(L176=6,27.5,IF(L176=7,25,IF(L176=8,22.5,0))))))))+IF(L176&lt;=8,0,IF(L176&lt;=16,19,IF(L176&lt;=24,13,0)))-IF(L176&lt;=8,0,IF(L176&lt;=16,(L176-9)*0.425,IF(L176&lt;=24,(L176-17)*0.425,0))),0)+IF(F176="JPČ",IF(L176=1,68,IF(L176=2,47.6,IF(L176=3,36,IF(L176=4,26,IF(L176=5,24,IF(L176=6,22,IF(L176=7,20,IF(L176=8,18,0))))))))+IF(L176&lt;=8,0,IF(L176&lt;=16,13,IF(L176&lt;=24,9,0)))-IF(L176&lt;=8,0,IF(L176&lt;=16,(L176-9)*0.34,IF(L176&lt;=24,(L176-17)*0.34,0))),0)+IF(F176="JEČ",IF(L176=1,34,IF(L176=2,26.04,IF(L176=3,20.6,IF(L176=4,12,IF(L176=5,11,IF(L176=6,10,IF(L176=7,9,IF(L176=8,8,0))))))))+IF(L176&lt;=8,0,IF(L176&lt;=16,6,0))-IF(L176&lt;=8,0,IF(L176&lt;=16,(L176-9)*0.17,0)),0)+IF(F176="JEOF",IF(L176=1,34,IF(L176=2,26.04,IF(L176=3,20.6,IF(L176=4,12,IF(L176=5,11,IF(L176=6,10,IF(L176=7,9,IF(L176=8,8,0))))))))+IF(L176&lt;=8,0,IF(L176&lt;=16,6,0))-IF(L176&lt;=8,0,IF(L176&lt;=16,(L176-9)*0.17,0)),0)+IF(F176="JnPČ",IF(L176=1,51,IF(L176=2,35.7,IF(L176=3,27,IF(L176=4,19.5,IF(L176=5,18,IF(L176=6,16.5,IF(L176=7,15,IF(L176=8,13.5,0))))))))+IF(L176&lt;=8,0,IF(L176&lt;=16,10,0))-IF(L176&lt;=8,0,IF(L176&lt;=16,(L176-9)*0.255,0)),0)+IF(F176="JnEČ",IF(L176=1,25.5,IF(L176=2,19.53,IF(L176=3,15.48,IF(L176=4,9,IF(L176=5,8.25,IF(L176=6,7.5,IF(L176=7,6.75,IF(L176=8,6,0))))))))+IF(L176&lt;=8,0,IF(L176&lt;=16,5,0))-IF(L176&lt;=8,0,IF(L176&lt;=16,(L176-9)*0.1275,0)),0)+IF(F176="JčPČ",IF(L176=1,21.25,IF(L176=2,14.5,IF(L176=3,11.5,IF(L176=4,7,IF(L176=5,6.5,IF(L176=6,6,IF(L176=7,5.5,IF(L176=8,5,0))))))))+IF(L176&lt;=8,0,IF(L176&lt;=16,4,0))-IF(L176&lt;=8,0,IF(L176&lt;=16,(L176-9)*0.10625,0)),0)+IF(F176="JčEČ",IF(L176=1,17,IF(L176=2,13.02,IF(L176=3,10.32,IF(L176=4,6,IF(L176=5,5.5,IF(L176=6,5,IF(L176=7,4.5,IF(L176=8,4,0))))))))+IF(L176&lt;=8,0,IF(L176&lt;=16,3,0))-IF(L176&lt;=8,0,IF(L176&lt;=16,(L176-9)*0.085,0)),0)+IF(F176="NEAK",IF(L176=1,11.48,IF(L176=2,8.79,IF(L176=3,6.97,IF(L176=4,4.05,IF(L176=5,3.71,IF(L176=6,3.38,IF(L176=7,3.04,IF(L176=8,2.7,0))))))))+IF(L176&lt;=8,0,IF(L176&lt;=16,2,IF(L176&lt;=24,1.3,0)))-IF(L176&lt;=8,0,IF(L176&lt;=16,(L176-9)*0.0574,IF(L176&lt;=24,(L176-17)*0.0574,0))),0))*IF(L176&lt;0,1,IF(OR(F176="PČ",F176="PŽ",F176="PT"),IF(J176&lt;32,J176/32,1),1))* IF(L176&lt;0,1,IF(OR(F176="EČ",F176="EŽ",F176="JOŽ",F176="JPČ",F176="NEAK"),IF(J176&lt;24,J176/24,1),1))*IF(L176&lt;0,1,IF(OR(F176="PČneol",F176="JEČ",F176="JEOF",F176="JnPČ",F176="JnEČ",F176="JčPČ",F176="JčEČ"),IF(J176&lt;16,J176/16,1),1))*IF(L176&lt;0,1,IF(F176="EČneol",IF(J176&lt;8,J176/8,1),1))</f>
        <v>4.6174999999999997</v>
      </c>
      <c r="O176" s="9">
        <f t="shared" ref="O176:O188" si="62">IF(F176="OŽ",N176,IF(H176="Ne",IF(J176*0.3&lt;J176-L176,N176,0),IF(J176*0.1&lt;J176-L176,N176,0)))</f>
        <v>4.6174999999999997</v>
      </c>
      <c r="P176" s="4">
        <f t="shared" ref="P176" si="63">IF(O176=0,0,IF(F176="OŽ",IF(L176&gt;35,0,IF(J176&gt;35,(36-L176)*1.836,((36-L176)-(36-J176))*1.836)),0)+IF(F176="PČ",IF(L176&gt;31,0,IF(J176&gt;31,(32-L176)*1.347,((32-L176)-(32-J176))*1.347)),0)+ IF(F176="PČneol",IF(L176&gt;15,0,IF(J176&gt;15,(16-L176)*0.255,((16-L176)-(16-J176))*0.255)),0)+IF(F176="PŽ",IF(L176&gt;31,0,IF(J176&gt;31,(32-L176)*0.255,((32-L176)-(32-J176))*0.255)),0)+IF(F176="EČ",IF(L176&gt;23,0,IF(J176&gt;23,(24-L176)*0.612,((24-L176)-(24-J176))*0.612)),0)+IF(F176="EČneol",IF(L176&gt;7,0,IF(J176&gt;7,(8-L176)*0.204,((8-L176)-(8-J176))*0.204)),0)+IF(F176="EŽ",IF(L176&gt;23,0,IF(J176&gt;23,(24-L176)*0.204,((24-L176)-(24-J176))*0.204)),0)+IF(F176="PT",IF(L176&gt;31,0,IF(J176&gt;31,(32-L176)*0.204,((32-L176)-(32-J176))*0.204)),0)+IF(F176="JOŽ",IF(L176&gt;23,0,IF(J176&gt;23,(24-L176)*0.255,((24-L176)-(24-J176))*0.255)),0)+IF(F176="JPČ",IF(L176&gt;23,0,IF(J176&gt;23,(24-L176)*0.204,((24-L176)-(24-J176))*0.204)),0)+IF(F176="JEČ",IF(L176&gt;15,0,IF(J176&gt;15,(16-L176)*0.102,((16-L176)-(16-J176))*0.102)),0)+IF(F176="JEOF",IF(L176&gt;15,0,IF(J176&gt;15,(16-L176)*0.102,((16-L176)-(16-J176))*0.102)),0)+IF(F176="JnPČ",IF(L176&gt;15,0,IF(J176&gt;15,(16-L176)*0.153,((16-L176)-(16-J176))*0.153)),0)+IF(F176="JnEČ",IF(L176&gt;15,0,IF(J176&gt;15,(16-L176)*0.0765,((16-L176)-(16-J176))*0.0765)),0)+IF(F176="JčPČ",IF(L176&gt;15,0,IF(J176&gt;15,(16-L176)*0.06375,((16-L176)-(16-J176))*0.06375)),0)+IF(F176="JčEČ",IF(L176&gt;15,0,IF(J176&gt;15,(16-L176)*0.051,((16-L176)-(16-J176))*0.051)),0)+IF(F176="NEAK",IF(L176&gt;23,0,IF(J176&gt;23,(24-L176)*0.03444,((24-L176)-(24-J176))*0.03444)),0))</f>
        <v>0.30599999999999999</v>
      </c>
      <c r="Q176" s="11">
        <f t="shared" ref="Q176" si="64">IF(ISERROR(P176*100/N176),0,(P176*100/N176))</f>
        <v>6.6269626421223604</v>
      </c>
      <c r="R176" s="10">
        <f t="shared" ref="R176:R188" si="65">IF(Q176&lt;=30,O176+P176,O176+O176*0.3)*IF(G176=1,0.4,IF(G176=2,0.75,IF(G176="1 (kas 4 m. 1 k. nerengiamos)",0.52,1)))*IF(D176="olimpinė",1,IF(M176="Ne",0.5,1))*IF(OR(A$5="Lietuvos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federacija"),IF(OR(J176&lt;8,K176&lt;16),0,1),1)*E176*IF(I176&lt;=1,1,1/I176)*IF(OR(A$5="Lietuvos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1.9694</v>
      </c>
      <c r="S176" s="8"/>
    </row>
    <row r="177" spans="1:19">
      <c r="A177" s="61">
        <v>2</v>
      </c>
      <c r="B177" s="61" t="s">
        <v>44</v>
      </c>
      <c r="C177" s="12">
        <v>100</v>
      </c>
      <c r="D177" s="61" t="s">
        <v>30</v>
      </c>
      <c r="E177" s="61">
        <v>1</v>
      </c>
      <c r="F177" s="61" t="s">
        <v>58</v>
      </c>
      <c r="G177" s="61">
        <v>1</v>
      </c>
      <c r="H177" s="61" t="s">
        <v>32</v>
      </c>
      <c r="I177" s="61"/>
      <c r="J177" s="61">
        <v>17</v>
      </c>
      <c r="K177" s="61"/>
      <c r="L177" s="61">
        <v>3</v>
      </c>
      <c r="M177" s="61" t="s">
        <v>33</v>
      </c>
      <c r="N177" s="3">
        <f t="shared" si="61"/>
        <v>15.48</v>
      </c>
      <c r="O177" s="9">
        <f t="shared" si="62"/>
        <v>15.48</v>
      </c>
      <c r="P177" s="4">
        <f t="shared" ref="P177:P188" si="66">IF(O177=0,0,IF(F177="OŽ",IF(L177&gt;35,0,IF(J177&gt;35,(36-L177)*1.836,((36-L177)-(36-J177))*1.836)),0)+IF(F177="PČ",IF(L177&gt;31,0,IF(J177&gt;31,(32-L177)*1.347,((32-L177)-(32-J177))*1.347)),0)+ IF(F177="PČneol",IF(L177&gt;15,0,IF(J177&gt;15,(16-L177)*0.255,((16-L177)-(16-J177))*0.255)),0)+IF(F177="PŽ",IF(L177&gt;31,0,IF(J177&gt;31,(32-L177)*0.255,((32-L177)-(32-J177))*0.255)),0)+IF(F177="EČ",IF(L177&gt;23,0,IF(J177&gt;23,(24-L177)*0.612,((24-L177)-(24-J177))*0.612)),0)+IF(F177="EČneol",IF(L177&gt;7,0,IF(J177&gt;7,(8-L177)*0.204,((8-L177)-(8-J177))*0.204)),0)+IF(F177="EŽ",IF(L177&gt;23,0,IF(J177&gt;23,(24-L177)*0.204,((24-L177)-(24-J177))*0.204)),0)+IF(F177="PT",IF(L177&gt;31,0,IF(J177&gt;31,(32-L177)*0.204,((32-L177)-(32-J177))*0.204)),0)+IF(F177="JOŽ",IF(L177&gt;23,0,IF(J177&gt;23,(24-L177)*0.255,((24-L177)-(24-J177))*0.255)),0)+IF(F177="JPČ",IF(L177&gt;23,0,IF(J177&gt;23,(24-L177)*0.204,((24-L177)-(24-J177))*0.204)),0)+IF(F177="JEČ",IF(L177&gt;15,0,IF(J177&gt;15,(16-L177)*0.102,((16-L177)-(16-J177))*0.102)),0)+IF(F177="JEOF",IF(L177&gt;15,0,IF(J177&gt;15,(16-L177)*0.102,((16-L177)-(16-J177))*0.102)),0)+IF(F177="JnPČ",IF(L177&gt;15,0,IF(J177&gt;15,(16-L177)*0.153,((16-L177)-(16-J177))*0.153)),0)+IF(F177="JnEČ",IF(L177&gt;15,0,IF(J177&gt;15,(16-L177)*0.0765,((16-L177)-(16-J177))*0.0765)),0)+IF(F177="JčPČ",IF(L177&gt;15,0,IF(J177&gt;15,(16-L177)*0.06375,((16-L177)-(16-J177))*0.06375)),0)+IF(F177="JčEČ",IF(L177&gt;15,0,IF(J177&gt;15,(16-L177)*0.051,((16-L177)-(16-J177))*0.051)),0)+IF(F177="NEAK",IF(L177&gt;23,0,IF(J177&gt;23,(24-L177)*0.03444,((24-L177)-(24-J177))*0.03444)),0))</f>
        <v>0.99449999999999994</v>
      </c>
      <c r="Q177" s="11">
        <f t="shared" ref="Q177:Q188" si="67">IF(ISERROR(P177*100/N177),0,(P177*100/N177))</f>
        <v>6.4244186046511622</v>
      </c>
      <c r="R177" s="10">
        <f t="shared" si="65"/>
        <v>6.5898000000000003</v>
      </c>
      <c r="S177" s="8"/>
    </row>
    <row r="178" spans="1:19">
      <c r="A178" s="61">
        <v>3</v>
      </c>
      <c r="B178" s="61" t="s">
        <v>80</v>
      </c>
      <c r="C178" s="12">
        <v>85</v>
      </c>
      <c r="D178" s="61" t="s">
        <v>30</v>
      </c>
      <c r="E178" s="61">
        <v>1</v>
      </c>
      <c r="F178" s="61" t="s">
        <v>58</v>
      </c>
      <c r="G178" s="61">
        <v>1</v>
      </c>
      <c r="H178" s="61" t="s">
        <v>32</v>
      </c>
      <c r="I178" s="61"/>
      <c r="J178" s="61">
        <v>19</v>
      </c>
      <c r="K178" s="61"/>
      <c r="L178" s="61">
        <v>5</v>
      </c>
      <c r="M178" s="61" t="s">
        <v>33</v>
      </c>
      <c r="N178" s="3">
        <f t="shared" si="61"/>
        <v>8.25</v>
      </c>
      <c r="O178" s="9">
        <f t="shared" si="62"/>
        <v>8.25</v>
      </c>
      <c r="P178" s="4">
        <f t="shared" si="66"/>
        <v>0.84150000000000003</v>
      </c>
      <c r="Q178" s="11">
        <f t="shared" si="67"/>
        <v>10.200000000000001</v>
      </c>
      <c r="R178" s="10">
        <f t="shared" si="65"/>
        <v>3.6366000000000001</v>
      </c>
      <c r="S178" s="8"/>
    </row>
    <row r="179" spans="1:19">
      <c r="A179" s="61">
        <v>4</v>
      </c>
      <c r="B179" s="61" t="s">
        <v>93</v>
      </c>
      <c r="C179" s="12">
        <v>63</v>
      </c>
      <c r="D179" s="61" t="s">
        <v>30</v>
      </c>
      <c r="E179" s="61">
        <v>1</v>
      </c>
      <c r="F179" s="61" t="s">
        <v>58</v>
      </c>
      <c r="G179" s="61">
        <v>1</v>
      </c>
      <c r="H179" s="61" t="s">
        <v>32</v>
      </c>
      <c r="I179" s="61"/>
      <c r="J179" s="61">
        <v>21</v>
      </c>
      <c r="K179" s="61"/>
      <c r="L179" s="61">
        <v>10</v>
      </c>
      <c r="M179" s="61" t="s">
        <v>33</v>
      </c>
      <c r="N179" s="3">
        <f t="shared" si="61"/>
        <v>4.8724999999999996</v>
      </c>
      <c r="O179" s="9">
        <f t="shared" si="62"/>
        <v>4.8724999999999996</v>
      </c>
      <c r="P179" s="4">
        <f t="shared" si="66"/>
        <v>0.45899999999999996</v>
      </c>
      <c r="Q179" s="11">
        <f t="shared" si="67"/>
        <v>9.4202154951257064</v>
      </c>
      <c r="R179" s="10">
        <f t="shared" si="65"/>
        <v>2.1325999999999996</v>
      </c>
      <c r="S179" s="8"/>
    </row>
    <row r="180" spans="1:19">
      <c r="A180" s="61">
        <v>5</v>
      </c>
      <c r="B180" s="61" t="s">
        <v>94</v>
      </c>
      <c r="C180" s="12">
        <v>63</v>
      </c>
      <c r="D180" s="61" t="s">
        <v>30</v>
      </c>
      <c r="E180" s="61">
        <v>1</v>
      </c>
      <c r="F180" s="61" t="s">
        <v>58</v>
      </c>
      <c r="G180" s="61">
        <v>1</v>
      </c>
      <c r="H180" s="61" t="s">
        <v>32</v>
      </c>
      <c r="I180" s="61"/>
      <c r="J180" s="61">
        <v>28</v>
      </c>
      <c r="K180" s="61"/>
      <c r="L180" s="61">
        <v>16</v>
      </c>
      <c r="M180" s="61" t="s">
        <v>33</v>
      </c>
      <c r="N180" s="3">
        <f t="shared" si="61"/>
        <v>4.1074999999999999</v>
      </c>
      <c r="O180" s="9">
        <f t="shared" si="62"/>
        <v>4.1074999999999999</v>
      </c>
      <c r="P180" s="4">
        <f t="shared" si="66"/>
        <v>0</v>
      </c>
      <c r="Q180" s="11">
        <f t="shared" si="67"/>
        <v>0</v>
      </c>
      <c r="R180" s="10">
        <f t="shared" si="65"/>
        <v>1.643</v>
      </c>
      <c r="S180" s="8"/>
    </row>
    <row r="181" spans="1:19">
      <c r="A181" s="61">
        <v>6</v>
      </c>
      <c r="B181" s="61" t="s">
        <v>95</v>
      </c>
      <c r="C181" s="12">
        <v>69</v>
      </c>
      <c r="D181" s="61" t="s">
        <v>30</v>
      </c>
      <c r="E181" s="61">
        <v>1</v>
      </c>
      <c r="F181" s="61" t="s">
        <v>58</v>
      </c>
      <c r="G181" s="61">
        <v>1</v>
      </c>
      <c r="H181" s="61" t="s">
        <v>32</v>
      </c>
      <c r="I181" s="61"/>
      <c r="J181" s="61">
        <v>26</v>
      </c>
      <c r="K181" s="61"/>
      <c r="L181" s="61">
        <v>15</v>
      </c>
      <c r="M181" s="61" t="s">
        <v>33</v>
      </c>
      <c r="N181" s="3">
        <f t="shared" si="61"/>
        <v>4.2350000000000003</v>
      </c>
      <c r="O181" s="9">
        <f t="shared" si="62"/>
        <v>4.2350000000000003</v>
      </c>
      <c r="P181" s="4">
        <f t="shared" si="66"/>
        <v>7.6499999999999999E-2</v>
      </c>
      <c r="Q181" s="11">
        <f t="shared" si="67"/>
        <v>1.8063754427390788</v>
      </c>
      <c r="R181" s="10">
        <f t="shared" si="65"/>
        <v>1.7246000000000004</v>
      </c>
      <c r="S181" s="8"/>
    </row>
    <row r="182" spans="1:19">
      <c r="A182" s="61">
        <v>7</v>
      </c>
      <c r="B182" s="61" t="s">
        <v>96</v>
      </c>
      <c r="C182" s="12">
        <v>54</v>
      </c>
      <c r="D182" s="61" t="s">
        <v>30</v>
      </c>
      <c r="E182" s="61">
        <v>1</v>
      </c>
      <c r="F182" s="61" t="s">
        <v>58</v>
      </c>
      <c r="G182" s="61">
        <v>1</v>
      </c>
      <c r="H182" s="61" t="s">
        <v>32</v>
      </c>
      <c r="I182" s="61"/>
      <c r="J182" s="61">
        <v>19</v>
      </c>
      <c r="K182" s="61"/>
      <c r="L182" s="61">
        <v>3</v>
      </c>
      <c r="M182" s="61" t="s">
        <v>33</v>
      </c>
      <c r="N182" s="3">
        <f t="shared" si="61"/>
        <v>15.48</v>
      </c>
      <c r="O182" s="9">
        <f t="shared" si="62"/>
        <v>15.48</v>
      </c>
      <c r="P182" s="4">
        <f t="shared" si="66"/>
        <v>0.99449999999999994</v>
      </c>
      <c r="Q182" s="11">
        <f t="shared" si="67"/>
        <v>6.4244186046511622</v>
      </c>
      <c r="R182" s="10">
        <f t="shared" si="65"/>
        <v>6.5898000000000003</v>
      </c>
      <c r="S182" s="8"/>
    </row>
    <row r="183" spans="1:19" s="8" customFormat="1">
      <c r="A183" s="61">
        <v>8</v>
      </c>
      <c r="B183" s="61" t="s">
        <v>97</v>
      </c>
      <c r="C183" s="12">
        <v>46</v>
      </c>
      <c r="D183" s="61" t="s">
        <v>30</v>
      </c>
      <c r="E183" s="61">
        <v>1</v>
      </c>
      <c r="F183" s="61" t="s">
        <v>58</v>
      </c>
      <c r="G183" s="61">
        <v>1</v>
      </c>
      <c r="H183" s="61" t="s">
        <v>32</v>
      </c>
      <c r="I183" s="61"/>
      <c r="J183" s="61">
        <v>16</v>
      </c>
      <c r="K183" s="61"/>
      <c r="L183" s="61">
        <v>8</v>
      </c>
      <c r="M183" s="61" t="s">
        <v>33</v>
      </c>
      <c r="N183" s="3">
        <f t="shared" ref="N183:N185" si="68">(IF(F183="OŽ",IF(L183=1,550.8,IF(L183=2,426.38,IF(L183=3,342.14,IF(L183=4,181.44,IF(L183=5,168.48,IF(L183=6,155.52,IF(L183=7,148.5,IF(L183=8,144,0))))))))+IF(L183&lt;=8,0,IF(L183&lt;=16,137.7,IF(L183&lt;=24,108,IF(L183&lt;=32,80.1,IF(L183&lt;=36,52.2,0)))))-IF(L183&lt;=8,0,IF(L183&lt;=16,(L183-9)*2.754,IF(L183&lt;=24,(L183-17)* 2.754,IF(L183&lt;=32,(L183-25)* 2.754,IF(L183&lt;=36,(L183-33)*2.754,0))))),0)+IF(F183="PČ",IF(L183=1,449,IF(L183=2,314.6,IF(L183=3,238,IF(L183=4,172,IF(L183=5,159,IF(L183=6,145,IF(L183=7,132,IF(L183=8,119,0))))))))+IF(L183&lt;=8,0,IF(L183&lt;=16,88,IF(L183&lt;=24,55,IF(L183&lt;=32,22,0))))-IF(L183&lt;=8,0,IF(L183&lt;=16,(L183-9)*2.245,IF(L183&lt;=24,(L183-17)*2.245,IF(L183&lt;=32,(L183-25)*2.245,0)))),0)+IF(F183="PČneol",IF(L183=1,85,IF(L183=2,64.61,IF(L183=3,50.76,IF(L183=4,16.25,IF(L183=5,15,IF(L183=6,13.75,IF(L183=7,12.5,IF(L183=8,11.25,0))))))))+IF(L183&lt;=8,0,IF(L183&lt;=16,9,0))-IF(L183&lt;=8,0,IF(L183&lt;=16,(L183-9)*0.425,0)),0)+IF(F183="PŽ",IF(L183=1,85,IF(L183=2,59.5,IF(L183=3,45,IF(L183=4,32.5,IF(L183=5,30,IF(L183=6,27.5,IF(L183=7,25,IF(L183=8,22.5,0))))))))+IF(L183&lt;=8,0,IF(L183&lt;=16,19,IF(L183&lt;=24,13,IF(L183&lt;=32,8,0))))-IF(L183&lt;=8,0,IF(L183&lt;=16,(L183-9)*0.425,IF(L183&lt;=24,(L183-17)*0.425,IF(L183&lt;=32,(L183-25)*0.425,0)))),0)+IF(F183="EČ",IF(L183=1,204,IF(L183=2,156.24,IF(L183=3,123.84,IF(L183=4,72,IF(L183=5,66,IF(L183=6,60,IF(L183=7,54,IF(L183=8,48,0))))))))+IF(L183&lt;=8,0,IF(L183&lt;=16,40,IF(L183&lt;=24,25,0)))-IF(L183&lt;=8,0,IF(L183&lt;=16,(L183-9)*1.02,IF(L183&lt;=24,(L183-17)*1.02,0))),0)+IF(F183="EČneol",IF(L183=1,68,IF(L183=2,51.69,IF(L183=3,40.61,IF(L183=4,13,IF(L183=5,12,IF(L183=6,11,IF(L183=7,10,IF(L183=8,9,0)))))))))+IF(F183="EŽ",IF(L183=1,68,IF(L183=2,47.6,IF(L183=3,36,IF(L183=4,18,IF(L183=5,16.5,IF(L183=6,15,IF(L183=7,13.5,IF(L183=8,12,0))))))))+IF(L183&lt;=8,0,IF(L183&lt;=16,10,IF(L183&lt;=24,6,0)))-IF(L183&lt;=8,0,IF(L183&lt;=16,(L183-9)*0.34,IF(L183&lt;=24,(L183-17)*0.34,0))),0)+IF(F183="PT",IF(L183=1,68,IF(L183=2,52.08,IF(L183=3,41.28,IF(L183=4,24,IF(L183=5,22,IF(L183=6,20,IF(L183=7,18,IF(L183=8,16,0))))))))+IF(L183&lt;=8,0,IF(L183&lt;=16,13,IF(L183&lt;=24,9,IF(L183&lt;=32,4,0))))-IF(L183&lt;=8,0,IF(L183&lt;=16,(L183-9)*0.34,IF(L183&lt;=24,(L183-17)*0.34,IF(L183&lt;=32,(L183-25)*0.34,0)))),0)+IF(F183="JOŽ",IF(L183=1,85,IF(L183=2,59.5,IF(L183=3,45,IF(L183=4,32.5,IF(L183=5,30,IF(L183=6,27.5,IF(L183=7,25,IF(L183=8,22.5,0))))))))+IF(L183&lt;=8,0,IF(L183&lt;=16,19,IF(L183&lt;=24,13,0)))-IF(L183&lt;=8,0,IF(L183&lt;=16,(L183-9)*0.425,IF(L183&lt;=24,(L183-17)*0.425,0))),0)+IF(F183="JPČ",IF(L183=1,68,IF(L183=2,47.6,IF(L183=3,36,IF(L183=4,26,IF(L183=5,24,IF(L183=6,22,IF(L183=7,20,IF(L183=8,18,0))))))))+IF(L183&lt;=8,0,IF(L183&lt;=16,13,IF(L183&lt;=24,9,0)))-IF(L183&lt;=8,0,IF(L183&lt;=16,(L183-9)*0.34,IF(L183&lt;=24,(L183-17)*0.34,0))),0)+IF(F183="JEČ",IF(L183=1,34,IF(L183=2,26.04,IF(L183=3,20.6,IF(L183=4,12,IF(L183=5,11,IF(L183=6,10,IF(L183=7,9,IF(L183=8,8,0))))))))+IF(L183&lt;=8,0,IF(L183&lt;=16,6,0))-IF(L183&lt;=8,0,IF(L183&lt;=16,(L183-9)*0.17,0)),0)+IF(F183="JEOF",IF(L183=1,34,IF(L183=2,26.04,IF(L183=3,20.6,IF(L183=4,12,IF(L183=5,11,IF(L183=6,10,IF(L183=7,9,IF(L183=8,8,0))))))))+IF(L183&lt;=8,0,IF(L183&lt;=16,6,0))-IF(L183&lt;=8,0,IF(L183&lt;=16,(L183-9)*0.17,0)),0)+IF(F183="JnPČ",IF(L183=1,51,IF(L183=2,35.7,IF(L183=3,27,IF(L183=4,19.5,IF(L183=5,18,IF(L183=6,16.5,IF(L183=7,15,IF(L183=8,13.5,0))))))))+IF(L183&lt;=8,0,IF(L183&lt;=16,10,0))-IF(L183&lt;=8,0,IF(L183&lt;=16,(L183-9)*0.255,0)),0)+IF(F183="JnEČ",IF(L183=1,25.5,IF(L183=2,19.53,IF(L183=3,15.48,IF(L183=4,9,IF(L183=5,8.25,IF(L183=6,7.5,IF(L183=7,6.75,IF(L183=8,6,0))))))))+IF(L183&lt;=8,0,IF(L183&lt;=16,5,0))-IF(L183&lt;=8,0,IF(L183&lt;=16,(L183-9)*0.1275,0)),0)+IF(F183="JčPČ",IF(L183=1,21.25,IF(L183=2,14.5,IF(L183=3,11.5,IF(L183=4,7,IF(L183=5,6.5,IF(L183=6,6,IF(L183=7,5.5,IF(L183=8,5,0))))))))+IF(L183&lt;=8,0,IF(L183&lt;=16,4,0))-IF(L183&lt;=8,0,IF(L183&lt;=16,(L183-9)*0.10625,0)),0)+IF(F183="JčEČ",IF(L183=1,17,IF(L183=2,13.02,IF(L183=3,10.32,IF(L183=4,6,IF(L183=5,5.5,IF(L183=6,5,IF(L183=7,4.5,IF(L183=8,4,0))))))))+IF(L183&lt;=8,0,IF(L183&lt;=16,3,0))-IF(L183&lt;=8,0,IF(L183&lt;=16,(L183-9)*0.085,0)),0)+IF(F183="NEAK",IF(L183=1,11.48,IF(L183=2,8.79,IF(L183=3,6.97,IF(L183=4,4.05,IF(L183=5,3.71,IF(L183=6,3.38,IF(L183=7,3.04,IF(L183=8,2.7,0))))))))+IF(L183&lt;=8,0,IF(L183&lt;=16,2,IF(L183&lt;=24,1.3,0)))-IF(L183&lt;=8,0,IF(L183&lt;=16,(L183-9)*0.0574,IF(L183&lt;=24,(L183-17)*0.0574,0))),0))*IF(L183&lt;0,1,IF(OR(F183="PČ",F183="PŽ",F183="PT"),IF(J183&lt;32,J183/32,1),1))* IF(L183&lt;0,1,IF(OR(F183="EČ",F183="EŽ",F183="JOŽ",F183="JPČ",F183="NEAK"),IF(J183&lt;24,J183/24,1),1))*IF(L183&lt;0,1,IF(OR(F183="PČneol",F183="JEČ",F183="JEOF",F183="JnPČ",F183="JnEČ",F183="JčPČ",F183="JčEČ"),IF(J183&lt;16,J183/16,1),1))*IF(L183&lt;0,1,IF(F183="EČneol",IF(J183&lt;8,J183/8,1),1))</f>
        <v>6</v>
      </c>
      <c r="O183" s="9">
        <f t="shared" ref="O183:O185" si="69">IF(F183="OŽ",N183,IF(H183="Ne",IF(J183*0.3&lt;J183-L183,N183,0),IF(J183*0.1&lt;J183-L183,N183,0)))</f>
        <v>6</v>
      </c>
      <c r="P183" s="4">
        <f t="shared" ref="P183:P185" si="70">IF(O183=0,0,IF(F183="OŽ",IF(L183&gt;35,0,IF(J183&gt;35,(36-L183)*1.836,((36-L183)-(36-J183))*1.836)),0)+IF(F183="PČ",IF(L183&gt;31,0,IF(J183&gt;31,(32-L183)*1.347,((32-L183)-(32-J183))*1.347)),0)+ IF(F183="PČneol",IF(L183&gt;15,0,IF(J183&gt;15,(16-L183)*0.255,((16-L183)-(16-J183))*0.255)),0)+IF(F183="PŽ",IF(L183&gt;31,0,IF(J183&gt;31,(32-L183)*0.255,((32-L183)-(32-J183))*0.255)),0)+IF(F183="EČ",IF(L183&gt;23,0,IF(J183&gt;23,(24-L183)*0.612,((24-L183)-(24-J183))*0.612)),0)+IF(F183="EČneol",IF(L183&gt;7,0,IF(J183&gt;7,(8-L183)*0.204,((8-L183)-(8-J183))*0.204)),0)+IF(F183="EŽ",IF(L183&gt;23,0,IF(J183&gt;23,(24-L183)*0.204,((24-L183)-(24-J183))*0.204)),0)+IF(F183="PT",IF(L183&gt;31,0,IF(J183&gt;31,(32-L183)*0.204,((32-L183)-(32-J183))*0.204)),0)+IF(F183="JOŽ",IF(L183&gt;23,0,IF(J183&gt;23,(24-L183)*0.255,((24-L183)-(24-J183))*0.255)),0)+IF(F183="JPČ",IF(L183&gt;23,0,IF(J183&gt;23,(24-L183)*0.204,((24-L183)-(24-J183))*0.204)),0)+IF(F183="JEČ",IF(L183&gt;15,0,IF(J183&gt;15,(16-L183)*0.102,((16-L183)-(16-J183))*0.102)),0)+IF(F183="JEOF",IF(L183&gt;15,0,IF(J183&gt;15,(16-L183)*0.102,((16-L183)-(16-J183))*0.102)),0)+IF(F183="JnPČ",IF(L183&gt;15,0,IF(J183&gt;15,(16-L183)*0.153,((16-L183)-(16-J183))*0.153)),0)+IF(F183="JnEČ",IF(L183&gt;15,0,IF(J183&gt;15,(16-L183)*0.0765,((16-L183)-(16-J183))*0.0765)),0)+IF(F183="JčPČ",IF(L183&gt;15,0,IF(J183&gt;15,(16-L183)*0.06375,((16-L183)-(16-J183))*0.06375)),0)+IF(F183="JčEČ",IF(L183&gt;15,0,IF(J183&gt;15,(16-L183)*0.051,((16-L183)-(16-J183))*0.051)),0)+IF(F183="NEAK",IF(L183&gt;23,0,IF(J183&gt;23,(24-L183)*0.03444,((24-L183)-(24-J183))*0.03444)),0))</f>
        <v>0.61199999999999999</v>
      </c>
      <c r="Q183" s="11">
        <f t="shared" ref="Q183:Q185" si="71">IF(ISERROR(P183*100/N183),0,(P183*100/N183))</f>
        <v>10.199999999999999</v>
      </c>
      <c r="R183" s="10">
        <f t="shared" ref="R183:R185" si="72">IF(Q183&lt;=30,O183+P183,O183+O183*0.3)*IF(G183=1,0.4,IF(G183=2,0.75,IF(G183="1 (kas 4 m. 1 k. nerengiamos)",0.52,1)))*IF(D183="olimpinė",1,IF(M183="Ne",0.5,1))*IF(OR(A$5="Lietuvos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federacija"),IF(OR(J183&lt;8,K183&lt;16),0,1),1)*E183*IF(I183&lt;=1,1,1/I183)*IF(OR(A$5="Lietuvos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2.6448</v>
      </c>
    </row>
    <row r="184" spans="1:19" s="8" customFormat="1">
      <c r="A184" s="61">
        <v>9</v>
      </c>
      <c r="B184" s="61" t="s">
        <v>98</v>
      </c>
      <c r="C184" s="12">
        <v>49</v>
      </c>
      <c r="D184" s="61" t="s">
        <v>30</v>
      </c>
      <c r="E184" s="61">
        <v>1</v>
      </c>
      <c r="F184" s="61" t="s">
        <v>58</v>
      </c>
      <c r="G184" s="61">
        <v>1</v>
      </c>
      <c r="H184" s="61" t="s">
        <v>32</v>
      </c>
      <c r="I184" s="61"/>
      <c r="J184" s="61">
        <v>18</v>
      </c>
      <c r="K184" s="61"/>
      <c r="L184" s="61">
        <v>11</v>
      </c>
      <c r="M184" s="61" t="s">
        <v>33</v>
      </c>
      <c r="N184" s="3">
        <f t="shared" si="68"/>
        <v>4.7450000000000001</v>
      </c>
      <c r="O184" s="9">
        <f t="shared" si="69"/>
        <v>4.7450000000000001</v>
      </c>
      <c r="P184" s="4">
        <f t="shared" si="70"/>
        <v>0.38250000000000001</v>
      </c>
      <c r="Q184" s="11">
        <f t="shared" si="71"/>
        <v>8.0611169652265549</v>
      </c>
      <c r="R184" s="10">
        <f t="shared" si="72"/>
        <v>2.0510000000000002</v>
      </c>
    </row>
    <row r="185" spans="1:19" s="8" customFormat="1">
      <c r="A185" s="61">
        <v>10</v>
      </c>
      <c r="B185" s="61" t="s">
        <v>99</v>
      </c>
      <c r="C185" s="12">
        <v>52</v>
      </c>
      <c r="D185" s="61" t="s">
        <v>30</v>
      </c>
      <c r="E185" s="61">
        <v>1</v>
      </c>
      <c r="F185" s="61" t="s">
        <v>58</v>
      </c>
      <c r="G185" s="61">
        <v>1</v>
      </c>
      <c r="H185" s="61" t="s">
        <v>32</v>
      </c>
      <c r="I185" s="61"/>
      <c r="J185" s="61">
        <v>18</v>
      </c>
      <c r="K185" s="61"/>
      <c r="L185" s="61">
        <v>7</v>
      </c>
      <c r="M185" s="61" t="s">
        <v>33</v>
      </c>
      <c r="N185" s="3">
        <f t="shared" si="68"/>
        <v>6.75</v>
      </c>
      <c r="O185" s="9">
        <f t="shared" si="69"/>
        <v>6.75</v>
      </c>
      <c r="P185" s="4">
        <f t="shared" si="70"/>
        <v>0.6885</v>
      </c>
      <c r="Q185" s="11">
        <f t="shared" si="71"/>
        <v>10.199999999999999</v>
      </c>
      <c r="R185" s="10">
        <f t="shared" si="72"/>
        <v>2.9754000000000005</v>
      </c>
    </row>
    <row r="186" spans="1:19">
      <c r="A186" s="61">
        <v>11</v>
      </c>
      <c r="B186" s="61" t="s">
        <v>100</v>
      </c>
      <c r="C186" s="12">
        <v>56</v>
      </c>
      <c r="D186" s="61" t="s">
        <v>30</v>
      </c>
      <c r="E186" s="61">
        <v>1</v>
      </c>
      <c r="F186" s="61" t="s">
        <v>58</v>
      </c>
      <c r="G186" s="61">
        <v>1</v>
      </c>
      <c r="H186" s="61" t="s">
        <v>32</v>
      </c>
      <c r="I186" s="61"/>
      <c r="J186" s="61">
        <v>21</v>
      </c>
      <c r="K186" s="61"/>
      <c r="L186" s="61">
        <v>7</v>
      </c>
      <c r="M186" s="61" t="s">
        <v>33</v>
      </c>
      <c r="N186" s="3">
        <f t="shared" si="61"/>
        <v>6.75</v>
      </c>
      <c r="O186" s="9">
        <f t="shared" si="62"/>
        <v>6.75</v>
      </c>
      <c r="P186" s="4">
        <f t="shared" si="66"/>
        <v>0.6885</v>
      </c>
      <c r="Q186" s="11">
        <f t="shared" si="67"/>
        <v>10.199999999999999</v>
      </c>
      <c r="R186" s="10">
        <f t="shared" si="65"/>
        <v>2.9754000000000005</v>
      </c>
      <c r="S186" s="8"/>
    </row>
    <row r="187" spans="1:19">
      <c r="A187" s="61">
        <v>12</v>
      </c>
      <c r="B187" s="61" t="s">
        <v>46</v>
      </c>
      <c r="C187" s="12">
        <v>65</v>
      </c>
      <c r="D187" s="61" t="s">
        <v>30</v>
      </c>
      <c r="E187" s="61">
        <v>1</v>
      </c>
      <c r="F187" s="61" t="s">
        <v>58</v>
      </c>
      <c r="G187" s="61">
        <v>1</v>
      </c>
      <c r="H187" s="61" t="s">
        <v>32</v>
      </c>
      <c r="I187" s="61"/>
      <c r="J187" s="61">
        <v>17</v>
      </c>
      <c r="K187" s="61"/>
      <c r="L187" s="61">
        <v>5</v>
      </c>
      <c r="M187" s="61" t="s">
        <v>33</v>
      </c>
      <c r="N187" s="3">
        <f t="shared" si="61"/>
        <v>8.25</v>
      </c>
      <c r="O187" s="9">
        <f t="shared" si="62"/>
        <v>8.25</v>
      </c>
      <c r="P187" s="4">
        <f t="shared" si="66"/>
        <v>0.84150000000000003</v>
      </c>
      <c r="Q187" s="11">
        <f t="shared" si="67"/>
        <v>10.200000000000001</v>
      </c>
      <c r="R187" s="10">
        <f t="shared" si="65"/>
        <v>3.6366000000000001</v>
      </c>
      <c r="S187" s="8"/>
    </row>
    <row r="188" spans="1:19">
      <c r="A188" s="61">
        <v>13</v>
      </c>
      <c r="B188" s="61" t="s">
        <v>47</v>
      </c>
      <c r="C188" s="12">
        <v>70</v>
      </c>
      <c r="D188" s="61" t="s">
        <v>30</v>
      </c>
      <c r="E188" s="61">
        <v>1</v>
      </c>
      <c r="F188" s="61" t="s">
        <v>58</v>
      </c>
      <c r="G188" s="61">
        <v>1</v>
      </c>
      <c r="H188" s="61" t="s">
        <v>32</v>
      </c>
      <c r="I188" s="61"/>
      <c r="J188" s="61">
        <v>12</v>
      </c>
      <c r="K188" s="61"/>
      <c r="L188" s="61">
        <v>3</v>
      </c>
      <c r="M188" s="61" t="s">
        <v>33</v>
      </c>
      <c r="N188" s="3">
        <f t="shared" si="61"/>
        <v>11.61</v>
      </c>
      <c r="O188" s="9">
        <f t="shared" si="62"/>
        <v>11.61</v>
      </c>
      <c r="P188" s="4">
        <f t="shared" si="66"/>
        <v>0.6885</v>
      </c>
      <c r="Q188" s="11">
        <f t="shared" si="67"/>
        <v>5.9302325581395348</v>
      </c>
      <c r="R188" s="10">
        <f t="shared" si="65"/>
        <v>4.9193999999999996</v>
      </c>
      <c r="S188" s="8"/>
    </row>
    <row r="189" spans="1:19">
      <c r="A189" s="64" t="s">
        <v>35</v>
      </c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6"/>
      <c r="R189" s="10">
        <f>SUM(R176:R188)</f>
        <v>43.488399999999999</v>
      </c>
      <c r="S189" s="8"/>
    </row>
    <row r="190" spans="1:19" ht="15.75">
      <c r="A190" s="23" t="s">
        <v>101</v>
      </c>
      <c r="B190" s="23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6"/>
      <c r="S190" s="8"/>
    </row>
    <row r="191" spans="1:19">
      <c r="A191" s="48" t="s">
        <v>37</v>
      </c>
      <c r="B191" s="48"/>
      <c r="C191" s="48"/>
      <c r="D191" s="48"/>
      <c r="E191" s="48"/>
      <c r="F191" s="48"/>
      <c r="G191" s="48"/>
      <c r="H191" s="48"/>
      <c r="I191" s="48"/>
      <c r="J191" s="15"/>
      <c r="K191" s="15"/>
      <c r="L191" s="15"/>
      <c r="M191" s="15"/>
      <c r="N191" s="15"/>
      <c r="O191" s="15"/>
      <c r="P191" s="15"/>
      <c r="Q191" s="15"/>
      <c r="R191" s="16"/>
      <c r="S191" s="8"/>
    </row>
    <row r="192" spans="1:19" s="8" customFormat="1">
      <c r="A192" s="48"/>
      <c r="B192" s="48"/>
      <c r="C192" s="48"/>
      <c r="D192" s="48"/>
      <c r="E192" s="48"/>
      <c r="F192" s="48"/>
      <c r="G192" s="48"/>
      <c r="H192" s="48"/>
      <c r="I192" s="48"/>
      <c r="J192" s="15"/>
      <c r="K192" s="15"/>
      <c r="L192" s="15"/>
      <c r="M192" s="15"/>
      <c r="N192" s="15"/>
      <c r="O192" s="15"/>
      <c r="P192" s="15"/>
      <c r="Q192" s="15"/>
      <c r="R192" s="16"/>
    </row>
    <row r="193" spans="1:19" ht="13.9" customHeight="1">
      <c r="A193" s="67" t="s">
        <v>102</v>
      </c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57"/>
      <c r="R193" s="8"/>
      <c r="S193" s="8"/>
    </row>
    <row r="194" spans="1:19" ht="15.6" customHeight="1">
      <c r="A194" s="69" t="s">
        <v>27</v>
      </c>
      <c r="B194" s="70"/>
      <c r="C194" s="70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57"/>
      <c r="R194" s="8"/>
      <c r="S194" s="8"/>
    </row>
    <row r="195" spans="1:19" ht="13.9" customHeight="1">
      <c r="A195" s="67" t="s">
        <v>103</v>
      </c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57"/>
      <c r="R195" s="8"/>
      <c r="S195" s="8"/>
    </row>
    <row r="196" spans="1:19" ht="60">
      <c r="A196" s="61">
        <v>1</v>
      </c>
      <c r="B196" s="61" t="s">
        <v>104</v>
      </c>
      <c r="C196" s="12">
        <v>86</v>
      </c>
      <c r="D196" s="61" t="s">
        <v>30</v>
      </c>
      <c r="E196" s="61">
        <v>1</v>
      </c>
      <c r="F196" s="61" t="s">
        <v>64</v>
      </c>
      <c r="G196" s="61" t="s">
        <v>65</v>
      </c>
      <c r="H196" s="61" t="s">
        <v>32</v>
      </c>
      <c r="I196" s="61"/>
      <c r="J196" s="61">
        <v>31</v>
      </c>
      <c r="K196" s="61"/>
      <c r="L196" s="61">
        <v>14</v>
      </c>
      <c r="M196" s="61" t="s">
        <v>33</v>
      </c>
      <c r="N196" s="3">
        <f t="shared" ref="N196:N204" si="73">(IF(F196="OŽ",IF(L196=1,550.8,IF(L196=2,426.38,IF(L196=3,342.14,IF(L196=4,181.44,IF(L196=5,168.48,IF(L196=6,155.52,IF(L196=7,148.5,IF(L196=8,144,0))))))))+IF(L196&lt;=8,0,IF(L196&lt;=16,137.7,IF(L196&lt;=24,108,IF(L196&lt;=32,80.1,IF(L196&lt;=36,52.2,0)))))-IF(L196&lt;=8,0,IF(L196&lt;=16,(L196-9)*2.754,IF(L196&lt;=24,(L196-17)* 2.754,IF(L196&lt;=32,(L196-25)* 2.754,IF(L196&lt;=36,(L196-33)*2.754,0))))),0)+IF(F196="PČ",IF(L196=1,449,IF(L196=2,314.6,IF(L196=3,238,IF(L196=4,172,IF(L196=5,159,IF(L196=6,145,IF(L196=7,132,IF(L196=8,119,0))))))))+IF(L196&lt;=8,0,IF(L196&lt;=16,88,IF(L196&lt;=24,55,IF(L196&lt;=32,22,0))))-IF(L196&lt;=8,0,IF(L196&lt;=16,(L196-9)*2.245,IF(L196&lt;=24,(L196-17)*2.245,IF(L196&lt;=32,(L196-25)*2.245,0)))),0)+IF(F196="PČneol",IF(L196=1,85,IF(L196=2,64.61,IF(L196=3,50.76,IF(L196=4,16.25,IF(L196=5,15,IF(L196=6,13.75,IF(L196=7,12.5,IF(L196=8,11.25,0))))))))+IF(L196&lt;=8,0,IF(L196&lt;=16,9,0))-IF(L196&lt;=8,0,IF(L196&lt;=16,(L196-9)*0.425,0)),0)+IF(F196="PŽ",IF(L196=1,85,IF(L196=2,59.5,IF(L196=3,45,IF(L196=4,32.5,IF(L196=5,30,IF(L196=6,27.5,IF(L196=7,25,IF(L196=8,22.5,0))))))))+IF(L196&lt;=8,0,IF(L196&lt;=16,19,IF(L196&lt;=24,13,IF(L196&lt;=32,8,0))))-IF(L196&lt;=8,0,IF(L196&lt;=16,(L196-9)*0.425,IF(L196&lt;=24,(L196-17)*0.425,IF(L196&lt;=32,(L196-25)*0.425,0)))),0)+IF(F196="EČ",IF(L196=1,204,IF(L196=2,156.24,IF(L196=3,123.84,IF(L196=4,72,IF(L196=5,66,IF(L196=6,60,IF(L196=7,54,IF(L196=8,48,0))))))))+IF(L196&lt;=8,0,IF(L196&lt;=16,40,IF(L196&lt;=24,25,0)))-IF(L196&lt;=8,0,IF(L196&lt;=16,(L196-9)*1.02,IF(L196&lt;=24,(L196-17)*1.02,0))),0)+IF(F196="EČneol",IF(L196=1,68,IF(L196=2,51.69,IF(L196=3,40.61,IF(L196=4,13,IF(L196=5,12,IF(L196=6,11,IF(L196=7,10,IF(L196=8,9,0)))))))))+IF(F196="EŽ",IF(L196=1,68,IF(L196=2,47.6,IF(L196=3,36,IF(L196=4,18,IF(L196=5,16.5,IF(L196=6,15,IF(L196=7,13.5,IF(L196=8,12,0))))))))+IF(L196&lt;=8,0,IF(L196&lt;=16,10,IF(L196&lt;=24,6,0)))-IF(L196&lt;=8,0,IF(L196&lt;=16,(L196-9)*0.34,IF(L196&lt;=24,(L196-17)*0.34,0))),0)+IF(F196="PT",IF(L196=1,68,IF(L196=2,52.08,IF(L196=3,41.28,IF(L196=4,24,IF(L196=5,22,IF(L196=6,20,IF(L196=7,18,IF(L196=8,16,0))))))))+IF(L196&lt;=8,0,IF(L196&lt;=16,13,IF(L196&lt;=24,9,IF(L196&lt;=32,4,0))))-IF(L196&lt;=8,0,IF(L196&lt;=16,(L196-9)*0.34,IF(L196&lt;=24,(L196-17)*0.34,IF(L196&lt;=32,(L196-25)*0.34,0)))),0)+IF(F196="JOŽ",IF(L196=1,85,IF(L196=2,59.5,IF(L196=3,45,IF(L196=4,32.5,IF(L196=5,30,IF(L196=6,27.5,IF(L196=7,25,IF(L196=8,22.5,0))))))))+IF(L196&lt;=8,0,IF(L196&lt;=16,19,IF(L196&lt;=24,13,0)))-IF(L196&lt;=8,0,IF(L196&lt;=16,(L196-9)*0.425,IF(L196&lt;=24,(L196-17)*0.425,0))),0)+IF(F196="JPČ",IF(L196=1,68,IF(L196=2,47.6,IF(L196=3,36,IF(L196=4,26,IF(L196=5,24,IF(L196=6,22,IF(L196=7,20,IF(L196=8,18,0))))))))+IF(L196&lt;=8,0,IF(L196&lt;=16,13,IF(L196&lt;=24,9,0)))-IF(L196&lt;=8,0,IF(L196&lt;=16,(L196-9)*0.34,IF(L196&lt;=24,(L196-17)*0.34,0))),0)+IF(F196="JEČ",IF(L196=1,34,IF(L196=2,26.04,IF(L196=3,20.6,IF(L196=4,12,IF(L196=5,11,IF(L196=6,10,IF(L196=7,9,IF(L196=8,8,0))))))))+IF(L196&lt;=8,0,IF(L196&lt;=16,6,0))-IF(L196&lt;=8,0,IF(L196&lt;=16,(L196-9)*0.17,0)),0)+IF(F196="JEOF",IF(L196=1,34,IF(L196=2,26.04,IF(L196=3,20.6,IF(L196=4,12,IF(L196=5,11,IF(L196=6,10,IF(L196=7,9,IF(L196=8,8,0))))))))+IF(L196&lt;=8,0,IF(L196&lt;=16,6,0))-IF(L196&lt;=8,0,IF(L196&lt;=16,(L196-9)*0.17,0)),0)+IF(F196="JnPČ",IF(L196=1,51,IF(L196=2,35.7,IF(L196=3,27,IF(L196=4,19.5,IF(L196=5,18,IF(L196=6,16.5,IF(L196=7,15,IF(L196=8,13.5,0))))))))+IF(L196&lt;=8,0,IF(L196&lt;=16,10,0))-IF(L196&lt;=8,0,IF(L196&lt;=16,(L196-9)*0.255,0)),0)+IF(F196="JnEČ",IF(L196=1,25.5,IF(L196=2,19.53,IF(L196=3,15.48,IF(L196=4,9,IF(L196=5,8.25,IF(L196=6,7.5,IF(L196=7,6.75,IF(L196=8,6,0))))))))+IF(L196&lt;=8,0,IF(L196&lt;=16,5,0))-IF(L196&lt;=8,0,IF(L196&lt;=16,(L196-9)*0.1275,0)),0)+IF(F196="JčPČ",IF(L196=1,21.25,IF(L196=2,14.5,IF(L196=3,11.5,IF(L196=4,7,IF(L196=5,6.5,IF(L196=6,6,IF(L196=7,5.5,IF(L196=8,5,0))))))))+IF(L196&lt;=8,0,IF(L196&lt;=16,4,0))-IF(L196&lt;=8,0,IF(L196&lt;=16,(L196-9)*0.10625,0)),0)+IF(F196="JčEČ",IF(L196=1,17,IF(L196=2,13.02,IF(L196=3,10.32,IF(L196=4,6,IF(L196=5,5.5,IF(L196=6,5,IF(L196=7,4.5,IF(L196=8,4,0))))))))+IF(L196&lt;=8,0,IF(L196&lt;=16,3,0))-IF(L196&lt;=8,0,IF(L196&lt;=16,(L196-9)*0.085,0)),0)+IF(F196="NEAK",IF(L196=1,11.48,IF(L196=2,8.79,IF(L196=3,6.97,IF(L196=4,4.05,IF(L196=5,3.71,IF(L196=6,3.38,IF(L196=7,3.04,IF(L196=8,2.7,0))))))))+IF(L196&lt;=8,0,IF(L196&lt;=16,2,IF(L196&lt;=24,1.3,0)))-IF(L196&lt;=8,0,IF(L196&lt;=16,(L196-9)*0.0574,IF(L196&lt;=24,(L196-17)*0.0574,0))),0))*IF(L196&lt;0,1,IF(OR(F196="PČ",F196="PŽ",F196="PT"),IF(J196&lt;32,J196/32,1),1))* IF(L196&lt;0,1,IF(OR(F196="EČ",F196="EŽ",F196="JOŽ",F196="JPČ",F196="NEAK"),IF(J196&lt;24,J196/24,1),1))*IF(L196&lt;0,1,IF(OR(F196="PČneol",F196="JEČ",F196="JEOF",F196="JnPČ",F196="JnEČ",F196="JčPČ",F196="JčEČ"),IF(J196&lt;16,J196/16,1),1))*IF(L196&lt;0,1,IF(F196="EČneol",IF(J196&lt;8,J196/8,1),1))</f>
        <v>74.375781250000003</v>
      </c>
      <c r="O196" s="9">
        <f t="shared" ref="O196:O205" si="74">IF(F196="OŽ",N196,IF(H196="Ne",IF(J196*0.3&lt;J196-L196,N196,0),IF(J196*0.1&lt;J196-L196,N196,0)))</f>
        <v>74.375781250000003</v>
      </c>
      <c r="P196" s="4">
        <f t="shared" ref="P196" si="75">IF(O196=0,0,IF(F196="OŽ",IF(L196&gt;35,0,IF(J196&gt;35,(36-L196)*1.836,((36-L196)-(36-J196))*1.836)),0)+IF(F196="PČ",IF(L196&gt;31,0,IF(J196&gt;31,(32-L196)*1.347,((32-L196)-(32-J196))*1.347)),0)+ IF(F196="PČneol",IF(L196&gt;15,0,IF(J196&gt;15,(16-L196)*0.255,((16-L196)-(16-J196))*0.255)),0)+IF(F196="PŽ",IF(L196&gt;31,0,IF(J196&gt;31,(32-L196)*0.255,((32-L196)-(32-J196))*0.255)),0)+IF(F196="EČ",IF(L196&gt;23,0,IF(J196&gt;23,(24-L196)*0.612,((24-L196)-(24-J196))*0.612)),0)+IF(F196="EČneol",IF(L196&gt;7,0,IF(J196&gt;7,(8-L196)*0.204,((8-L196)-(8-J196))*0.204)),0)+IF(F196="EŽ",IF(L196&gt;23,0,IF(J196&gt;23,(24-L196)*0.204,((24-L196)-(24-J196))*0.204)),0)+IF(F196="PT",IF(L196&gt;31,0,IF(J196&gt;31,(32-L196)*0.204,((32-L196)-(32-J196))*0.204)),0)+IF(F196="JOŽ",IF(L196&gt;23,0,IF(J196&gt;23,(24-L196)*0.255,((24-L196)-(24-J196))*0.255)),0)+IF(F196="JPČ",IF(L196&gt;23,0,IF(J196&gt;23,(24-L196)*0.204,((24-L196)-(24-J196))*0.204)),0)+IF(F196="JEČ",IF(L196&gt;15,0,IF(J196&gt;15,(16-L196)*0.102,((16-L196)-(16-J196))*0.102)),0)+IF(F196="JEOF",IF(L196&gt;15,0,IF(J196&gt;15,(16-L196)*0.102,((16-L196)-(16-J196))*0.102)),0)+IF(F196="JnPČ",IF(L196&gt;15,0,IF(J196&gt;15,(16-L196)*0.153,((16-L196)-(16-J196))*0.153)),0)+IF(F196="JnEČ",IF(L196&gt;15,0,IF(J196&gt;15,(16-L196)*0.0765,((16-L196)-(16-J196))*0.0765)),0)+IF(F196="JčPČ",IF(L196&gt;15,0,IF(J196&gt;15,(16-L196)*0.06375,((16-L196)-(16-J196))*0.06375)),0)+IF(F196="JčEČ",IF(L196&gt;15,0,IF(J196&gt;15,(16-L196)*0.051,((16-L196)-(16-J196))*0.051)),0)+IF(F196="NEAK",IF(L196&gt;23,0,IF(J196&gt;23,(24-L196)*0.03444,((24-L196)-(24-J196))*0.03444)),0))</f>
        <v>22.899000000000001</v>
      </c>
      <c r="Q196" s="11">
        <f t="shared" ref="Q196" si="76">IF(ISERROR(P196*100/N196),0,(P196*100/N196))</f>
        <v>30.788248022604805</v>
      </c>
      <c r="R196" s="10">
        <f t="shared" ref="R196:R205" si="77">IF(Q196&lt;=30,O196+P196,O196+O196*0.3)*IF(G196=1,0.4,IF(G196=2,0.75,IF(G196="1 (kas 4 m. 1 k. nerengiamos)",0.52,1)))*IF(D196="olimpinė",1,IF(M196="Ne",0.5,1))*IF(OR(A$5="Lietuvos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federacija"),IF(OR(J196&lt;8,K196&lt;16),0,1),1)*E196*IF(I196&lt;=1,1,1/I196)*IF(OR(A$5="Lietuvos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50.278028125000006</v>
      </c>
      <c r="S196" s="8"/>
    </row>
    <row r="197" spans="1:19" ht="60">
      <c r="A197" s="61">
        <v>2</v>
      </c>
      <c r="B197" s="61" t="s">
        <v>66</v>
      </c>
      <c r="C197" s="12">
        <v>60</v>
      </c>
      <c r="D197" s="61" t="s">
        <v>30</v>
      </c>
      <c r="E197" s="61">
        <v>1</v>
      </c>
      <c r="F197" s="61" t="s">
        <v>64</v>
      </c>
      <c r="G197" s="61" t="s">
        <v>65</v>
      </c>
      <c r="H197" s="61" t="s">
        <v>32</v>
      </c>
      <c r="I197" s="61"/>
      <c r="J197" s="61">
        <v>31</v>
      </c>
      <c r="K197" s="61"/>
      <c r="L197" s="61">
        <v>11</v>
      </c>
      <c r="M197" s="61" t="s">
        <v>33</v>
      </c>
      <c r="N197" s="3">
        <f t="shared" si="73"/>
        <v>80.900312499999998</v>
      </c>
      <c r="O197" s="9">
        <f t="shared" si="74"/>
        <v>80.900312499999998</v>
      </c>
      <c r="P197" s="4">
        <f t="shared" ref="P197:P205" si="78">IF(O197=0,0,IF(F197="OŽ",IF(L197&gt;35,0,IF(J197&gt;35,(36-L197)*1.836,((36-L197)-(36-J197))*1.836)),0)+IF(F197="PČ",IF(L197&gt;31,0,IF(J197&gt;31,(32-L197)*1.347,((32-L197)-(32-J197))*1.347)),0)+ IF(F197="PČneol",IF(L197&gt;15,0,IF(J197&gt;15,(16-L197)*0.255,((16-L197)-(16-J197))*0.255)),0)+IF(F197="PŽ",IF(L197&gt;31,0,IF(J197&gt;31,(32-L197)*0.255,((32-L197)-(32-J197))*0.255)),0)+IF(F197="EČ",IF(L197&gt;23,0,IF(J197&gt;23,(24-L197)*0.612,((24-L197)-(24-J197))*0.612)),0)+IF(F197="EČneol",IF(L197&gt;7,0,IF(J197&gt;7,(8-L197)*0.204,((8-L197)-(8-J197))*0.204)),0)+IF(F197="EŽ",IF(L197&gt;23,0,IF(J197&gt;23,(24-L197)*0.204,((24-L197)-(24-J197))*0.204)),0)+IF(F197="PT",IF(L197&gt;31,0,IF(J197&gt;31,(32-L197)*0.204,((32-L197)-(32-J197))*0.204)),0)+IF(F197="JOŽ",IF(L197&gt;23,0,IF(J197&gt;23,(24-L197)*0.255,((24-L197)-(24-J197))*0.255)),0)+IF(F197="JPČ",IF(L197&gt;23,0,IF(J197&gt;23,(24-L197)*0.204,((24-L197)-(24-J197))*0.204)),0)+IF(F197="JEČ",IF(L197&gt;15,0,IF(J197&gt;15,(16-L197)*0.102,((16-L197)-(16-J197))*0.102)),0)+IF(F197="JEOF",IF(L197&gt;15,0,IF(J197&gt;15,(16-L197)*0.102,((16-L197)-(16-J197))*0.102)),0)+IF(F197="JnPČ",IF(L197&gt;15,0,IF(J197&gt;15,(16-L197)*0.153,((16-L197)-(16-J197))*0.153)),0)+IF(F197="JnEČ",IF(L197&gt;15,0,IF(J197&gt;15,(16-L197)*0.0765,((16-L197)-(16-J197))*0.0765)),0)+IF(F197="JčPČ",IF(L197&gt;15,0,IF(J197&gt;15,(16-L197)*0.06375,((16-L197)-(16-J197))*0.06375)),0)+IF(F197="JčEČ",IF(L197&gt;15,0,IF(J197&gt;15,(16-L197)*0.051,((16-L197)-(16-J197))*0.051)),0)+IF(F197="NEAK",IF(L197&gt;23,0,IF(J197&gt;23,(24-L197)*0.03444,((24-L197)-(24-J197))*0.03444)),0))</f>
        <v>26.939999999999998</v>
      </c>
      <c r="Q197" s="11">
        <f t="shared" ref="Q197:Q205" si="79">IF(ISERROR(P197*100/N197),0,(P197*100/N197))</f>
        <v>33.300242196221433</v>
      </c>
      <c r="R197" s="10">
        <f t="shared" si="77"/>
        <v>54.688611250000001</v>
      </c>
      <c r="S197" s="8"/>
    </row>
    <row r="198" spans="1:19" ht="60">
      <c r="A198" s="61">
        <v>3</v>
      </c>
      <c r="B198" s="61" t="s">
        <v>105</v>
      </c>
      <c r="C198" s="12">
        <v>67</v>
      </c>
      <c r="D198" s="61" t="s">
        <v>30</v>
      </c>
      <c r="E198" s="61">
        <v>1</v>
      </c>
      <c r="F198" s="61" t="s">
        <v>64</v>
      </c>
      <c r="G198" s="61" t="s">
        <v>65</v>
      </c>
      <c r="H198" s="61" t="s">
        <v>32</v>
      </c>
      <c r="I198" s="61"/>
      <c r="J198" s="61">
        <v>33</v>
      </c>
      <c r="K198" s="61"/>
      <c r="L198" s="61">
        <v>29</v>
      </c>
      <c r="M198" s="61" t="s">
        <v>33</v>
      </c>
      <c r="N198" s="3">
        <f t="shared" si="73"/>
        <v>13.02</v>
      </c>
      <c r="O198" s="9">
        <f t="shared" si="74"/>
        <v>0</v>
      </c>
      <c r="P198" s="4">
        <f t="shared" si="78"/>
        <v>0</v>
      </c>
      <c r="Q198" s="11">
        <f t="shared" si="79"/>
        <v>0</v>
      </c>
      <c r="R198" s="10">
        <f t="shared" si="77"/>
        <v>0</v>
      </c>
      <c r="S198" s="8"/>
    </row>
    <row r="199" spans="1:19" ht="60">
      <c r="A199" s="61">
        <v>4</v>
      </c>
      <c r="B199" s="61" t="s">
        <v>34</v>
      </c>
      <c r="C199" s="12">
        <v>77</v>
      </c>
      <c r="D199" s="61" t="s">
        <v>30</v>
      </c>
      <c r="E199" s="61">
        <v>1</v>
      </c>
      <c r="F199" s="61" t="s">
        <v>64</v>
      </c>
      <c r="G199" s="61" t="s">
        <v>65</v>
      </c>
      <c r="H199" s="61" t="s">
        <v>32</v>
      </c>
      <c r="I199" s="61"/>
      <c r="J199" s="61">
        <v>37</v>
      </c>
      <c r="K199" s="61"/>
      <c r="L199" s="61">
        <v>16</v>
      </c>
      <c r="M199" s="61" t="s">
        <v>33</v>
      </c>
      <c r="N199" s="3">
        <f t="shared" si="73"/>
        <v>72.284999999999997</v>
      </c>
      <c r="O199" s="9">
        <f t="shared" si="74"/>
        <v>72.284999999999997</v>
      </c>
      <c r="P199" s="4">
        <f t="shared" si="78"/>
        <v>21.552</v>
      </c>
      <c r="Q199" s="11">
        <f t="shared" si="79"/>
        <v>29.815314380576883</v>
      </c>
      <c r="R199" s="10">
        <f t="shared" si="77"/>
        <v>48.795239999999993</v>
      </c>
      <c r="S199" s="8"/>
    </row>
    <row r="200" spans="1:19" ht="60">
      <c r="A200" s="61">
        <v>5</v>
      </c>
      <c r="B200" s="61" t="s">
        <v>67</v>
      </c>
      <c r="C200" s="12">
        <v>87</v>
      </c>
      <c r="D200" s="61" t="s">
        <v>30</v>
      </c>
      <c r="E200" s="61">
        <v>1</v>
      </c>
      <c r="F200" s="61" t="s">
        <v>64</v>
      </c>
      <c r="G200" s="61" t="s">
        <v>65</v>
      </c>
      <c r="H200" s="61" t="s">
        <v>32</v>
      </c>
      <c r="I200" s="61"/>
      <c r="J200" s="61">
        <v>34</v>
      </c>
      <c r="K200" s="61"/>
      <c r="L200" s="61">
        <v>22</v>
      </c>
      <c r="M200" s="61" t="s">
        <v>33</v>
      </c>
      <c r="N200" s="3">
        <f t="shared" si="73"/>
        <v>43.774999999999999</v>
      </c>
      <c r="O200" s="9">
        <f t="shared" si="74"/>
        <v>43.774999999999999</v>
      </c>
      <c r="P200" s="4">
        <f t="shared" si="78"/>
        <v>13.469999999999999</v>
      </c>
      <c r="Q200" s="11">
        <f t="shared" si="79"/>
        <v>30.770988006853226</v>
      </c>
      <c r="R200" s="10">
        <f t="shared" si="77"/>
        <v>29.591899999999999</v>
      </c>
      <c r="S200" s="8"/>
    </row>
    <row r="201" spans="1:19" ht="60">
      <c r="A201" s="61">
        <v>6</v>
      </c>
      <c r="B201" s="61" t="s">
        <v>68</v>
      </c>
      <c r="C201" s="12">
        <v>97</v>
      </c>
      <c r="D201" s="61" t="s">
        <v>30</v>
      </c>
      <c r="E201" s="61">
        <v>1</v>
      </c>
      <c r="F201" s="61" t="s">
        <v>64</v>
      </c>
      <c r="G201" s="61" t="s">
        <v>65</v>
      </c>
      <c r="H201" s="61" t="s">
        <v>32</v>
      </c>
      <c r="I201" s="61"/>
      <c r="J201" s="61">
        <v>34</v>
      </c>
      <c r="K201" s="61"/>
      <c r="L201" s="61">
        <v>18</v>
      </c>
      <c r="M201" s="61" t="s">
        <v>33</v>
      </c>
      <c r="N201" s="3">
        <f t="shared" si="73"/>
        <v>52.755000000000003</v>
      </c>
      <c r="O201" s="9">
        <f t="shared" si="74"/>
        <v>52.755000000000003</v>
      </c>
      <c r="P201" s="4">
        <f t="shared" si="78"/>
        <v>18.858000000000001</v>
      </c>
      <c r="Q201" s="11">
        <f t="shared" si="79"/>
        <v>35.746374751208414</v>
      </c>
      <c r="R201" s="10">
        <f t="shared" si="77"/>
        <v>35.662380000000006</v>
      </c>
      <c r="S201" s="8"/>
    </row>
    <row r="202" spans="1:19" ht="60">
      <c r="A202" s="61">
        <v>7</v>
      </c>
      <c r="B202" s="61" t="s">
        <v>69</v>
      </c>
      <c r="C202" s="12">
        <v>130</v>
      </c>
      <c r="D202" s="61" t="s">
        <v>30</v>
      </c>
      <c r="E202" s="61">
        <v>1</v>
      </c>
      <c r="F202" s="61" t="s">
        <v>64</v>
      </c>
      <c r="G202" s="61" t="s">
        <v>65</v>
      </c>
      <c r="H202" s="61" t="s">
        <v>32</v>
      </c>
      <c r="I202" s="61"/>
      <c r="J202" s="61">
        <v>24</v>
      </c>
      <c r="K202" s="61"/>
      <c r="L202" s="61">
        <v>12</v>
      </c>
      <c r="M202" s="61" t="s">
        <v>33</v>
      </c>
      <c r="N202" s="3">
        <f t="shared" si="73"/>
        <v>60.948750000000004</v>
      </c>
      <c r="O202" s="9">
        <f t="shared" si="74"/>
        <v>60.948750000000004</v>
      </c>
      <c r="P202" s="4">
        <f t="shared" si="78"/>
        <v>16.164000000000001</v>
      </c>
      <c r="Q202" s="11">
        <f t="shared" si="79"/>
        <v>26.520642342952069</v>
      </c>
      <c r="R202" s="10">
        <f t="shared" si="77"/>
        <v>40.098630000000007</v>
      </c>
      <c r="S202" s="8"/>
    </row>
    <row r="203" spans="1:19" ht="60">
      <c r="A203" s="61">
        <v>8</v>
      </c>
      <c r="B203" s="61" t="s">
        <v>70</v>
      </c>
      <c r="C203" s="12">
        <v>62</v>
      </c>
      <c r="D203" s="61" t="s">
        <v>30</v>
      </c>
      <c r="E203" s="61">
        <v>1</v>
      </c>
      <c r="F203" s="61" t="s">
        <v>64</v>
      </c>
      <c r="G203" s="61" t="s">
        <v>65</v>
      </c>
      <c r="H203" s="61" t="s">
        <v>32</v>
      </c>
      <c r="I203" s="61"/>
      <c r="J203" s="61">
        <v>25</v>
      </c>
      <c r="K203" s="61"/>
      <c r="L203" s="61">
        <v>21</v>
      </c>
      <c r="M203" s="61" t="s">
        <v>33</v>
      </c>
      <c r="N203" s="3">
        <f t="shared" si="73"/>
        <v>35.953125</v>
      </c>
      <c r="O203" s="9">
        <f t="shared" si="74"/>
        <v>0</v>
      </c>
      <c r="P203" s="4">
        <f t="shared" si="78"/>
        <v>0</v>
      </c>
      <c r="Q203" s="11">
        <f t="shared" si="79"/>
        <v>0</v>
      </c>
      <c r="R203" s="10">
        <f t="shared" si="77"/>
        <v>0</v>
      </c>
      <c r="S203" s="8"/>
    </row>
    <row r="204" spans="1:19" ht="60">
      <c r="A204" s="61">
        <v>9</v>
      </c>
      <c r="B204" s="61" t="s">
        <v>74</v>
      </c>
      <c r="C204" s="12">
        <v>68</v>
      </c>
      <c r="D204" s="61" t="s">
        <v>30</v>
      </c>
      <c r="E204" s="61">
        <v>1</v>
      </c>
      <c r="F204" s="61" t="s">
        <v>64</v>
      </c>
      <c r="G204" s="61" t="s">
        <v>65</v>
      </c>
      <c r="H204" s="61" t="s">
        <v>32</v>
      </c>
      <c r="I204" s="61"/>
      <c r="J204" s="61">
        <v>26</v>
      </c>
      <c r="K204" s="61"/>
      <c r="L204" s="61">
        <v>23</v>
      </c>
      <c r="M204" s="61" t="s">
        <v>33</v>
      </c>
      <c r="N204" s="3">
        <f t="shared" si="73"/>
        <v>33.743124999999999</v>
      </c>
      <c r="O204" s="9">
        <f t="shared" si="74"/>
        <v>0</v>
      </c>
      <c r="P204" s="4">
        <f t="shared" si="78"/>
        <v>0</v>
      </c>
      <c r="Q204" s="11">
        <f t="shared" si="79"/>
        <v>0</v>
      </c>
      <c r="R204" s="10">
        <f t="shared" si="77"/>
        <v>0</v>
      </c>
      <c r="S204" s="8"/>
    </row>
    <row r="205" spans="1:19" hidden="1">
      <c r="A205" s="61">
        <v>10</v>
      </c>
      <c r="B205" s="61"/>
      <c r="C205" s="12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3">
        <f>(IF(F205="OŽ",IF(L205=1,550.8,IF(L205=2,426.38,IF(L205=3,342.14,IF(L205=4,181.44,IF(L205=5,168.48,IF(L205=6,155.52,IF(L205=7,148.5,IF(L205=8,144,0))))))))+IF(L205&lt;=8,0,IF(L205&lt;=16,137.7,IF(L205&lt;=24,108,IF(L205&lt;=32,80.1,IF(L205&lt;=36,52.2,0)))))-IF(L205&lt;=8,0,IF(L205&lt;=16,(L205-9)*2.754,IF(L205&lt;=24,(L205-17)* 2.754,IF(L205&lt;=32,(L205-25)* 2.754,IF(L205&lt;=36,(L205-33)*2.754,0))))),0)+IF(F205="PČ",IF(L205=1,449,IF(L205=2,314.6,IF(L205=3,238,IF(L205=4,172,IF(L205=5,159,IF(L205=6,145,IF(L205=7,132,IF(L205=8,119,0))))))))+IF(L205&lt;=8,0,IF(L205&lt;=16,88,IF(L205&lt;=24,55,IF(L205&lt;=32,22,0))))-IF(L205&lt;=8,0,IF(L205&lt;=16,(L205-9)*2.245,IF(L205&lt;=24,(L205-17)*2.245,IF(L205&lt;=32,(L205-25)*2.245,0)))),0)+IF(F205="PČneol",IF(L205=1,85,IF(L205=2,64.61,IF(L205=3,50.76,IF(L205=4,16.25,IF(L205=5,15,IF(L205=6,13.75,IF(L205=7,12.5,IF(L205=8,11.25,0))))))))+IF(L205&lt;=8,0,IF(L205&lt;=16,9,0))-IF(L205&lt;=8,0,IF(L205&lt;=16,(L205-9)*0.425,0)),0)+IF(F205="PŽ",IF(L205=1,85,IF(L205=2,59.5,IF(L205=3,45,IF(L205=4,32.5,IF(L205=5,30,IF(L205=6,27.5,IF(L205=7,25,IF(L205=8,22.5,0))))))))+IF(L205&lt;=8,0,IF(L205&lt;=16,19,IF(L205&lt;=24,13,IF(L205&lt;=32,8,0))))-IF(L205&lt;=8,0,IF(L205&lt;=16,(L205-9)*0.425,IF(L205&lt;=24,(L205-17)*0.425,IF(L205&lt;=32,(L205-25)*0.425,0)))),0)+IF(F205="EČ",IF(L205=1,204,IF(L205=2,156.24,IF(L205=3,123.84,IF(L205=4,72,IF(L205=5,66,IF(L205=6,60,IF(L205=7,54,IF(L205=8,48,0))))))))+IF(L205&lt;=8,0,IF(L205&lt;=16,40,IF(L205&lt;=24,25,0)))-IF(L205&lt;=8,0,IF(L205&lt;=16,(L205-9)*1.02,IF(L205&lt;=24,(L205-17)*1.02,0))),0)+IF(F205="EČneol",IF(L205=1,68,IF(L205=2,51.69,IF(L205=3,40.61,IF(L205=4,13,IF(L205=5,12,IF(L205=6,11,IF(L205=7,10,IF(L205=8,9,0)))))))))+IF(F205="EŽ",IF(L205=1,68,IF(L205=2,47.6,IF(L205=3,36,IF(L205=4,18,IF(L205=5,16.5,IF(L205=6,15,IF(L205=7,13.5,IF(L205=8,12,0))))))))+IF(L205&lt;=8,0,IF(L205&lt;=16,10,IF(L205&lt;=24,6,0)))-IF(L205&lt;=8,0,IF(L205&lt;=16,(L205-9)*0.34,IF(L205&lt;=24,(L205-17)*0.34,0))),0)+IF(F205="PT",IF(L205=1,68,IF(L205=2,52.08,IF(L205=3,41.28,IF(L205=4,24,IF(L205=5,22,IF(L205=6,20,IF(L205=7,18,IF(L205=8,16,0))))))))+IF(L205&lt;=8,0,IF(L205&lt;=16,13,IF(L205&lt;=24,9,IF(L205&lt;=32,4,0))))-IF(L205&lt;=8,0,IF(L205&lt;=16,(L205-9)*0.34,IF(L205&lt;=24,(L205-17)*0.34,IF(L205&lt;=32,(L205-25)*0.34,0)))),0)+IF(F205="JOŽ",IF(L205=1,85,IF(L205=2,59.5,IF(L205=3,45,IF(L205=4,32.5,IF(L205=5,30,IF(L205=6,27.5,IF(L205=7,25,IF(L205=8,22.5,0))))))))+IF(L205&lt;=8,0,IF(L205&lt;=16,19,IF(L205&lt;=24,13,0)))-IF(L205&lt;=8,0,IF(L205&lt;=16,(L205-9)*0.425,IF(L205&lt;=24,(L205-17)*0.425,0))),0)+IF(F205="JPČ",IF(L205=1,68,IF(L205=2,47.6,IF(L205=3,36,IF(L205=4,26,IF(L205=5,24,IF(L205=6,22,IF(L205=7,20,IF(L205=8,18,0))))))))+IF(L205&lt;=8,0,IF(L205&lt;=16,13,IF(L205&lt;=24,9,0)))-IF(L205&lt;=8,0,IF(L205&lt;=16,(L205-9)*0.34,IF(L205&lt;=24,(L205-17)*0.34,0))),0)+IF(F205="JEČ",IF(L205=1,34,IF(L205=2,26.04,IF(L205=3,20.6,IF(L205=4,12,IF(L205=5,11,IF(L205=6,10,IF(L205=7,9,IF(L205=8,8,0))))))))+IF(L205&lt;=8,0,IF(L205&lt;=16,6,0))-IF(L205&lt;=8,0,IF(L205&lt;=16,(L205-9)*0.17,0)),0)+IF(F205="JEOF",IF(L205=1,34,IF(L205=2,26.04,IF(L205=3,20.6,IF(L205=4,12,IF(L205=5,11,IF(L205=6,10,IF(L205=7,9,IF(L205=8,8,0))))))))+IF(L205&lt;=8,0,IF(L205&lt;=16,6,0))-IF(L205&lt;=8,0,IF(L205&lt;=16,(L205-9)*0.17,0)),0)+IF(F205="JnPČ",IF(L205=1,51,IF(L205=2,35.7,IF(L205=3,27,IF(L205=4,19.5,IF(L205=5,18,IF(L205=6,16.5,IF(L205=7,15,IF(L205=8,13.5,0))))))))+IF(L205&lt;=8,0,IF(L205&lt;=16,10,0))-IF(L205&lt;=8,0,IF(L205&lt;=16,(L205-9)*0.255,0)),0)+IF(F205="JnEČ",IF(L205=1,25.5,IF(L205=2,19.53,IF(L205=3,15.48,IF(L205=4,9,IF(L205=5,8.25,IF(L205=6,7.5,IF(L205=7,6.75,IF(L205=8,6,0))))))))+IF(L205&lt;=8,0,IF(L205&lt;=16,5,0))-IF(L205&lt;=8,0,IF(L205&lt;=16,(L205-9)*0.1275,0)),0)+IF(F205="JčPČ",IF(L205=1,21.25,IF(L205=2,14.5,IF(L205=3,11.5,IF(L205=4,7,IF(L205=5,6.5,IF(L205=6,6,IF(L205=7,5.5,IF(L205=8,5,0))))))))+IF(L205&lt;=8,0,IF(L205&lt;=16,4,0))-IF(L205&lt;=8,0,IF(L205&lt;=16,(L205-9)*0.10625,0)),0)+IF(F205="JčEČ",IF(L205=1,17,IF(L205=2,13.02,IF(L205=3,10.32,IF(L205=4,6,IF(L205=5,5.5,IF(L205=6,5,IF(L205=7,4.5,IF(L205=8,4,0))))))))+IF(L205&lt;=8,0,IF(L205&lt;=16,3,0))-IF(L205&lt;=8,0,IF(L205&lt;=16,(L205-9)*0.085,0)),0)+IF(F205="NEAK",IF(L205=1,11.48,IF(L205=2,8.79,IF(L205=3,6.97,IF(L205=4,4.05,IF(L205=5,3.71,IF(L205=6,3.38,IF(L205=7,3.04,IF(L205=8,2.7,0))))))))+IF(L205&lt;=8,0,IF(L205&lt;=16,2,IF(L205&lt;=24,1.3,0)))-IF(L205&lt;=8,0,IF(L205&lt;=16,(L205-9)*0.0574,IF(L205&lt;=24,(L205-17)*0.0574,0))),0))*IF(L205&lt;0,1,IF(OR(F205="PČ",F205="PŽ",F205="PT"),IF(J205&lt;32,J205/32,1),1))* IF(L205&lt;0,1,IF(OR(F205="EČ",F205="EŽ",F205="JOŽ",F205="JPČ",F205="NEAK"),IF(J205&lt;24,J205/24,1),1))*IF(L205&lt;0,1,IF(OR(F205="PČneol",F205="JEČ",F205="JEOF",F205="JnPČ",F205="JnEČ",F205="JčPČ",F205="JčEČ"),IF(J205&lt;16,J205/16,1),1))*IF(L205&lt;0,1,IF(F205="EČneol",IF(J205&lt;8,J205/8,1),1))</f>
        <v>0</v>
      </c>
      <c r="O205" s="9">
        <f t="shared" si="74"/>
        <v>0</v>
      </c>
      <c r="P205" s="4">
        <f t="shared" si="78"/>
        <v>0</v>
      </c>
      <c r="Q205" s="11">
        <f t="shared" si="79"/>
        <v>0</v>
      </c>
      <c r="R205" s="10">
        <f t="shared" si="77"/>
        <v>0</v>
      </c>
      <c r="S205" s="8"/>
    </row>
    <row r="206" spans="1:19" ht="13.9" customHeight="1">
      <c r="A206" s="64" t="s">
        <v>35</v>
      </c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6"/>
      <c r="R206" s="10">
        <f>SUM(R196:R205)</f>
        <v>259.11478937499999</v>
      </c>
      <c r="S206" s="8"/>
    </row>
    <row r="207" spans="1:19" ht="15.75">
      <c r="A207" s="23" t="s">
        <v>106</v>
      </c>
      <c r="B207" s="23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6"/>
      <c r="S207" s="8"/>
    </row>
    <row r="208" spans="1:19">
      <c r="A208" s="48" t="s">
        <v>37</v>
      </c>
      <c r="B208" s="48"/>
      <c r="C208" s="48"/>
      <c r="D208" s="48"/>
      <c r="E208" s="48"/>
      <c r="F208" s="48"/>
      <c r="G208" s="48"/>
      <c r="H208" s="48"/>
      <c r="I208" s="48"/>
      <c r="J208" s="15"/>
      <c r="K208" s="15"/>
      <c r="L208" s="15"/>
      <c r="M208" s="15"/>
      <c r="N208" s="15"/>
      <c r="O208" s="15"/>
      <c r="P208" s="15"/>
      <c r="Q208" s="15"/>
      <c r="R208" s="16"/>
      <c r="S208" s="8"/>
    </row>
    <row r="209" spans="1:19" s="8" customFormat="1">
      <c r="A209" s="48"/>
      <c r="B209" s="48"/>
      <c r="C209" s="48"/>
      <c r="D209" s="48"/>
      <c r="E209" s="48"/>
      <c r="F209" s="48"/>
      <c r="G209" s="48"/>
      <c r="H209" s="48"/>
      <c r="I209" s="48"/>
      <c r="J209" s="15"/>
      <c r="K209" s="15"/>
      <c r="L209" s="15"/>
      <c r="M209" s="15"/>
      <c r="N209" s="15"/>
      <c r="O209" s="15"/>
      <c r="P209" s="15"/>
      <c r="Q209" s="15"/>
      <c r="R209" s="16"/>
    </row>
    <row r="210" spans="1:19">
      <c r="A210" s="67" t="s">
        <v>107</v>
      </c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57"/>
      <c r="R210" s="8"/>
      <c r="S210" s="8"/>
    </row>
    <row r="211" spans="1:19" ht="18">
      <c r="A211" s="69" t="s">
        <v>27</v>
      </c>
      <c r="B211" s="70"/>
      <c r="C211" s="70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57"/>
      <c r="R211" s="8"/>
      <c r="S211" s="8"/>
    </row>
    <row r="212" spans="1:19">
      <c r="A212" s="67" t="s">
        <v>108</v>
      </c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57"/>
      <c r="R212" s="8"/>
      <c r="S212" s="8"/>
    </row>
    <row r="213" spans="1:19">
      <c r="A213" s="61">
        <v>1</v>
      </c>
      <c r="B213" s="61" t="s">
        <v>109</v>
      </c>
      <c r="C213" s="12">
        <v>97</v>
      </c>
      <c r="D213" s="61" t="s">
        <v>30</v>
      </c>
      <c r="E213" s="61">
        <v>1</v>
      </c>
      <c r="F213" s="61" t="s">
        <v>31</v>
      </c>
      <c r="G213" s="61">
        <v>1</v>
      </c>
      <c r="H213" s="61" t="s">
        <v>32</v>
      </c>
      <c r="I213" s="61"/>
      <c r="J213" s="61">
        <v>19</v>
      </c>
      <c r="K213" s="61"/>
      <c r="L213" s="61">
        <v>13</v>
      </c>
      <c r="M213" s="61" t="s">
        <v>33</v>
      </c>
      <c r="N213" s="3">
        <f>(IF(F213="OŽ",IF(L213=1,550.8,IF(L213=2,426.38,IF(L213=3,342.14,IF(L213=4,181.44,IF(L213=5,168.48,IF(L213=6,155.52,IF(L213=7,148.5,IF(L213=8,144,0))))))))+IF(L213&lt;=8,0,IF(L213&lt;=16,137.7,IF(L213&lt;=24,108,IF(L213&lt;=32,80.1,IF(L213&lt;=36,52.2,0)))))-IF(L213&lt;=8,0,IF(L213&lt;=16,(L213-9)*2.754,IF(L213&lt;=24,(L213-17)* 2.754,IF(L213&lt;=32,(L213-25)* 2.754,IF(L213&lt;=36,(L213-33)*2.754,0))))),0)+IF(F213="PČ",IF(L213=1,449,IF(L213=2,314.6,IF(L213=3,238,IF(L213=4,172,IF(L213=5,159,IF(L213=6,145,IF(L213=7,132,IF(L213=8,119,0))))))))+IF(L213&lt;=8,0,IF(L213&lt;=16,88,IF(L213&lt;=24,55,IF(L213&lt;=32,22,0))))-IF(L213&lt;=8,0,IF(L213&lt;=16,(L213-9)*2.245,IF(L213&lt;=24,(L213-17)*2.245,IF(L213&lt;=32,(L213-25)*2.245,0)))),0)+IF(F213="PČneol",IF(L213=1,85,IF(L213=2,64.61,IF(L213=3,50.76,IF(L213=4,16.25,IF(L213=5,15,IF(L213=6,13.75,IF(L213=7,12.5,IF(L213=8,11.25,0))))))))+IF(L213&lt;=8,0,IF(L213&lt;=16,9,0))-IF(L213&lt;=8,0,IF(L213&lt;=16,(L213-9)*0.425,0)),0)+IF(F213="PŽ",IF(L213=1,85,IF(L213=2,59.5,IF(L213=3,45,IF(L213=4,32.5,IF(L213=5,30,IF(L213=6,27.5,IF(L213=7,25,IF(L213=8,22.5,0))))))))+IF(L213&lt;=8,0,IF(L213&lt;=16,19,IF(L213&lt;=24,13,IF(L213&lt;=32,8,0))))-IF(L213&lt;=8,0,IF(L213&lt;=16,(L213-9)*0.425,IF(L213&lt;=24,(L213-17)*0.425,IF(L213&lt;=32,(L213-25)*0.425,0)))),0)+IF(F213="EČ",IF(L213=1,204,IF(L213=2,156.24,IF(L213=3,123.84,IF(L213=4,72,IF(L213=5,66,IF(L213=6,60,IF(L213=7,54,IF(L213=8,48,0))))))))+IF(L213&lt;=8,0,IF(L213&lt;=16,40,IF(L213&lt;=24,25,0)))-IF(L213&lt;=8,0,IF(L213&lt;=16,(L213-9)*1.02,IF(L213&lt;=24,(L213-17)*1.02,0))),0)+IF(F213="EČneol",IF(L213=1,68,IF(L213=2,51.69,IF(L213=3,40.61,IF(L213=4,13,IF(L213=5,12,IF(L213=6,11,IF(L213=7,10,IF(L213=8,9,0)))))))))+IF(F213="EŽ",IF(L213=1,68,IF(L213=2,47.6,IF(L213=3,36,IF(L213=4,18,IF(L213=5,16.5,IF(L213=6,15,IF(L213=7,13.5,IF(L213=8,12,0))))))))+IF(L213&lt;=8,0,IF(L213&lt;=16,10,IF(L213&lt;=24,6,0)))-IF(L213&lt;=8,0,IF(L213&lt;=16,(L213-9)*0.34,IF(L213&lt;=24,(L213-17)*0.34,0))),0)+IF(F213="PT",IF(L213=1,68,IF(L213=2,52.08,IF(L213=3,41.28,IF(L213=4,24,IF(L213=5,22,IF(L213=6,20,IF(L213=7,18,IF(L213=8,16,0))))))))+IF(L213&lt;=8,0,IF(L213&lt;=16,13,IF(L213&lt;=24,9,IF(L213&lt;=32,4,0))))-IF(L213&lt;=8,0,IF(L213&lt;=16,(L213-9)*0.34,IF(L213&lt;=24,(L213-17)*0.34,IF(L213&lt;=32,(L213-25)*0.34,0)))),0)+IF(F213="JOŽ",IF(L213=1,85,IF(L213=2,59.5,IF(L213=3,45,IF(L213=4,32.5,IF(L213=5,30,IF(L213=6,27.5,IF(L213=7,25,IF(L213=8,22.5,0))))))))+IF(L213&lt;=8,0,IF(L213&lt;=16,19,IF(L213&lt;=24,13,0)))-IF(L213&lt;=8,0,IF(L213&lt;=16,(L213-9)*0.425,IF(L213&lt;=24,(L213-17)*0.425,0))),0)+IF(F213="JPČ",IF(L213=1,68,IF(L213=2,47.6,IF(L213=3,36,IF(L213=4,26,IF(L213=5,24,IF(L213=6,22,IF(L213=7,20,IF(L213=8,18,0))))))))+IF(L213&lt;=8,0,IF(L213&lt;=16,13,IF(L213&lt;=24,9,0)))-IF(L213&lt;=8,0,IF(L213&lt;=16,(L213-9)*0.34,IF(L213&lt;=24,(L213-17)*0.34,0))),0)+IF(F213="JEČ",IF(L213=1,34,IF(L213=2,26.04,IF(L213=3,20.6,IF(L213=4,12,IF(L213=5,11,IF(L213=6,10,IF(L213=7,9,IF(L213=8,8,0))))))))+IF(L213&lt;=8,0,IF(L213&lt;=16,6,0))-IF(L213&lt;=8,0,IF(L213&lt;=16,(L213-9)*0.17,0)),0)+IF(F213="JEOF",IF(L213=1,34,IF(L213=2,26.04,IF(L213=3,20.6,IF(L213=4,12,IF(L213=5,11,IF(L213=6,10,IF(L213=7,9,IF(L213=8,8,0))))))))+IF(L213&lt;=8,0,IF(L213&lt;=16,6,0))-IF(L213&lt;=8,0,IF(L213&lt;=16,(L213-9)*0.17,0)),0)+IF(F213="JnPČ",IF(L213=1,51,IF(L213=2,35.7,IF(L213=3,27,IF(L213=4,19.5,IF(L213=5,18,IF(L213=6,16.5,IF(L213=7,15,IF(L213=8,13.5,0))))))))+IF(L213&lt;=8,0,IF(L213&lt;=16,10,0))-IF(L213&lt;=8,0,IF(L213&lt;=16,(L213-9)*0.255,0)),0)+IF(F213="JnEČ",IF(L213=1,25.5,IF(L213=2,19.53,IF(L213=3,15.48,IF(L213=4,9,IF(L213=5,8.25,IF(L213=6,7.5,IF(L213=7,6.75,IF(L213=8,6,0))))))))+IF(L213&lt;=8,0,IF(L213&lt;=16,5,0))-IF(L213&lt;=8,0,IF(L213&lt;=16,(L213-9)*0.1275,0)),0)+IF(F213="JčPČ",IF(L213=1,21.25,IF(L213=2,14.5,IF(L213=3,11.5,IF(L213=4,7,IF(L213=5,6.5,IF(L213=6,6,IF(L213=7,5.5,IF(L213=8,5,0))))))))+IF(L213&lt;=8,0,IF(L213&lt;=16,4,0))-IF(L213&lt;=8,0,IF(L213&lt;=16,(L213-9)*0.10625,0)),0)+IF(F213="JčEČ",IF(L213=1,17,IF(L213=2,13.02,IF(L213=3,10.32,IF(L213=4,6,IF(L213=5,5.5,IF(L213=6,5,IF(L213=7,4.5,IF(L213=8,4,0))))))))+IF(L213&lt;=8,0,IF(L213&lt;=16,3,0))-IF(L213&lt;=8,0,IF(L213&lt;=16,(L213-9)*0.085,0)),0)+IF(F213="NEAK",IF(L213=1,11.48,IF(L213=2,8.79,IF(L213=3,6.97,IF(L213=4,4.05,IF(L213=5,3.71,IF(L213=6,3.38,IF(L213=7,3.04,IF(L213=8,2.7,0))))))))+IF(L213&lt;=8,0,IF(L213&lt;=16,2,IF(L213&lt;=24,1.3,0)))-IF(L213&lt;=8,0,IF(L213&lt;=16,(L213-9)*0.0574,IF(L213&lt;=24,(L213-17)*0.0574,0))),0))*IF(L213&lt;0,1,IF(OR(F213="PČ",F213="PŽ",F213="PT"),IF(J213&lt;32,J213/32,1),1))* IF(L213&lt;0,1,IF(OR(F213="EČ",F213="EŽ",F213="JOŽ",F213="JPČ",F213="NEAK"),IF(J213&lt;24,J213/24,1),1))*IF(L213&lt;0,1,IF(OR(F213="PČneol",F213="JEČ",F213="JEOF",F213="JnPČ",F213="JnEČ",F213="JčPČ",F213="JčEČ"),IF(J213&lt;16,J213/16,1),1))*IF(L213&lt;0,1,IF(F213="EČneol",IF(J213&lt;8,J213/8,1),1))</f>
        <v>9.2149999999999999</v>
      </c>
      <c r="O213" s="9">
        <f t="shared" ref="O213:O222" si="80">IF(F213="OŽ",N213,IF(H213="Ne",IF(J213*0.3&lt;J213-L213,N213,0),IF(J213*0.1&lt;J213-L213,N213,0)))</f>
        <v>9.2149999999999999</v>
      </c>
      <c r="P213" s="4">
        <f t="shared" ref="P213" si="81">IF(O213=0,0,IF(F213="OŽ",IF(L213&gt;35,0,IF(J213&gt;35,(36-L213)*1.836,((36-L213)-(36-J213))*1.836)),0)+IF(F213="PČ",IF(L213&gt;31,0,IF(J213&gt;31,(32-L213)*1.347,((32-L213)-(32-J213))*1.347)),0)+ IF(F213="PČneol",IF(L213&gt;15,0,IF(J213&gt;15,(16-L213)*0.255,((16-L213)-(16-J213))*0.255)),0)+IF(F213="PŽ",IF(L213&gt;31,0,IF(J213&gt;31,(32-L213)*0.255,((32-L213)-(32-J213))*0.255)),0)+IF(F213="EČ",IF(L213&gt;23,0,IF(J213&gt;23,(24-L213)*0.612,((24-L213)-(24-J213))*0.612)),0)+IF(F213="EČneol",IF(L213&gt;7,0,IF(J213&gt;7,(8-L213)*0.204,((8-L213)-(8-J213))*0.204)),0)+IF(F213="EŽ",IF(L213&gt;23,0,IF(J213&gt;23,(24-L213)*0.204,((24-L213)-(24-J213))*0.204)),0)+IF(F213="PT",IF(L213&gt;31,0,IF(J213&gt;31,(32-L213)*0.204,((32-L213)-(32-J213))*0.204)),0)+IF(F213="JOŽ",IF(L213&gt;23,0,IF(J213&gt;23,(24-L213)*0.255,((24-L213)-(24-J213))*0.255)),0)+IF(F213="JPČ",IF(L213&gt;23,0,IF(J213&gt;23,(24-L213)*0.204,((24-L213)-(24-J213))*0.204)),0)+IF(F213="JEČ",IF(L213&gt;15,0,IF(J213&gt;15,(16-L213)*0.102,((16-L213)-(16-J213))*0.102)),0)+IF(F213="JEOF",IF(L213&gt;15,0,IF(J213&gt;15,(16-L213)*0.102,((16-L213)-(16-J213))*0.102)),0)+IF(F213="JnPČ",IF(L213&gt;15,0,IF(J213&gt;15,(16-L213)*0.153,((16-L213)-(16-J213))*0.153)),0)+IF(F213="JnEČ",IF(L213&gt;15,0,IF(J213&gt;15,(16-L213)*0.0765,((16-L213)-(16-J213))*0.0765)),0)+IF(F213="JčPČ",IF(L213&gt;15,0,IF(J213&gt;15,(16-L213)*0.06375,((16-L213)-(16-J213))*0.06375)),0)+IF(F213="JčEČ",IF(L213&gt;15,0,IF(J213&gt;15,(16-L213)*0.051,((16-L213)-(16-J213))*0.051)),0)+IF(F213="NEAK",IF(L213&gt;23,0,IF(J213&gt;23,(24-L213)*0.03444,((24-L213)-(24-J213))*0.03444)),0))</f>
        <v>1.224</v>
      </c>
      <c r="Q213" s="11">
        <f t="shared" ref="Q213" si="82">IF(ISERROR(P213*100/N213),0,(P213*100/N213))</f>
        <v>13.282691264243081</v>
      </c>
      <c r="R213" s="10">
        <f t="shared" ref="R213:R222" si="83">IF(Q213&lt;=30,O213+P213,O213+O213*0.3)*IF(G213=1,0.4,IF(G213=2,0.75,IF(G213="1 (kas 4 m. 1 k. nerengiamos)",0.52,1)))*IF(D213="olimpinė",1,IF(M213="Ne",0.5,1))*IF(OR(A$5="Lietuvos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federacija"),IF(OR(J213&lt;8,K213&lt;16),0,1),1)*E213*IF(I213&lt;=1,1,1/I213)*IF(OR(A$5="Lietuvos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4.1756000000000002</v>
      </c>
      <c r="S213" s="8"/>
    </row>
    <row r="214" spans="1:19">
      <c r="A214" s="61">
        <v>2</v>
      </c>
      <c r="B214" s="61" t="s">
        <v>66</v>
      </c>
      <c r="C214" s="12">
        <v>60</v>
      </c>
      <c r="D214" s="61" t="s">
        <v>30</v>
      </c>
      <c r="E214" s="61">
        <v>1</v>
      </c>
      <c r="F214" s="61" t="s">
        <v>31</v>
      </c>
      <c r="G214" s="61">
        <v>1</v>
      </c>
      <c r="H214" s="61" t="s">
        <v>32</v>
      </c>
      <c r="I214" s="61"/>
      <c r="J214" s="61">
        <v>25</v>
      </c>
      <c r="K214" s="61"/>
      <c r="L214" s="61">
        <v>10</v>
      </c>
      <c r="M214" s="61" t="s">
        <v>33</v>
      </c>
      <c r="N214" s="3">
        <f t="shared" ref="N214:N222" si="84">(IF(F214="OŽ",IF(L214=1,550.8,IF(L214=2,426.38,IF(L214=3,342.14,IF(L214=4,181.44,IF(L214=5,168.48,IF(L214=6,155.52,IF(L214=7,148.5,IF(L214=8,144,0))))))))+IF(L214&lt;=8,0,IF(L214&lt;=16,137.7,IF(L214&lt;=24,108,IF(L214&lt;=32,80.1,IF(L214&lt;=36,52.2,0)))))-IF(L214&lt;=8,0,IF(L214&lt;=16,(L214-9)*2.754,IF(L214&lt;=24,(L214-17)* 2.754,IF(L214&lt;=32,(L214-25)* 2.754,IF(L214&lt;=36,(L214-33)*2.754,0))))),0)+IF(F214="PČ",IF(L214=1,449,IF(L214=2,314.6,IF(L214=3,238,IF(L214=4,172,IF(L214=5,159,IF(L214=6,145,IF(L214=7,132,IF(L214=8,119,0))))))))+IF(L214&lt;=8,0,IF(L214&lt;=16,88,IF(L214&lt;=24,55,IF(L214&lt;=32,22,0))))-IF(L214&lt;=8,0,IF(L214&lt;=16,(L214-9)*2.245,IF(L214&lt;=24,(L214-17)*2.245,IF(L214&lt;=32,(L214-25)*2.245,0)))),0)+IF(F214="PČneol",IF(L214=1,85,IF(L214=2,64.61,IF(L214=3,50.76,IF(L214=4,16.25,IF(L214=5,15,IF(L214=6,13.75,IF(L214=7,12.5,IF(L214=8,11.25,0))))))))+IF(L214&lt;=8,0,IF(L214&lt;=16,9,0))-IF(L214&lt;=8,0,IF(L214&lt;=16,(L214-9)*0.425,0)),0)+IF(F214="PŽ",IF(L214=1,85,IF(L214=2,59.5,IF(L214=3,45,IF(L214=4,32.5,IF(L214=5,30,IF(L214=6,27.5,IF(L214=7,25,IF(L214=8,22.5,0))))))))+IF(L214&lt;=8,0,IF(L214&lt;=16,19,IF(L214&lt;=24,13,IF(L214&lt;=32,8,0))))-IF(L214&lt;=8,0,IF(L214&lt;=16,(L214-9)*0.425,IF(L214&lt;=24,(L214-17)*0.425,IF(L214&lt;=32,(L214-25)*0.425,0)))),0)+IF(F214="EČ",IF(L214=1,204,IF(L214=2,156.24,IF(L214=3,123.84,IF(L214=4,72,IF(L214=5,66,IF(L214=6,60,IF(L214=7,54,IF(L214=8,48,0))))))))+IF(L214&lt;=8,0,IF(L214&lt;=16,40,IF(L214&lt;=24,25,0)))-IF(L214&lt;=8,0,IF(L214&lt;=16,(L214-9)*1.02,IF(L214&lt;=24,(L214-17)*1.02,0))),0)+IF(F214="EČneol",IF(L214=1,68,IF(L214=2,51.69,IF(L214=3,40.61,IF(L214=4,13,IF(L214=5,12,IF(L214=6,11,IF(L214=7,10,IF(L214=8,9,0)))))))))+IF(F214="EŽ",IF(L214=1,68,IF(L214=2,47.6,IF(L214=3,36,IF(L214=4,18,IF(L214=5,16.5,IF(L214=6,15,IF(L214=7,13.5,IF(L214=8,12,0))))))))+IF(L214&lt;=8,0,IF(L214&lt;=16,10,IF(L214&lt;=24,6,0)))-IF(L214&lt;=8,0,IF(L214&lt;=16,(L214-9)*0.34,IF(L214&lt;=24,(L214-17)*0.34,0))),0)+IF(F214="PT",IF(L214=1,68,IF(L214=2,52.08,IF(L214=3,41.28,IF(L214=4,24,IF(L214=5,22,IF(L214=6,20,IF(L214=7,18,IF(L214=8,16,0))))))))+IF(L214&lt;=8,0,IF(L214&lt;=16,13,IF(L214&lt;=24,9,IF(L214&lt;=32,4,0))))-IF(L214&lt;=8,0,IF(L214&lt;=16,(L214-9)*0.34,IF(L214&lt;=24,(L214-17)*0.34,IF(L214&lt;=32,(L214-25)*0.34,0)))),0)+IF(F214="JOŽ",IF(L214=1,85,IF(L214=2,59.5,IF(L214=3,45,IF(L214=4,32.5,IF(L214=5,30,IF(L214=6,27.5,IF(L214=7,25,IF(L214=8,22.5,0))))))))+IF(L214&lt;=8,0,IF(L214&lt;=16,19,IF(L214&lt;=24,13,0)))-IF(L214&lt;=8,0,IF(L214&lt;=16,(L214-9)*0.425,IF(L214&lt;=24,(L214-17)*0.425,0))),0)+IF(F214="JPČ",IF(L214=1,68,IF(L214=2,47.6,IF(L214=3,36,IF(L214=4,26,IF(L214=5,24,IF(L214=6,22,IF(L214=7,20,IF(L214=8,18,0))))))))+IF(L214&lt;=8,0,IF(L214&lt;=16,13,IF(L214&lt;=24,9,0)))-IF(L214&lt;=8,0,IF(L214&lt;=16,(L214-9)*0.34,IF(L214&lt;=24,(L214-17)*0.34,0))),0)+IF(F214="JEČ",IF(L214=1,34,IF(L214=2,26.04,IF(L214=3,20.6,IF(L214=4,12,IF(L214=5,11,IF(L214=6,10,IF(L214=7,9,IF(L214=8,8,0))))))))+IF(L214&lt;=8,0,IF(L214&lt;=16,6,0))-IF(L214&lt;=8,0,IF(L214&lt;=16,(L214-9)*0.17,0)),0)+IF(F214="JEOF",IF(L214=1,34,IF(L214=2,26.04,IF(L214=3,20.6,IF(L214=4,12,IF(L214=5,11,IF(L214=6,10,IF(L214=7,9,IF(L214=8,8,0))))))))+IF(L214&lt;=8,0,IF(L214&lt;=16,6,0))-IF(L214&lt;=8,0,IF(L214&lt;=16,(L214-9)*0.17,0)),0)+IF(F214="JnPČ",IF(L214=1,51,IF(L214=2,35.7,IF(L214=3,27,IF(L214=4,19.5,IF(L214=5,18,IF(L214=6,16.5,IF(L214=7,15,IF(L214=8,13.5,0))))))))+IF(L214&lt;=8,0,IF(L214&lt;=16,10,0))-IF(L214&lt;=8,0,IF(L214&lt;=16,(L214-9)*0.255,0)),0)+IF(F214="JnEČ",IF(L214=1,25.5,IF(L214=2,19.53,IF(L214=3,15.48,IF(L214=4,9,IF(L214=5,8.25,IF(L214=6,7.5,IF(L214=7,6.75,IF(L214=8,6,0))))))))+IF(L214&lt;=8,0,IF(L214&lt;=16,5,0))-IF(L214&lt;=8,0,IF(L214&lt;=16,(L214-9)*0.1275,0)),0)+IF(F214="JčPČ",IF(L214=1,21.25,IF(L214=2,14.5,IF(L214=3,11.5,IF(L214=4,7,IF(L214=5,6.5,IF(L214=6,6,IF(L214=7,5.5,IF(L214=8,5,0))))))))+IF(L214&lt;=8,0,IF(L214&lt;=16,4,0))-IF(L214&lt;=8,0,IF(L214&lt;=16,(L214-9)*0.10625,0)),0)+IF(F214="JčEČ",IF(L214=1,17,IF(L214=2,13.02,IF(L214=3,10.32,IF(L214=4,6,IF(L214=5,5.5,IF(L214=6,5,IF(L214=7,4.5,IF(L214=8,4,0))))))))+IF(L214&lt;=8,0,IF(L214&lt;=16,3,0))-IF(L214&lt;=8,0,IF(L214&lt;=16,(L214-9)*0.085,0)),0)+IF(F214="NEAK",IF(L214=1,11.48,IF(L214=2,8.79,IF(L214=3,6.97,IF(L214=4,4.05,IF(L214=5,3.71,IF(L214=6,3.38,IF(L214=7,3.04,IF(L214=8,2.7,0))))))))+IF(L214&lt;=8,0,IF(L214&lt;=16,2,IF(L214&lt;=24,1.3,0)))-IF(L214&lt;=8,0,IF(L214&lt;=16,(L214-9)*0.0574,IF(L214&lt;=24,(L214-17)*0.0574,0))),0))*IF(L214&lt;0,1,IF(OR(F214="PČ",F214="PŽ",F214="PT"),IF(J214&lt;32,J214/32,1),1))* IF(L214&lt;0,1,IF(OR(F214="EČ",F214="EŽ",F214="JOŽ",F214="JPČ",F214="NEAK"),IF(J214&lt;24,J214/24,1),1))*IF(L214&lt;0,1,IF(OR(F214="PČneol",F214="JEČ",F214="JEOF",F214="JnPČ",F214="JnEČ",F214="JčPČ",F214="JčEČ"),IF(J214&lt;16,J214/16,1),1))*IF(L214&lt;0,1,IF(F214="EČneol",IF(J214&lt;8,J214/8,1),1))</f>
        <v>12.66</v>
      </c>
      <c r="O214" s="9">
        <f t="shared" si="80"/>
        <v>12.66</v>
      </c>
      <c r="P214" s="4">
        <f t="shared" ref="P214:P222" si="85">IF(O214=0,0,IF(F214="OŽ",IF(L214&gt;35,0,IF(J214&gt;35,(36-L214)*1.836,((36-L214)-(36-J214))*1.836)),0)+IF(F214="PČ",IF(L214&gt;31,0,IF(J214&gt;31,(32-L214)*1.347,((32-L214)-(32-J214))*1.347)),0)+ IF(F214="PČneol",IF(L214&gt;15,0,IF(J214&gt;15,(16-L214)*0.255,((16-L214)-(16-J214))*0.255)),0)+IF(F214="PŽ",IF(L214&gt;31,0,IF(J214&gt;31,(32-L214)*0.255,((32-L214)-(32-J214))*0.255)),0)+IF(F214="EČ",IF(L214&gt;23,0,IF(J214&gt;23,(24-L214)*0.612,((24-L214)-(24-J214))*0.612)),0)+IF(F214="EČneol",IF(L214&gt;7,0,IF(J214&gt;7,(8-L214)*0.204,((8-L214)-(8-J214))*0.204)),0)+IF(F214="EŽ",IF(L214&gt;23,0,IF(J214&gt;23,(24-L214)*0.204,((24-L214)-(24-J214))*0.204)),0)+IF(F214="PT",IF(L214&gt;31,0,IF(J214&gt;31,(32-L214)*0.204,((32-L214)-(32-J214))*0.204)),0)+IF(F214="JOŽ",IF(L214&gt;23,0,IF(J214&gt;23,(24-L214)*0.255,((24-L214)-(24-J214))*0.255)),0)+IF(F214="JPČ",IF(L214&gt;23,0,IF(J214&gt;23,(24-L214)*0.204,((24-L214)-(24-J214))*0.204)),0)+IF(F214="JEČ",IF(L214&gt;15,0,IF(J214&gt;15,(16-L214)*0.102,((16-L214)-(16-J214))*0.102)),0)+IF(F214="JEOF",IF(L214&gt;15,0,IF(J214&gt;15,(16-L214)*0.102,((16-L214)-(16-J214))*0.102)),0)+IF(F214="JnPČ",IF(L214&gt;15,0,IF(J214&gt;15,(16-L214)*0.153,((16-L214)-(16-J214))*0.153)),0)+IF(F214="JnEČ",IF(L214&gt;15,0,IF(J214&gt;15,(16-L214)*0.0765,((16-L214)-(16-J214))*0.0765)),0)+IF(F214="JčPČ",IF(L214&gt;15,0,IF(J214&gt;15,(16-L214)*0.06375,((16-L214)-(16-J214))*0.06375)),0)+IF(F214="JčEČ",IF(L214&gt;15,0,IF(J214&gt;15,(16-L214)*0.051,((16-L214)-(16-J214))*0.051)),0)+IF(F214="NEAK",IF(L214&gt;23,0,IF(J214&gt;23,(24-L214)*0.03444,((24-L214)-(24-J214))*0.03444)),0))</f>
        <v>2.8559999999999999</v>
      </c>
      <c r="Q214" s="11">
        <f t="shared" ref="Q214:Q222" si="86">IF(ISERROR(P214*100/N214),0,(P214*100/N214))</f>
        <v>22.559241706161135</v>
      </c>
      <c r="R214" s="10">
        <f t="shared" si="83"/>
        <v>6.2064000000000004</v>
      </c>
      <c r="S214" s="8"/>
    </row>
    <row r="215" spans="1:19">
      <c r="A215" s="61">
        <v>3</v>
      </c>
      <c r="B215" s="61" t="s">
        <v>29</v>
      </c>
      <c r="C215" s="12">
        <v>67</v>
      </c>
      <c r="D215" s="61" t="s">
        <v>30</v>
      </c>
      <c r="E215" s="61">
        <v>1</v>
      </c>
      <c r="F215" s="61" t="s">
        <v>31</v>
      </c>
      <c r="G215" s="61">
        <v>1</v>
      </c>
      <c r="H215" s="61" t="s">
        <v>32</v>
      </c>
      <c r="I215" s="61"/>
      <c r="J215" s="61">
        <v>27</v>
      </c>
      <c r="K215" s="61"/>
      <c r="L215" s="61">
        <v>9</v>
      </c>
      <c r="M215" s="61" t="s">
        <v>33</v>
      </c>
      <c r="N215" s="3">
        <f t="shared" si="84"/>
        <v>13</v>
      </c>
      <c r="O215" s="9">
        <f t="shared" si="80"/>
        <v>13</v>
      </c>
      <c r="P215" s="4">
        <f t="shared" si="85"/>
        <v>3.0599999999999996</v>
      </c>
      <c r="Q215" s="11">
        <f t="shared" si="86"/>
        <v>23.538461538461533</v>
      </c>
      <c r="R215" s="10">
        <f t="shared" si="83"/>
        <v>6.4239999999999995</v>
      </c>
      <c r="S215" s="8"/>
    </row>
    <row r="216" spans="1:19">
      <c r="A216" s="61">
        <v>4</v>
      </c>
      <c r="B216" s="61" t="s">
        <v>34</v>
      </c>
      <c r="C216" s="12">
        <v>77</v>
      </c>
      <c r="D216" s="61" t="s">
        <v>30</v>
      </c>
      <c r="E216" s="61">
        <v>1</v>
      </c>
      <c r="F216" s="61" t="s">
        <v>31</v>
      </c>
      <c r="G216" s="61">
        <v>1</v>
      </c>
      <c r="H216" s="61" t="s">
        <v>32</v>
      </c>
      <c r="I216" s="61"/>
      <c r="J216" s="61">
        <v>28</v>
      </c>
      <c r="K216" s="61"/>
      <c r="L216" s="61">
        <v>13</v>
      </c>
      <c r="M216" s="61" t="s">
        <v>33</v>
      </c>
      <c r="N216" s="3">
        <f t="shared" si="84"/>
        <v>11.64</v>
      </c>
      <c r="O216" s="9">
        <f t="shared" si="80"/>
        <v>11.64</v>
      </c>
      <c r="P216" s="4">
        <f t="shared" si="85"/>
        <v>2.2439999999999998</v>
      </c>
      <c r="Q216" s="11">
        <f t="shared" si="86"/>
        <v>19.278350515463913</v>
      </c>
      <c r="R216" s="10">
        <f t="shared" si="83"/>
        <v>5.5536000000000003</v>
      </c>
      <c r="S216" s="8"/>
    </row>
    <row r="217" spans="1:19">
      <c r="A217" s="61">
        <v>5</v>
      </c>
      <c r="B217" s="61" t="s">
        <v>53</v>
      </c>
      <c r="C217" s="12">
        <v>87</v>
      </c>
      <c r="D217" s="61" t="s">
        <v>30</v>
      </c>
      <c r="E217" s="61">
        <v>1</v>
      </c>
      <c r="F217" s="61" t="s">
        <v>31</v>
      </c>
      <c r="G217" s="61">
        <v>1</v>
      </c>
      <c r="H217" s="61" t="s">
        <v>32</v>
      </c>
      <c r="I217" s="61"/>
      <c r="J217" s="61">
        <v>26</v>
      </c>
      <c r="K217" s="61"/>
      <c r="L217" s="61">
        <v>9</v>
      </c>
      <c r="M217" s="61" t="s">
        <v>33</v>
      </c>
      <c r="N217" s="3">
        <f t="shared" si="84"/>
        <v>13</v>
      </c>
      <c r="O217" s="9">
        <f t="shared" si="80"/>
        <v>13</v>
      </c>
      <c r="P217" s="4">
        <f t="shared" si="85"/>
        <v>3.0599999999999996</v>
      </c>
      <c r="Q217" s="11">
        <f t="shared" si="86"/>
        <v>23.538461538461533</v>
      </c>
      <c r="R217" s="10">
        <f t="shared" si="83"/>
        <v>6.4239999999999995</v>
      </c>
      <c r="S217" s="8"/>
    </row>
    <row r="218" spans="1:19">
      <c r="A218" s="61">
        <v>6</v>
      </c>
      <c r="B218" s="61" t="s">
        <v>110</v>
      </c>
      <c r="C218" s="12">
        <v>97</v>
      </c>
      <c r="D218" s="61" t="s">
        <v>30</v>
      </c>
      <c r="E218" s="61">
        <v>1</v>
      </c>
      <c r="F218" s="61" t="s">
        <v>31</v>
      </c>
      <c r="G218" s="61">
        <v>1</v>
      </c>
      <c r="H218" s="61" t="s">
        <v>32</v>
      </c>
      <c r="I218" s="61"/>
      <c r="J218" s="61">
        <v>27</v>
      </c>
      <c r="K218" s="61"/>
      <c r="L218" s="61">
        <v>15</v>
      </c>
      <c r="M218" s="61" t="s">
        <v>33</v>
      </c>
      <c r="N218" s="3">
        <f t="shared" si="84"/>
        <v>10.96</v>
      </c>
      <c r="O218" s="9">
        <f t="shared" si="80"/>
        <v>10.96</v>
      </c>
      <c r="P218" s="4">
        <f t="shared" si="85"/>
        <v>1.8359999999999999</v>
      </c>
      <c r="Q218" s="11">
        <f t="shared" si="86"/>
        <v>16.751824817518248</v>
      </c>
      <c r="R218" s="10">
        <f t="shared" si="83"/>
        <v>5.1184000000000012</v>
      </c>
      <c r="S218" s="8"/>
    </row>
    <row r="219" spans="1:19">
      <c r="A219" s="61">
        <v>7</v>
      </c>
      <c r="B219" s="61" t="s">
        <v>45</v>
      </c>
      <c r="C219" s="12">
        <v>59</v>
      </c>
      <c r="D219" s="61" t="s">
        <v>30</v>
      </c>
      <c r="E219" s="61">
        <v>1</v>
      </c>
      <c r="F219" s="61" t="s">
        <v>31</v>
      </c>
      <c r="G219" s="61">
        <v>1</v>
      </c>
      <c r="H219" s="61" t="s">
        <v>32</v>
      </c>
      <c r="I219" s="61"/>
      <c r="J219" s="61">
        <v>15</v>
      </c>
      <c r="K219" s="61"/>
      <c r="L219" s="61">
        <v>13</v>
      </c>
      <c r="M219" s="61" t="s">
        <v>33</v>
      </c>
      <c r="N219" s="3">
        <f t="shared" si="84"/>
        <v>7.2750000000000004</v>
      </c>
      <c r="O219" s="9">
        <f t="shared" si="80"/>
        <v>0</v>
      </c>
      <c r="P219" s="4">
        <f t="shared" si="85"/>
        <v>0</v>
      </c>
      <c r="Q219" s="11">
        <f t="shared" si="86"/>
        <v>0</v>
      </c>
      <c r="R219" s="10">
        <f t="shared" si="83"/>
        <v>0</v>
      </c>
      <c r="S219" s="8"/>
    </row>
    <row r="220" spans="1:19">
      <c r="A220" s="61">
        <v>8</v>
      </c>
      <c r="B220" s="61" t="s">
        <v>74</v>
      </c>
      <c r="C220" s="12">
        <v>65</v>
      </c>
      <c r="D220" s="61" t="s">
        <v>30</v>
      </c>
      <c r="E220" s="61">
        <v>1</v>
      </c>
      <c r="F220" s="61" t="s">
        <v>31</v>
      </c>
      <c r="G220" s="61">
        <v>1</v>
      </c>
      <c r="H220" s="61" t="s">
        <v>32</v>
      </c>
      <c r="I220" s="61"/>
      <c r="J220" s="61">
        <v>18</v>
      </c>
      <c r="K220" s="61"/>
      <c r="L220" s="61">
        <v>12</v>
      </c>
      <c r="M220" s="61" t="s">
        <v>33</v>
      </c>
      <c r="N220" s="3">
        <f t="shared" si="84"/>
        <v>8.9849999999999994</v>
      </c>
      <c r="O220" s="9">
        <f t="shared" si="80"/>
        <v>8.9849999999999994</v>
      </c>
      <c r="P220" s="4">
        <f t="shared" si="85"/>
        <v>1.224</v>
      </c>
      <c r="Q220" s="11">
        <f t="shared" si="86"/>
        <v>13.622704507512521</v>
      </c>
      <c r="R220" s="10">
        <f t="shared" si="83"/>
        <v>4.0835999999999997</v>
      </c>
      <c r="S220" s="8"/>
    </row>
    <row r="221" spans="1:19">
      <c r="A221" s="61">
        <v>9</v>
      </c>
      <c r="B221" s="61" t="s">
        <v>47</v>
      </c>
      <c r="C221" s="12">
        <v>72</v>
      </c>
      <c r="D221" s="61" t="s">
        <v>30</v>
      </c>
      <c r="E221" s="61">
        <v>1</v>
      </c>
      <c r="F221" s="61" t="s">
        <v>31</v>
      </c>
      <c r="G221" s="61">
        <v>1</v>
      </c>
      <c r="H221" s="61" t="s">
        <v>32</v>
      </c>
      <c r="I221" s="61"/>
      <c r="J221" s="61">
        <v>16</v>
      </c>
      <c r="K221" s="61"/>
      <c r="L221" s="61">
        <v>12</v>
      </c>
      <c r="M221" s="61" t="s">
        <v>33</v>
      </c>
      <c r="N221" s="3">
        <f t="shared" si="84"/>
        <v>7.9866666666666664</v>
      </c>
      <c r="O221" s="9">
        <f t="shared" si="80"/>
        <v>0</v>
      </c>
      <c r="P221" s="4">
        <f t="shared" si="85"/>
        <v>0</v>
      </c>
      <c r="Q221" s="11">
        <f t="shared" si="86"/>
        <v>0</v>
      </c>
      <c r="R221" s="10">
        <f t="shared" si="83"/>
        <v>0</v>
      </c>
      <c r="S221" s="8"/>
    </row>
    <row r="222" spans="1:19" hidden="1">
      <c r="A222" s="61">
        <v>10</v>
      </c>
      <c r="B222" s="61"/>
      <c r="C222" s="12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3">
        <f t="shared" si="84"/>
        <v>0</v>
      </c>
      <c r="O222" s="9">
        <f t="shared" si="80"/>
        <v>0</v>
      </c>
      <c r="P222" s="4">
        <f t="shared" si="85"/>
        <v>0</v>
      </c>
      <c r="Q222" s="11">
        <f t="shared" si="86"/>
        <v>0</v>
      </c>
      <c r="R222" s="10">
        <f t="shared" si="83"/>
        <v>0</v>
      </c>
      <c r="S222" s="8"/>
    </row>
    <row r="223" spans="1:19">
      <c r="A223" s="64" t="s">
        <v>35</v>
      </c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6"/>
      <c r="R223" s="10">
        <f>SUM(R213:R222)</f>
        <v>37.985599999999998</v>
      </c>
      <c r="S223" s="8"/>
    </row>
    <row r="224" spans="1:19" ht="15.75">
      <c r="A224" s="23" t="s">
        <v>111</v>
      </c>
      <c r="B224" s="23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6"/>
      <c r="S224" s="8"/>
    </row>
    <row r="225" spans="1:19">
      <c r="A225" s="48" t="s">
        <v>37</v>
      </c>
      <c r="B225" s="48"/>
      <c r="C225" s="48"/>
      <c r="D225" s="48"/>
      <c r="E225" s="48"/>
      <c r="F225" s="48"/>
      <c r="G225" s="48"/>
      <c r="H225" s="48"/>
      <c r="I225" s="48"/>
      <c r="J225" s="15"/>
      <c r="K225" s="15"/>
      <c r="L225" s="15"/>
      <c r="M225" s="15"/>
      <c r="N225" s="15"/>
      <c r="O225" s="15"/>
      <c r="P225" s="15"/>
      <c r="Q225" s="15"/>
      <c r="R225" s="16"/>
      <c r="S225" s="8"/>
    </row>
    <row r="226" spans="1:19" s="8" customFormat="1">
      <c r="A226" s="48"/>
      <c r="B226" s="48"/>
      <c r="C226" s="48"/>
      <c r="D226" s="48"/>
      <c r="E226" s="48"/>
      <c r="F226" s="48"/>
      <c r="G226" s="48"/>
      <c r="H226" s="48"/>
      <c r="I226" s="48"/>
      <c r="J226" s="15"/>
      <c r="K226" s="15"/>
      <c r="L226" s="15"/>
      <c r="M226" s="15"/>
      <c r="N226" s="15"/>
      <c r="O226" s="15"/>
      <c r="P226" s="15"/>
      <c r="Q226" s="15"/>
      <c r="R226" s="16"/>
    </row>
    <row r="227" spans="1:19">
      <c r="A227" s="67" t="s">
        <v>112</v>
      </c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57"/>
      <c r="R227" s="8"/>
      <c r="S227" s="8"/>
    </row>
    <row r="228" spans="1:19" ht="18">
      <c r="A228" s="69" t="s">
        <v>27</v>
      </c>
      <c r="B228" s="70"/>
      <c r="C228" s="70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57"/>
      <c r="R228" s="8"/>
      <c r="S228" s="8"/>
    </row>
    <row r="229" spans="1:19">
      <c r="A229" s="67" t="s">
        <v>113</v>
      </c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57"/>
      <c r="R229" s="8"/>
      <c r="S229" s="8"/>
    </row>
    <row r="230" spans="1:19">
      <c r="A230" s="61">
        <v>1</v>
      </c>
      <c r="B230" s="61" t="s">
        <v>114</v>
      </c>
      <c r="C230" s="12">
        <v>65</v>
      </c>
      <c r="D230" s="61" t="s">
        <v>30</v>
      </c>
      <c r="E230" s="61">
        <v>1</v>
      </c>
      <c r="F230" s="61" t="s">
        <v>41</v>
      </c>
      <c r="G230" s="61">
        <v>1</v>
      </c>
      <c r="H230" s="61" t="s">
        <v>32</v>
      </c>
      <c r="I230" s="61"/>
      <c r="J230" s="61">
        <v>22</v>
      </c>
      <c r="K230" s="61"/>
      <c r="L230" s="61">
        <v>16</v>
      </c>
      <c r="M230" s="61" t="s">
        <v>33</v>
      </c>
      <c r="N230" s="3">
        <f t="shared" ref="N230:N239" si="87">(IF(F230="OŽ",IF(L230=1,550.8,IF(L230=2,426.38,IF(L230=3,342.14,IF(L230=4,181.44,IF(L230=5,168.48,IF(L230=6,155.52,IF(L230=7,148.5,IF(L230=8,144,0))))))))+IF(L230&lt;=8,0,IF(L230&lt;=16,137.7,IF(L230&lt;=24,108,IF(L230&lt;=32,80.1,IF(L230&lt;=36,52.2,0)))))-IF(L230&lt;=8,0,IF(L230&lt;=16,(L230-9)*2.754,IF(L230&lt;=24,(L230-17)* 2.754,IF(L230&lt;=32,(L230-25)* 2.754,IF(L230&lt;=36,(L230-33)*2.754,0))))),0)+IF(F230="PČ",IF(L230=1,449,IF(L230=2,314.6,IF(L230=3,238,IF(L230=4,172,IF(L230=5,159,IF(L230=6,145,IF(L230=7,132,IF(L230=8,119,0))))))))+IF(L230&lt;=8,0,IF(L230&lt;=16,88,IF(L230&lt;=24,55,IF(L230&lt;=32,22,0))))-IF(L230&lt;=8,0,IF(L230&lt;=16,(L230-9)*2.245,IF(L230&lt;=24,(L230-17)*2.245,IF(L230&lt;=32,(L230-25)*2.245,0)))),0)+IF(F230="PČneol",IF(L230=1,85,IF(L230=2,64.61,IF(L230=3,50.76,IF(L230=4,16.25,IF(L230=5,15,IF(L230=6,13.75,IF(L230=7,12.5,IF(L230=8,11.25,0))))))))+IF(L230&lt;=8,0,IF(L230&lt;=16,9,0))-IF(L230&lt;=8,0,IF(L230&lt;=16,(L230-9)*0.425,0)),0)+IF(F230="PŽ",IF(L230=1,85,IF(L230=2,59.5,IF(L230=3,45,IF(L230=4,32.5,IF(L230=5,30,IF(L230=6,27.5,IF(L230=7,25,IF(L230=8,22.5,0))))))))+IF(L230&lt;=8,0,IF(L230&lt;=16,19,IF(L230&lt;=24,13,IF(L230&lt;=32,8,0))))-IF(L230&lt;=8,0,IF(L230&lt;=16,(L230-9)*0.425,IF(L230&lt;=24,(L230-17)*0.425,IF(L230&lt;=32,(L230-25)*0.425,0)))),0)+IF(F230="EČ",IF(L230=1,204,IF(L230=2,156.24,IF(L230=3,123.84,IF(L230=4,72,IF(L230=5,66,IF(L230=6,60,IF(L230=7,54,IF(L230=8,48,0))))))))+IF(L230&lt;=8,0,IF(L230&lt;=16,40,IF(L230&lt;=24,25,0)))-IF(L230&lt;=8,0,IF(L230&lt;=16,(L230-9)*1.02,IF(L230&lt;=24,(L230-17)*1.02,0))),0)+IF(F230="EČneol",IF(L230=1,68,IF(L230=2,51.69,IF(L230=3,40.61,IF(L230=4,13,IF(L230=5,12,IF(L230=6,11,IF(L230=7,10,IF(L230=8,9,0)))))))))+IF(F230="EŽ",IF(L230=1,68,IF(L230=2,47.6,IF(L230=3,36,IF(L230=4,18,IF(L230=5,16.5,IF(L230=6,15,IF(L230=7,13.5,IF(L230=8,12,0))))))))+IF(L230&lt;=8,0,IF(L230&lt;=16,10,IF(L230&lt;=24,6,0)))-IF(L230&lt;=8,0,IF(L230&lt;=16,(L230-9)*0.34,IF(L230&lt;=24,(L230-17)*0.34,0))),0)+IF(F230="PT",IF(L230=1,68,IF(L230=2,52.08,IF(L230=3,41.28,IF(L230=4,24,IF(L230=5,22,IF(L230=6,20,IF(L230=7,18,IF(L230=8,16,0))))))))+IF(L230&lt;=8,0,IF(L230&lt;=16,13,IF(L230&lt;=24,9,IF(L230&lt;=32,4,0))))-IF(L230&lt;=8,0,IF(L230&lt;=16,(L230-9)*0.34,IF(L230&lt;=24,(L230-17)*0.34,IF(L230&lt;=32,(L230-25)*0.34,0)))),0)+IF(F230="JOŽ",IF(L230=1,85,IF(L230=2,59.5,IF(L230=3,45,IF(L230=4,32.5,IF(L230=5,30,IF(L230=6,27.5,IF(L230=7,25,IF(L230=8,22.5,0))))))))+IF(L230&lt;=8,0,IF(L230&lt;=16,19,IF(L230&lt;=24,13,0)))-IF(L230&lt;=8,0,IF(L230&lt;=16,(L230-9)*0.425,IF(L230&lt;=24,(L230-17)*0.425,0))),0)+IF(F230="JPČ",IF(L230=1,68,IF(L230=2,47.6,IF(L230=3,36,IF(L230=4,26,IF(L230=5,24,IF(L230=6,22,IF(L230=7,20,IF(L230=8,18,0))))))))+IF(L230&lt;=8,0,IF(L230&lt;=16,13,IF(L230&lt;=24,9,0)))-IF(L230&lt;=8,0,IF(L230&lt;=16,(L230-9)*0.34,IF(L230&lt;=24,(L230-17)*0.34,0))),0)+IF(F230="JEČ",IF(L230=1,34,IF(L230=2,26.04,IF(L230=3,20.6,IF(L230=4,12,IF(L230=5,11,IF(L230=6,10,IF(L230=7,9,IF(L230=8,8,0))))))))+IF(L230&lt;=8,0,IF(L230&lt;=16,6,0))-IF(L230&lt;=8,0,IF(L230&lt;=16,(L230-9)*0.17,0)),0)+IF(F230="JEOF",IF(L230=1,34,IF(L230=2,26.04,IF(L230=3,20.6,IF(L230=4,12,IF(L230=5,11,IF(L230=6,10,IF(L230=7,9,IF(L230=8,8,0))))))))+IF(L230&lt;=8,0,IF(L230&lt;=16,6,0))-IF(L230&lt;=8,0,IF(L230&lt;=16,(L230-9)*0.17,0)),0)+IF(F230="JnPČ",IF(L230=1,51,IF(L230=2,35.7,IF(L230=3,27,IF(L230=4,19.5,IF(L230=5,18,IF(L230=6,16.5,IF(L230=7,15,IF(L230=8,13.5,0))))))))+IF(L230&lt;=8,0,IF(L230&lt;=16,10,0))-IF(L230&lt;=8,0,IF(L230&lt;=16,(L230-9)*0.255,0)),0)+IF(F230="JnEČ",IF(L230=1,25.5,IF(L230=2,19.53,IF(L230=3,15.48,IF(L230=4,9,IF(L230=5,8.25,IF(L230=6,7.5,IF(L230=7,6.75,IF(L230=8,6,0))))))))+IF(L230&lt;=8,0,IF(L230&lt;=16,5,0))-IF(L230&lt;=8,0,IF(L230&lt;=16,(L230-9)*0.1275,0)),0)+IF(F230="JčPČ",IF(L230=1,21.25,IF(L230=2,14.5,IF(L230=3,11.5,IF(L230=4,7,IF(L230=5,6.5,IF(L230=6,6,IF(L230=7,5.5,IF(L230=8,5,0))))))))+IF(L230&lt;=8,0,IF(L230&lt;=16,4,0))-IF(L230&lt;=8,0,IF(L230&lt;=16,(L230-9)*0.10625,0)),0)+IF(F230="JčEČ",IF(L230=1,17,IF(L230=2,13.02,IF(L230=3,10.32,IF(L230=4,6,IF(L230=5,5.5,IF(L230=6,5,IF(L230=7,4.5,IF(L230=8,4,0))))))))+IF(L230&lt;=8,0,IF(L230&lt;=16,3,0))-IF(L230&lt;=8,0,IF(L230&lt;=16,(L230-9)*0.085,0)),0)+IF(F230="NEAK",IF(L230=1,11.48,IF(L230=2,8.79,IF(L230=3,6.97,IF(L230=4,4.05,IF(L230=5,3.71,IF(L230=6,3.38,IF(L230=7,3.04,IF(L230=8,2.7,0))))))))+IF(L230&lt;=8,0,IF(L230&lt;=16,2,IF(L230&lt;=24,1.3,0)))-IF(L230&lt;=8,0,IF(L230&lt;=16,(L230-9)*0.0574,IF(L230&lt;=24,(L230-17)*0.0574,0))),0))*IF(L230&lt;0,1,IF(OR(F230="PČ",F230="PŽ",F230="PT"),IF(J230&lt;32,J230/32,1),1))* IF(L230&lt;0,1,IF(OR(F230="EČ",F230="EŽ",F230="JOŽ",F230="JPČ",F230="NEAK"),IF(J230&lt;24,J230/24,1),1))*IF(L230&lt;0,1,IF(OR(F230="PČneol",F230="JEČ",F230="JEOF",F230="JnPČ",F230="JnEČ",F230="JčPČ",F230="JčEČ"),IF(J230&lt;16,J230/16,1),1))*IF(L230&lt;0,1,IF(F230="EČneol",IF(J230&lt;8,J230/8,1),1))</f>
        <v>8.2149999999999999</v>
      </c>
      <c r="O230" s="9">
        <f t="shared" ref="O230:O239" si="88">IF(F230="OŽ",N230,IF(H230="Ne",IF(J230*0.3&lt;J230-L230,N230,0),IF(J230*0.1&lt;J230-L230,N230,0)))</f>
        <v>0</v>
      </c>
      <c r="P230" s="4">
        <f t="shared" ref="P230" si="89">IF(O230=0,0,IF(F230="OŽ",IF(L230&gt;35,0,IF(J230&gt;35,(36-L230)*1.836,((36-L230)-(36-J230))*1.836)),0)+IF(F230="PČ",IF(L230&gt;31,0,IF(J230&gt;31,(32-L230)*1.347,((32-L230)-(32-J230))*1.347)),0)+ IF(F230="PČneol",IF(L230&gt;15,0,IF(J230&gt;15,(16-L230)*0.255,((16-L230)-(16-J230))*0.255)),0)+IF(F230="PŽ",IF(L230&gt;31,0,IF(J230&gt;31,(32-L230)*0.255,((32-L230)-(32-J230))*0.255)),0)+IF(F230="EČ",IF(L230&gt;23,0,IF(J230&gt;23,(24-L230)*0.612,((24-L230)-(24-J230))*0.612)),0)+IF(F230="EČneol",IF(L230&gt;7,0,IF(J230&gt;7,(8-L230)*0.204,((8-L230)-(8-J230))*0.204)),0)+IF(F230="EŽ",IF(L230&gt;23,0,IF(J230&gt;23,(24-L230)*0.204,((24-L230)-(24-J230))*0.204)),0)+IF(F230="PT",IF(L230&gt;31,0,IF(J230&gt;31,(32-L230)*0.204,((32-L230)-(32-J230))*0.204)),0)+IF(F230="JOŽ",IF(L230&gt;23,0,IF(J230&gt;23,(24-L230)*0.255,((24-L230)-(24-J230))*0.255)),0)+IF(F230="JPČ",IF(L230&gt;23,0,IF(J230&gt;23,(24-L230)*0.204,((24-L230)-(24-J230))*0.204)),0)+IF(F230="JEČ",IF(L230&gt;15,0,IF(J230&gt;15,(16-L230)*0.102,((16-L230)-(16-J230))*0.102)),0)+IF(F230="JEOF",IF(L230&gt;15,0,IF(J230&gt;15,(16-L230)*0.102,((16-L230)-(16-J230))*0.102)),0)+IF(F230="JnPČ",IF(L230&gt;15,0,IF(J230&gt;15,(16-L230)*0.153,((16-L230)-(16-J230))*0.153)),0)+IF(F230="JnEČ",IF(L230&gt;15,0,IF(J230&gt;15,(16-L230)*0.0765,((16-L230)-(16-J230))*0.0765)),0)+IF(F230="JčPČ",IF(L230&gt;15,0,IF(J230&gt;15,(16-L230)*0.06375,((16-L230)-(16-J230))*0.06375)),0)+IF(F230="JčEČ",IF(L230&gt;15,0,IF(J230&gt;15,(16-L230)*0.051,((16-L230)-(16-J230))*0.051)),0)+IF(F230="NEAK",IF(L230&gt;23,0,IF(J230&gt;23,(24-L230)*0.03444,((24-L230)-(24-J230))*0.03444)),0))</f>
        <v>0</v>
      </c>
      <c r="Q230" s="11">
        <f t="shared" ref="Q230" si="90">IF(ISERROR(P230*100/N230),0,(P230*100/N230))</f>
        <v>0</v>
      </c>
      <c r="R230" s="10">
        <f t="shared" ref="R230:R239" si="91">IF(Q230&lt;=30,O230+P230,O230+O230*0.3)*IF(G230=1,0.4,IF(G230=2,0.75,IF(G230="1 (kas 4 m. 1 k. nerengiamos)",0.52,1)))*IF(D230="olimpinė",1,IF(M230="Ne",0.5,1))*IF(OR(A$5="Lietuvos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federacija"),IF(OR(J230&lt;8,K230&lt;16),0,1),1)*E230*IF(I230&lt;=1,1,1/I230)*IF(OR(A$5="Lietuvos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30" s="8"/>
    </row>
    <row r="231" spans="1:19">
      <c r="A231" s="61">
        <v>2</v>
      </c>
      <c r="B231" s="61" t="s">
        <v>93</v>
      </c>
      <c r="C231" s="12">
        <v>71</v>
      </c>
      <c r="D231" s="61" t="s">
        <v>30</v>
      </c>
      <c r="E231" s="61">
        <v>1</v>
      </c>
      <c r="F231" s="61" t="s">
        <v>41</v>
      </c>
      <c r="G231" s="61">
        <v>1</v>
      </c>
      <c r="H231" s="61" t="s">
        <v>32</v>
      </c>
      <c r="I231" s="61"/>
      <c r="J231" s="61">
        <v>20</v>
      </c>
      <c r="K231" s="61"/>
      <c r="L231" s="61">
        <v>10</v>
      </c>
      <c r="M231" s="61" t="s">
        <v>33</v>
      </c>
      <c r="N231" s="3">
        <f t="shared" si="87"/>
        <v>9.7449999999999992</v>
      </c>
      <c r="O231" s="9">
        <f t="shared" si="88"/>
        <v>9.7449999999999992</v>
      </c>
      <c r="P231" s="4">
        <f t="shared" ref="P231:P239" si="92">IF(O231=0,0,IF(F231="OŽ",IF(L231&gt;35,0,IF(J231&gt;35,(36-L231)*1.836,((36-L231)-(36-J231))*1.836)),0)+IF(F231="PČ",IF(L231&gt;31,0,IF(J231&gt;31,(32-L231)*1.347,((32-L231)-(32-J231))*1.347)),0)+ IF(F231="PČneol",IF(L231&gt;15,0,IF(J231&gt;15,(16-L231)*0.255,((16-L231)-(16-J231))*0.255)),0)+IF(F231="PŽ",IF(L231&gt;31,0,IF(J231&gt;31,(32-L231)*0.255,((32-L231)-(32-J231))*0.255)),0)+IF(F231="EČ",IF(L231&gt;23,0,IF(J231&gt;23,(24-L231)*0.612,((24-L231)-(24-J231))*0.612)),0)+IF(F231="EČneol",IF(L231&gt;7,0,IF(J231&gt;7,(8-L231)*0.204,((8-L231)-(8-J231))*0.204)),0)+IF(F231="EŽ",IF(L231&gt;23,0,IF(J231&gt;23,(24-L231)*0.204,((24-L231)-(24-J231))*0.204)),0)+IF(F231="PT",IF(L231&gt;31,0,IF(J231&gt;31,(32-L231)*0.204,((32-L231)-(32-J231))*0.204)),0)+IF(F231="JOŽ",IF(L231&gt;23,0,IF(J231&gt;23,(24-L231)*0.255,((24-L231)-(24-J231))*0.255)),0)+IF(F231="JPČ",IF(L231&gt;23,0,IF(J231&gt;23,(24-L231)*0.204,((24-L231)-(24-J231))*0.204)),0)+IF(F231="JEČ",IF(L231&gt;15,0,IF(J231&gt;15,(16-L231)*0.102,((16-L231)-(16-J231))*0.102)),0)+IF(F231="JEOF",IF(L231&gt;15,0,IF(J231&gt;15,(16-L231)*0.102,((16-L231)-(16-J231))*0.102)),0)+IF(F231="JnPČ",IF(L231&gt;15,0,IF(J231&gt;15,(16-L231)*0.153,((16-L231)-(16-J231))*0.153)),0)+IF(F231="JnEČ",IF(L231&gt;15,0,IF(J231&gt;15,(16-L231)*0.0765,((16-L231)-(16-J231))*0.0765)),0)+IF(F231="JčPČ",IF(L231&gt;15,0,IF(J231&gt;15,(16-L231)*0.06375,((16-L231)-(16-J231))*0.06375)),0)+IF(F231="JčEČ",IF(L231&gt;15,0,IF(J231&gt;15,(16-L231)*0.051,((16-L231)-(16-J231))*0.051)),0)+IF(F231="NEAK",IF(L231&gt;23,0,IF(J231&gt;23,(24-L231)*0.03444,((24-L231)-(24-J231))*0.03444)),0))</f>
        <v>0.91799999999999993</v>
      </c>
      <c r="Q231" s="11">
        <f t="shared" ref="Q231:Q239" si="93">IF(ISERROR(P231*100/N231),0,(P231*100/N231))</f>
        <v>9.4202154951257064</v>
      </c>
      <c r="R231" s="10">
        <f t="shared" si="91"/>
        <v>4.2651999999999992</v>
      </c>
      <c r="S231" s="8"/>
    </row>
    <row r="232" spans="1:19">
      <c r="A232" s="61">
        <v>3</v>
      </c>
      <c r="B232" s="61" t="s">
        <v>115</v>
      </c>
      <c r="C232" s="12">
        <v>45</v>
      </c>
      <c r="D232" s="61" t="s">
        <v>30</v>
      </c>
      <c r="E232" s="61">
        <v>1</v>
      </c>
      <c r="F232" s="61" t="s">
        <v>41</v>
      </c>
      <c r="G232" s="61">
        <v>1</v>
      </c>
      <c r="H232" s="61" t="s">
        <v>32</v>
      </c>
      <c r="I232" s="61"/>
      <c r="J232" s="61">
        <v>18</v>
      </c>
      <c r="K232" s="61"/>
      <c r="L232" s="61">
        <v>18</v>
      </c>
      <c r="M232" s="61" t="s">
        <v>33</v>
      </c>
      <c r="N232" s="3">
        <f t="shared" si="87"/>
        <v>0</v>
      </c>
      <c r="O232" s="9">
        <f t="shared" si="88"/>
        <v>0</v>
      </c>
      <c r="P232" s="4">
        <f t="shared" si="92"/>
        <v>0</v>
      </c>
      <c r="Q232" s="11">
        <f t="shared" si="93"/>
        <v>0</v>
      </c>
      <c r="R232" s="10">
        <f t="shared" si="91"/>
        <v>0</v>
      </c>
      <c r="S232" s="8"/>
    </row>
    <row r="233" spans="1:19">
      <c r="A233" s="61">
        <v>4</v>
      </c>
      <c r="B233" s="61" t="s">
        <v>116</v>
      </c>
      <c r="C233" s="12">
        <v>51</v>
      </c>
      <c r="D233" s="61" t="s">
        <v>30</v>
      </c>
      <c r="E233" s="61">
        <v>1</v>
      </c>
      <c r="F233" s="61" t="s">
        <v>41</v>
      </c>
      <c r="G233" s="61">
        <v>1</v>
      </c>
      <c r="H233" s="61" t="s">
        <v>32</v>
      </c>
      <c r="I233" s="61"/>
      <c r="J233" s="61">
        <v>22</v>
      </c>
      <c r="K233" s="61"/>
      <c r="L233" s="61">
        <v>11</v>
      </c>
      <c r="M233" s="61" t="s">
        <v>33</v>
      </c>
      <c r="N233" s="3">
        <f t="shared" si="87"/>
        <v>9.49</v>
      </c>
      <c r="O233" s="9">
        <f t="shared" si="88"/>
        <v>9.49</v>
      </c>
      <c r="P233" s="4">
        <f t="shared" si="92"/>
        <v>0.76500000000000001</v>
      </c>
      <c r="Q233" s="11">
        <f t="shared" si="93"/>
        <v>8.0611169652265549</v>
      </c>
      <c r="R233" s="10">
        <f t="shared" si="91"/>
        <v>4.1020000000000003</v>
      </c>
      <c r="S233" s="8"/>
    </row>
    <row r="234" spans="1:19">
      <c r="A234" s="61">
        <v>5</v>
      </c>
      <c r="B234" s="61" t="s">
        <v>96</v>
      </c>
      <c r="C234" s="12">
        <v>60</v>
      </c>
      <c r="D234" s="61" t="s">
        <v>30</v>
      </c>
      <c r="E234" s="61">
        <v>1</v>
      </c>
      <c r="F234" s="61" t="s">
        <v>41</v>
      </c>
      <c r="G234" s="61">
        <v>1</v>
      </c>
      <c r="H234" s="61" t="s">
        <v>32</v>
      </c>
      <c r="I234" s="61"/>
      <c r="J234" s="61">
        <v>28</v>
      </c>
      <c r="K234" s="61"/>
      <c r="L234" s="61">
        <v>18</v>
      </c>
      <c r="M234" s="61" t="s">
        <v>33</v>
      </c>
      <c r="N234" s="3">
        <f t="shared" si="87"/>
        <v>0</v>
      </c>
      <c r="O234" s="9">
        <f t="shared" si="88"/>
        <v>0</v>
      </c>
      <c r="P234" s="4">
        <f t="shared" si="92"/>
        <v>0</v>
      </c>
      <c r="Q234" s="11">
        <f t="shared" si="93"/>
        <v>0</v>
      </c>
      <c r="R234" s="10">
        <f t="shared" si="91"/>
        <v>0</v>
      </c>
      <c r="S234" s="8"/>
    </row>
    <row r="235" spans="1:19">
      <c r="A235" s="61">
        <v>6</v>
      </c>
      <c r="B235" s="61" t="s">
        <v>94</v>
      </c>
      <c r="C235" s="12">
        <v>65</v>
      </c>
      <c r="D235" s="61" t="s">
        <v>30</v>
      </c>
      <c r="E235" s="61">
        <v>1</v>
      </c>
      <c r="F235" s="61" t="s">
        <v>41</v>
      </c>
      <c r="G235" s="61">
        <v>1</v>
      </c>
      <c r="H235" s="61" t="s">
        <v>32</v>
      </c>
      <c r="I235" s="61"/>
      <c r="J235" s="61">
        <v>30</v>
      </c>
      <c r="K235" s="61"/>
      <c r="L235" s="61">
        <v>12</v>
      </c>
      <c r="M235" s="61" t="s">
        <v>33</v>
      </c>
      <c r="N235" s="3">
        <f t="shared" si="87"/>
        <v>9.2349999999999994</v>
      </c>
      <c r="O235" s="9">
        <f t="shared" si="88"/>
        <v>9.2349999999999994</v>
      </c>
      <c r="P235" s="4">
        <f t="shared" si="92"/>
        <v>0.61199999999999999</v>
      </c>
      <c r="Q235" s="11">
        <f t="shared" si="93"/>
        <v>6.6269626421223604</v>
      </c>
      <c r="R235" s="10">
        <f t="shared" si="91"/>
        <v>3.9388000000000001</v>
      </c>
      <c r="S235" s="8"/>
    </row>
    <row r="236" spans="1:19">
      <c r="A236" s="61">
        <v>7</v>
      </c>
      <c r="B236" s="61" t="s">
        <v>117</v>
      </c>
      <c r="C236" s="12">
        <v>71</v>
      </c>
      <c r="D236" s="61" t="s">
        <v>30</v>
      </c>
      <c r="E236" s="61">
        <v>1</v>
      </c>
      <c r="F236" s="61" t="s">
        <v>41</v>
      </c>
      <c r="G236" s="61">
        <v>1</v>
      </c>
      <c r="H236" s="61" t="s">
        <v>32</v>
      </c>
      <c r="I236" s="61"/>
      <c r="J236" s="61">
        <v>29</v>
      </c>
      <c r="K236" s="61"/>
      <c r="L236" s="61">
        <v>16</v>
      </c>
      <c r="M236" s="61" t="s">
        <v>33</v>
      </c>
      <c r="N236" s="3">
        <f t="shared" si="87"/>
        <v>8.2149999999999999</v>
      </c>
      <c r="O236" s="9">
        <f t="shared" si="88"/>
        <v>8.2149999999999999</v>
      </c>
      <c r="P236" s="4">
        <f t="shared" si="92"/>
        <v>0</v>
      </c>
      <c r="Q236" s="11">
        <f t="shared" si="93"/>
        <v>0</v>
      </c>
      <c r="R236" s="10">
        <f t="shared" si="91"/>
        <v>3.286</v>
      </c>
      <c r="S236" s="8"/>
    </row>
    <row r="237" spans="1:19">
      <c r="A237" s="61">
        <v>8</v>
      </c>
      <c r="B237" s="61" t="s">
        <v>80</v>
      </c>
      <c r="C237" s="12">
        <v>92</v>
      </c>
      <c r="D237" s="61" t="s">
        <v>30</v>
      </c>
      <c r="E237" s="61">
        <v>1</v>
      </c>
      <c r="F237" s="61" t="s">
        <v>41</v>
      </c>
      <c r="G237" s="61">
        <v>1</v>
      </c>
      <c r="H237" s="61" t="s">
        <v>32</v>
      </c>
      <c r="I237" s="61"/>
      <c r="J237" s="61">
        <v>21</v>
      </c>
      <c r="K237" s="61"/>
      <c r="L237" s="61">
        <v>7</v>
      </c>
      <c r="M237" s="61" t="s">
        <v>33</v>
      </c>
      <c r="N237" s="3">
        <f t="shared" si="87"/>
        <v>15</v>
      </c>
      <c r="O237" s="9">
        <f t="shared" si="88"/>
        <v>15</v>
      </c>
      <c r="P237" s="4">
        <f t="shared" si="92"/>
        <v>1.377</v>
      </c>
      <c r="Q237" s="11">
        <f t="shared" si="93"/>
        <v>9.18</v>
      </c>
      <c r="R237" s="10">
        <f t="shared" si="91"/>
        <v>6.5507999999999997</v>
      </c>
      <c r="S237" s="8"/>
    </row>
    <row r="238" spans="1:19">
      <c r="A238" s="61">
        <v>9</v>
      </c>
      <c r="B238" s="61" t="s">
        <v>118</v>
      </c>
      <c r="C238" s="12">
        <v>57</v>
      </c>
      <c r="D238" s="61" t="s">
        <v>30</v>
      </c>
      <c r="E238" s="61">
        <v>1</v>
      </c>
      <c r="F238" s="61" t="s">
        <v>41</v>
      </c>
      <c r="G238" s="61">
        <v>1</v>
      </c>
      <c r="H238" s="61" t="s">
        <v>32</v>
      </c>
      <c r="I238" s="61"/>
      <c r="J238" s="61">
        <v>24</v>
      </c>
      <c r="K238" s="61"/>
      <c r="L238" s="61">
        <v>20</v>
      </c>
      <c r="M238" s="61" t="s">
        <v>33</v>
      </c>
      <c r="N238" s="3">
        <f t="shared" si="87"/>
        <v>0</v>
      </c>
      <c r="O238" s="9">
        <f t="shared" si="88"/>
        <v>0</v>
      </c>
      <c r="P238" s="4">
        <f t="shared" si="92"/>
        <v>0</v>
      </c>
      <c r="Q238" s="11">
        <f t="shared" si="93"/>
        <v>0</v>
      </c>
      <c r="R238" s="10">
        <f t="shared" si="91"/>
        <v>0</v>
      </c>
      <c r="S238" s="8"/>
    </row>
    <row r="239" spans="1:19" hidden="1">
      <c r="A239" s="61">
        <v>10</v>
      </c>
      <c r="B239" s="61"/>
      <c r="C239" s="12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3">
        <f t="shared" si="87"/>
        <v>0</v>
      </c>
      <c r="O239" s="9">
        <f t="shared" si="88"/>
        <v>0</v>
      </c>
      <c r="P239" s="4">
        <f t="shared" si="92"/>
        <v>0</v>
      </c>
      <c r="Q239" s="11">
        <f t="shared" si="93"/>
        <v>0</v>
      </c>
      <c r="R239" s="10">
        <f t="shared" si="91"/>
        <v>0</v>
      </c>
      <c r="S239" s="8"/>
    </row>
    <row r="240" spans="1:19">
      <c r="A240" s="64" t="s">
        <v>35</v>
      </c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6"/>
      <c r="R240" s="10">
        <f>SUM(R230:R239)</f>
        <v>22.142800000000001</v>
      </c>
      <c r="S240" s="8"/>
    </row>
    <row r="241" spans="1:19" ht="15.75">
      <c r="A241" s="23" t="s">
        <v>119</v>
      </c>
      <c r="B241" s="23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6"/>
      <c r="S241" s="8"/>
    </row>
    <row r="242" spans="1:19">
      <c r="A242" s="48" t="s">
        <v>37</v>
      </c>
      <c r="B242" s="48"/>
      <c r="C242" s="48"/>
      <c r="D242" s="48"/>
      <c r="E242" s="48"/>
      <c r="F242" s="48"/>
      <c r="G242" s="48"/>
      <c r="H242" s="48"/>
      <c r="I242" s="48"/>
      <c r="J242" s="15"/>
      <c r="K242" s="15"/>
      <c r="L242" s="15"/>
      <c r="M242" s="15"/>
      <c r="N242" s="15"/>
      <c r="O242" s="15"/>
      <c r="P242" s="15"/>
      <c r="Q242" s="15"/>
      <c r="R242" s="16"/>
      <c r="S242" s="8"/>
    </row>
    <row r="243" spans="1:19">
      <c r="A243" s="48"/>
      <c r="B243" s="48"/>
      <c r="C243" s="48"/>
      <c r="D243" s="48"/>
      <c r="E243" s="48"/>
      <c r="F243" s="48"/>
      <c r="G243" s="48"/>
      <c r="H243" s="48"/>
      <c r="I243" s="48"/>
      <c r="J243" s="15"/>
      <c r="K243" s="15"/>
      <c r="L243" s="15"/>
      <c r="M243" s="15"/>
      <c r="N243" s="15"/>
      <c r="O243" s="15"/>
      <c r="P243" s="15"/>
      <c r="Q243" s="15"/>
      <c r="R243" s="16"/>
      <c r="S243" s="8"/>
    </row>
    <row r="244" spans="1:19">
      <c r="A244" s="67" t="s">
        <v>120</v>
      </c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57"/>
      <c r="R244" s="8"/>
      <c r="S244" s="8"/>
    </row>
    <row r="245" spans="1:19" ht="18">
      <c r="A245" s="69" t="s">
        <v>27</v>
      </c>
      <c r="B245" s="70"/>
      <c r="C245" s="70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57"/>
      <c r="R245" s="8"/>
      <c r="S245" s="8"/>
    </row>
    <row r="246" spans="1:19">
      <c r="A246" s="67" t="s">
        <v>121</v>
      </c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57"/>
      <c r="R246" s="8"/>
      <c r="S246" s="8"/>
    </row>
    <row r="247" spans="1:19">
      <c r="A247" s="61">
        <v>1</v>
      </c>
      <c r="B247" s="61" t="s">
        <v>55</v>
      </c>
      <c r="C247" s="12">
        <v>74</v>
      </c>
      <c r="D247" s="61" t="s">
        <v>30</v>
      </c>
      <c r="E247" s="61">
        <v>1</v>
      </c>
      <c r="F247" s="61" t="s">
        <v>84</v>
      </c>
      <c r="G247" s="61">
        <v>1</v>
      </c>
      <c r="H247" s="61" t="s">
        <v>32</v>
      </c>
      <c r="I247" s="61"/>
      <c r="J247" s="61">
        <v>18</v>
      </c>
      <c r="K247" s="61"/>
      <c r="L247" s="61">
        <v>7</v>
      </c>
      <c r="M247" s="61" t="s">
        <v>33</v>
      </c>
      <c r="N247" s="3">
        <f t="shared" ref="N247:N256" si="94">(IF(F247="OŽ",IF(L247=1,550.8,IF(L247=2,426.38,IF(L247=3,342.14,IF(L247=4,181.44,IF(L247=5,168.48,IF(L247=6,155.52,IF(L247=7,148.5,IF(L247=8,144,0))))))))+IF(L247&lt;=8,0,IF(L247&lt;=16,137.7,IF(L247&lt;=24,108,IF(L247&lt;=32,80.1,IF(L247&lt;=36,52.2,0)))))-IF(L247&lt;=8,0,IF(L247&lt;=16,(L247-9)*2.754,IF(L247&lt;=24,(L247-17)* 2.754,IF(L247&lt;=32,(L247-25)* 2.754,IF(L247&lt;=36,(L247-33)*2.754,0))))),0)+IF(F247="PČ",IF(L247=1,449,IF(L247=2,314.6,IF(L247=3,238,IF(L247=4,172,IF(L247=5,159,IF(L247=6,145,IF(L247=7,132,IF(L247=8,119,0))))))))+IF(L247&lt;=8,0,IF(L247&lt;=16,88,IF(L247&lt;=24,55,IF(L247&lt;=32,22,0))))-IF(L247&lt;=8,0,IF(L247&lt;=16,(L247-9)*2.245,IF(L247&lt;=24,(L247-17)*2.245,IF(L247&lt;=32,(L247-25)*2.245,0)))),0)+IF(F247="PČneol",IF(L247=1,85,IF(L247=2,64.61,IF(L247=3,50.76,IF(L247=4,16.25,IF(L247=5,15,IF(L247=6,13.75,IF(L247=7,12.5,IF(L247=8,11.25,0))))))))+IF(L247&lt;=8,0,IF(L247&lt;=16,9,0))-IF(L247&lt;=8,0,IF(L247&lt;=16,(L247-9)*0.425,0)),0)+IF(F247="PŽ",IF(L247=1,85,IF(L247=2,59.5,IF(L247=3,45,IF(L247=4,32.5,IF(L247=5,30,IF(L247=6,27.5,IF(L247=7,25,IF(L247=8,22.5,0))))))))+IF(L247&lt;=8,0,IF(L247&lt;=16,19,IF(L247&lt;=24,13,IF(L247&lt;=32,8,0))))-IF(L247&lt;=8,0,IF(L247&lt;=16,(L247-9)*0.425,IF(L247&lt;=24,(L247-17)*0.425,IF(L247&lt;=32,(L247-25)*0.425,0)))),0)+IF(F247="EČ",IF(L247=1,204,IF(L247=2,156.24,IF(L247=3,123.84,IF(L247=4,72,IF(L247=5,66,IF(L247=6,60,IF(L247=7,54,IF(L247=8,48,0))))))))+IF(L247&lt;=8,0,IF(L247&lt;=16,40,IF(L247&lt;=24,25,0)))-IF(L247&lt;=8,0,IF(L247&lt;=16,(L247-9)*1.02,IF(L247&lt;=24,(L247-17)*1.02,0))),0)+IF(F247="EČneol",IF(L247=1,68,IF(L247=2,51.69,IF(L247=3,40.61,IF(L247=4,13,IF(L247=5,12,IF(L247=6,11,IF(L247=7,10,IF(L247=8,9,0)))))))))+IF(F247="EŽ",IF(L247=1,68,IF(L247=2,47.6,IF(L247=3,36,IF(L247=4,18,IF(L247=5,16.5,IF(L247=6,15,IF(L247=7,13.5,IF(L247=8,12,0))))))))+IF(L247&lt;=8,0,IF(L247&lt;=16,10,IF(L247&lt;=24,6,0)))-IF(L247&lt;=8,0,IF(L247&lt;=16,(L247-9)*0.34,IF(L247&lt;=24,(L247-17)*0.34,0))),0)+IF(F247="PT",IF(L247=1,68,IF(L247=2,52.08,IF(L247=3,41.28,IF(L247=4,24,IF(L247=5,22,IF(L247=6,20,IF(L247=7,18,IF(L247=8,16,0))))))))+IF(L247&lt;=8,0,IF(L247&lt;=16,13,IF(L247&lt;=24,9,IF(L247&lt;=32,4,0))))-IF(L247&lt;=8,0,IF(L247&lt;=16,(L247-9)*0.34,IF(L247&lt;=24,(L247-17)*0.34,IF(L247&lt;=32,(L247-25)*0.34,0)))),0)+IF(F247="JOŽ",IF(L247=1,85,IF(L247=2,59.5,IF(L247=3,45,IF(L247=4,32.5,IF(L247=5,30,IF(L247=6,27.5,IF(L247=7,25,IF(L247=8,22.5,0))))))))+IF(L247&lt;=8,0,IF(L247&lt;=16,19,IF(L247&lt;=24,13,0)))-IF(L247&lt;=8,0,IF(L247&lt;=16,(L247-9)*0.425,IF(L247&lt;=24,(L247-17)*0.425,0))),0)+IF(F247="JPČ",IF(L247=1,68,IF(L247=2,47.6,IF(L247=3,36,IF(L247=4,26,IF(L247=5,24,IF(L247=6,22,IF(L247=7,20,IF(L247=8,18,0))))))))+IF(L247&lt;=8,0,IF(L247&lt;=16,13,IF(L247&lt;=24,9,0)))-IF(L247&lt;=8,0,IF(L247&lt;=16,(L247-9)*0.34,IF(L247&lt;=24,(L247-17)*0.34,0))),0)+IF(F247="JEČ",IF(L247=1,34,IF(L247=2,26.04,IF(L247=3,20.6,IF(L247=4,12,IF(L247=5,11,IF(L247=6,10,IF(L247=7,9,IF(L247=8,8,0))))))))+IF(L247&lt;=8,0,IF(L247&lt;=16,6,0))-IF(L247&lt;=8,0,IF(L247&lt;=16,(L247-9)*0.17,0)),0)+IF(F247="JEOF",IF(L247=1,34,IF(L247=2,26.04,IF(L247=3,20.6,IF(L247=4,12,IF(L247=5,11,IF(L247=6,10,IF(L247=7,9,IF(L247=8,8,0))))))))+IF(L247&lt;=8,0,IF(L247&lt;=16,6,0))-IF(L247&lt;=8,0,IF(L247&lt;=16,(L247-9)*0.17,0)),0)+IF(F247="JnPČ",IF(L247=1,51,IF(L247=2,35.7,IF(L247=3,27,IF(L247=4,19.5,IF(L247=5,18,IF(L247=6,16.5,IF(L247=7,15,IF(L247=8,13.5,0))))))))+IF(L247&lt;=8,0,IF(L247&lt;=16,10,0))-IF(L247&lt;=8,0,IF(L247&lt;=16,(L247-9)*0.255,0)),0)+IF(F247="JnEČ",IF(L247=1,25.5,IF(L247=2,19.53,IF(L247=3,15.48,IF(L247=4,9,IF(L247=5,8.25,IF(L247=6,7.5,IF(L247=7,6.75,IF(L247=8,6,0))))))))+IF(L247&lt;=8,0,IF(L247&lt;=16,5,0))-IF(L247&lt;=8,0,IF(L247&lt;=16,(L247-9)*0.1275,0)),0)+IF(F247="JčPČ",IF(L247=1,21.25,IF(L247=2,14.5,IF(L247=3,11.5,IF(L247=4,7,IF(L247=5,6.5,IF(L247=6,6,IF(L247=7,5.5,IF(L247=8,5,0))))))))+IF(L247&lt;=8,0,IF(L247&lt;=16,4,0))-IF(L247&lt;=8,0,IF(L247&lt;=16,(L247-9)*0.10625,0)),0)+IF(F247="JčEČ",IF(L247=1,17,IF(L247=2,13.02,IF(L247=3,10.32,IF(L247=4,6,IF(L247=5,5.5,IF(L247=6,5,IF(L247=7,4.5,IF(L247=8,4,0))))))))+IF(L247&lt;=8,0,IF(L247&lt;=16,3,0))-IF(L247&lt;=8,0,IF(L247&lt;=16,(L247-9)*0.085,0)),0)+IF(F247="NEAK",IF(L247=1,11.48,IF(L247=2,8.79,IF(L247=3,6.97,IF(L247=4,4.05,IF(L247=5,3.71,IF(L247=6,3.38,IF(L247=7,3.04,IF(L247=8,2.7,0))))))))+IF(L247&lt;=8,0,IF(L247&lt;=16,2,IF(L247&lt;=24,1.3,0)))-IF(L247&lt;=8,0,IF(L247&lt;=16,(L247-9)*0.0574,IF(L247&lt;=24,(L247-17)*0.0574,0))),0))*IF(L247&lt;0,1,IF(OR(F247="PČ",F247="PŽ",F247="PT"),IF(J247&lt;32,J247/32,1),1))* IF(L247&lt;0,1,IF(OR(F247="EČ",F247="EŽ",F247="JOŽ",F247="JPČ",F247="NEAK"),IF(J247&lt;24,J247/24,1),1))*IF(L247&lt;0,1,IF(OR(F247="PČneol",F247="JEČ",F247="JEOF",F247="JnPČ",F247="JnEČ",F247="JčPČ",F247="JčEČ"),IF(J247&lt;16,J247/16,1),1))*IF(L247&lt;0,1,IF(F247="EČneol",IF(J247&lt;8,J247/8,1),1))</f>
        <v>40.5</v>
      </c>
      <c r="O247" s="9">
        <f t="shared" ref="O247:O256" si="95">IF(F247="OŽ",N247,IF(H247="Ne",IF(J247*0.3&lt;J247-L247,N247,0),IF(J247*0.1&lt;J247-L247,N247,0)))</f>
        <v>40.5</v>
      </c>
      <c r="P247" s="4">
        <f t="shared" ref="P247" si="96">IF(O247=0,0,IF(F247="OŽ",IF(L247&gt;35,0,IF(J247&gt;35,(36-L247)*1.836,((36-L247)-(36-J247))*1.836)),0)+IF(F247="PČ",IF(L247&gt;31,0,IF(J247&gt;31,(32-L247)*1.347,((32-L247)-(32-J247))*1.347)),0)+ IF(F247="PČneol",IF(L247&gt;15,0,IF(J247&gt;15,(16-L247)*0.255,((16-L247)-(16-J247))*0.255)),0)+IF(F247="PŽ",IF(L247&gt;31,0,IF(J247&gt;31,(32-L247)*0.255,((32-L247)-(32-J247))*0.255)),0)+IF(F247="EČ",IF(L247&gt;23,0,IF(J247&gt;23,(24-L247)*0.612,((24-L247)-(24-J247))*0.612)),0)+IF(F247="EČneol",IF(L247&gt;7,0,IF(J247&gt;7,(8-L247)*0.204,((8-L247)-(8-J247))*0.204)),0)+IF(F247="EŽ",IF(L247&gt;23,0,IF(J247&gt;23,(24-L247)*0.204,((24-L247)-(24-J247))*0.204)),0)+IF(F247="PT",IF(L247&gt;31,0,IF(J247&gt;31,(32-L247)*0.204,((32-L247)-(32-J247))*0.204)),0)+IF(F247="JOŽ",IF(L247&gt;23,0,IF(J247&gt;23,(24-L247)*0.255,((24-L247)-(24-J247))*0.255)),0)+IF(F247="JPČ",IF(L247&gt;23,0,IF(J247&gt;23,(24-L247)*0.204,((24-L247)-(24-J247))*0.204)),0)+IF(F247="JEČ",IF(L247&gt;15,0,IF(J247&gt;15,(16-L247)*0.102,((16-L247)-(16-J247))*0.102)),0)+IF(F247="JEOF",IF(L247&gt;15,0,IF(J247&gt;15,(16-L247)*0.102,((16-L247)-(16-J247))*0.102)),0)+IF(F247="JnPČ",IF(L247&gt;15,0,IF(J247&gt;15,(16-L247)*0.153,((16-L247)-(16-J247))*0.153)),0)+IF(F247="JnEČ",IF(L247&gt;15,0,IF(J247&gt;15,(16-L247)*0.0765,((16-L247)-(16-J247))*0.0765)),0)+IF(F247="JčPČ",IF(L247&gt;15,0,IF(J247&gt;15,(16-L247)*0.06375,((16-L247)-(16-J247))*0.06375)),0)+IF(F247="JčEČ",IF(L247&gt;15,0,IF(J247&gt;15,(16-L247)*0.051,((16-L247)-(16-J247))*0.051)),0)+IF(F247="NEAK",IF(L247&gt;23,0,IF(J247&gt;23,(24-L247)*0.03444,((24-L247)-(24-J247))*0.03444)),0))</f>
        <v>6.7320000000000002</v>
      </c>
      <c r="Q247" s="11">
        <f t="shared" ref="Q247" si="97">IF(ISERROR(P247*100/N247),0,(P247*100/N247))</f>
        <v>16.622222222222224</v>
      </c>
      <c r="R247" s="10">
        <f t="shared" ref="R247:R256" si="98">IF(Q247&lt;=30,O247+P247,O247+O247*0.3)*IF(G247=1,0.4,IF(G247=2,0.75,IF(G247="1 (kas 4 m. 1 k. nerengiamos)",0.52,1)))*IF(D247="olimpinė",1,IF(M247="Ne",0.5,1))*IF(OR(A$5="Lietuvos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federacija"),IF(OR(J247&lt;8,K247&lt;16),0,1),1)*E247*IF(I247&lt;=1,1,1/I247)*IF(OR(A$5="Lietuvos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18.892800000000001</v>
      </c>
      <c r="S247" s="8"/>
    </row>
    <row r="248" spans="1:19">
      <c r="A248" s="61">
        <v>2</v>
      </c>
      <c r="B248" s="61" t="s">
        <v>104</v>
      </c>
      <c r="C248" s="12">
        <v>92</v>
      </c>
      <c r="D248" s="61" t="s">
        <v>30</v>
      </c>
      <c r="E248" s="61">
        <v>1</v>
      </c>
      <c r="F248" s="61" t="s">
        <v>84</v>
      </c>
      <c r="G248" s="61">
        <v>1</v>
      </c>
      <c r="H248" s="61" t="s">
        <v>32</v>
      </c>
      <c r="I248" s="61"/>
      <c r="J248" s="61">
        <v>14</v>
      </c>
      <c r="K248" s="61"/>
      <c r="L248" s="61">
        <v>12</v>
      </c>
      <c r="M248" s="61" t="s">
        <v>33</v>
      </c>
      <c r="N248" s="3">
        <f t="shared" si="94"/>
        <v>21.548333333333332</v>
      </c>
      <c r="O248" s="9">
        <f t="shared" si="95"/>
        <v>0</v>
      </c>
      <c r="P248" s="4">
        <f t="shared" ref="P248:P256" si="99">IF(O248=0,0,IF(F248="OŽ",IF(L248&gt;35,0,IF(J248&gt;35,(36-L248)*1.836,((36-L248)-(36-J248))*1.836)),0)+IF(F248="PČ",IF(L248&gt;31,0,IF(J248&gt;31,(32-L248)*1.347,((32-L248)-(32-J248))*1.347)),0)+ IF(F248="PČneol",IF(L248&gt;15,0,IF(J248&gt;15,(16-L248)*0.255,((16-L248)-(16-J248))*0.255)),0)+IF(F248="PŽ",IF(L248&gt;31,0,IF(J248&gt;31,(32-L248)*0.255,((32-L248)-(32-J248))*0.255)),0)+IF(F248="EČ",IF(L248&gt;23,0,IF(J248&gt;23,(24-L248)*0.612,((24-L248)-(24-J248))*0.612)),0)+IF(F248="EČneol",IF(L248&gt;7,0,IF(J248&gt;7,(8-L248)*0.204,((8-L248)-(8-J248))*0.204)),0)+IF(F248="EŽ",IF(L248&gt;23,0,IF(J248&gt;23,(24-L248)*0.204,((24-L248)-(24-J248))*0.204)),0)+IF(F248="PT",IF(L248&gt;31,0,IF(J248&gt;31,(32-L248)*0.204,((32-L248)-(32-J248))*0.204)),0)+IF(F248="JOŽ",IF(L248&gt;23,0,IF(J248&gt;23,(24-L248)*0.255,((24-L248)-(24-J248))*0.255)),0)+IF(F248="JPČ",IF(L248&gt;23,0,IF(J248&gt;23,(24-L248)*0.204,((24-L248)-(24-J248))*0.204)),0)+IF(F248="JEČ",IF(L248&gt;15,0,IF(J248&gt;15,(16-L248)*0.102,((16-L248)-(16-J248))*0.102)),0)+IF(F248="JEOF",IF(L248&gt;15,0,IF(J248&gt;15,(16-L248)*0.102,((16-L248)-(16-J248))*0.102)),0)+IF(F248="JnPČ",IF(L248&gt;15,0,IF(J248&gt;15,(16-L248)*0.153,((16-L248)-(16-J248))*0.153)),0)+IF(F248="JnEČ",IF(L248&gt;15,0,IF(J248&gt;15,(16-L248)*0.0765,((16-L248)-(16-J248))*0.0765)),0)+IF(F248="JčPČ",IF(L248&gt;15,0,IF(J248&gt;15,(16-L248)*0.06375,((16-L248)-(16-J248))*0.06375)),0)+IF(F248="JčEČ",IF(L248&gt;15,0,IF(J248&gt;15,(16-L248)*0.051,((16-L248)-(16-J248))*0.051)),0)+IF(F248="NEAK",IF(L248&gt;23,0,IF(J248&gt;23,(24-L248)*0.03444,((24-L248)-(24-J248))*0.03444)),0))</f>
        <v>0</v>
      </c>
      <c r="Q248" s="11">
        <f t="shared" ref="Q248:Q256" si="100">IF(ISERROR(P248*100/N248),0,(P248*100/N248))</f>
        <v>0</v>
      </c>
      <c r="R248" s="10">
        <f t="shared" si="98"/>
        <v>0</v>
      </c>
      <c r="S248" s="8"/>
    </row>
    <row r="249" spans="1:19">
      <c r="A249" s="61">
        <v>3</v>
      </c>
      <c r="B249" s="61" t="s">
        <v>66</v>
      </c>
      <c r="C249" s="12">
        <v>60</v>
      </c>
      <c r="D249" s="61" t="s">
        <v>30</v>
      </c>
      <c r="E249" s="61">
        <v>1</v>
      </c>
      <c r="F249" s="61" t="s">
        <v>84</v>
      </c>
      <c r="G249" s="61">
        <v>1</v>
      </c>
      <c r="H249" s="61" t="s">
        <v>32</v>
      </c>
      <c r="I249" s="61"/>
      <c r="J249" s="61">
        <v>15</v>
      </c>
      <c r="K249" s="61"/>
      <c r="L249" s="61">
        <v>12</v>
      </c>
      <c r="M249" s="61" t="s">
        <v>33</v>
      </c>
      <c r="N249" s="3">
        <f t="shared" si="94"/>
        <v>23.087499999999999</v>
      </c>
      <c r="O249" s="9">
        <f t="shared" si="95"/>
        <v>0</v>
      </c>
      <c r="P249" s="4">
        <f t="shared" si="99"/>
        <v>0</v>
      </c>
      <c r="Q249" s="11">
        <f t="shared" si="100"/>
        <v>0</v>
      </c>
      <c r="R249" s="10">
        <f t="shared" si="98"/>
        <v>0</v>
      </c>
      <c r="S249" s="8"/>
    </row>
    <row r="250" spans="1:19">
      <c r="A250" s="61">
        <v>4</v>
      </c>
      <c r="B250" s="61" t="s">
        <v>105</v>
      </c>
      <c r="C250" s="12">
        <v>67</v>
      </c>
      <c r="D250" s="61" t="s">
        <v>30</v>
      </c>
      <c r="E250" s="61">
        <v>1</v>
      </c>
      <c r="F250" s="61" t="s">
        <v>84</v>
      </c>
      <c r="G250" s="61">
        <v>1</v>
      </c>
      <c r="H250" s="61" t="s">
        <v>32</v>
      </c>
      <c r="I250" s="61"/>
      <c r="J250" s="61">
        <v>20</v>
      </c>
      <c r="K250" s="61"/>
      <c r="L250" s="61">
        <v>10</v>
      </c>
      <c r="M250" s="61" t="s">
        <v>33</v>
      </c>
      <c r="N250" s="3">
        <f t="shared" si="94"/>
        <v>32.483333333333334</v>
      </c>
      <c r="O250" s="9">
        <f t="shared" si="95"/>
        <v>32.483333333333334</v>
      </c>
      <c r="P250" s="4">
        <f t="shared" si="99"/>
        <v>6.12</v>
      </c>
      <c r="Q250" s="11">
        <f t="shared" si="100"/>
        <v>18.840430990251409</v>
      </c>
      <c r="R250" s="10">
        <f t="shared" si="98"/>
        <v>15.441333333333333</v>
      </c>
      <c r="S250" s="8"/>
    </row>
    <row r="251" spans="1:19">
      <c r="A251" s="61">
        <v>5</v>
      </c>
      <c r="B251" s="61" t="s">
        <v>34</v>
      </c>
      <c r="C251" s="12">
        <v>77</v>
      </c>
      <c r="D251" s="61" t="s">
        <v>30</v>
      </c>
      <c r="E251" s="61">
        <v>1</v>
      </c>
      <c r="F251" s="61" t="s">
        <v>84</v>
      </c>
      <c r="G251" s="61">
        <v>1</v>
      </c>
      <c r="H251" s="61" t="s">
        <v>32</v>
      </c>
      <c r="I251" s="61"/>
      <c r="J251" s="61">
        <v>22</v>
      </c>
      <c r="K251" s="61"/>
      <c r="L251" s="61">
        <v>17</v>
      </c>
      <c r="M251" s="61" t="s">
        <v>33</v>
      </c>
      <c r="N251" s="3">
        <f t="shared" si="94"/>
        <v>22.916666666666664</v>
      </c>
      <c r="O251" s="9">
        <f t="shared" si="95"/>
        <v>0</v>
      </c>
      <c r="P251" s="4">
        <f t="shared" si="99"/>
        <v>0</v>
      </c>
      <c r="Q251" s="11">
        <f t="shared" si="100"/>
        <v>0</v>
      </c>
      <c r="R251" s="10">
        <f t="shared" si="98"/>
        <v>0</v>
      </c>
      <c r="S251" s="8"/>
    </row>
    <row r="252" spans="1:19">
      <c r="A252" s="61">
        <v>6</v>
      </c>
      <c r="B252" s="61" t="s">
        <v>122</v>
      </c>
      <c r="C252" s="12">
        <v>87</v>
      </c>
      <c r="D252" s="61" t="s">
        <v>30</v>
      </c>
      <c r="E252" s="61">
        <v>1</v>
      </c>
      <c r="F252" s="61" t="s">
        <v>84</v>
      </c>
      <c r="G252" s="61">
        <v>1</v>
      </c>
      <c r="H252" s="61" t="s">
        <v>32</v>
      </c>
      <c r="I252" s="61"/>
      <c r="J252" s="61">
        <v>21</v>
      </c>
      <c r="K252" s="61"/>
      <c r="L252" s="61">
        <v>15</v>
      </c>
      <c r="M252" s="61" t="s">
        <v>33</v>
      </c>
      <c r="N252" s="3">
        <f t="shared" si="94"/>
        <v>29.645000000000003</v>
      </c>
      <c r="O252" s="9">
        <f t="shared" si="95"/>
        <v>0</v>
      </c>
      <c r="P252" s="4">
        <f t="shared" si="99"/>
        <v>0</v>
      </c>
      <c r="Q252" s="11">
        <f t="shared" si="100"/>
        <v>0</v>
      </c>
      <c r="R252" s="10">
        <f t="shared" si="98"/>
        <v>0</v>
      </c>
      <c r="S252" s="8"/>
    </row>
    <row r="253" spans="1:19">
      <c r="A253" s="61">
        <v>7</v>
      </c>
      <c r="B253" s="61" t="s">
        <v>68</v>
      </c>
      <c r="C253" s="12">
        <v>97</v>
      </c>
      <c r="D253" s="61" t="s">
        <v>30</v>
      </c>
      <c r="E253" s="61">
        <v>1</v>
      </c>
      <c r="F253" s="61" t="s">
        <v>84</v>
      </c>
      <c r="G253" s="61">
        <v>1</v>
      </c>
      <c r="H253" s="61" t="s">
        <v>32</v>
      </c>
      <c r="I253" s="61"/>
      <c r="J253" s="61">
        <v>21</v>
      </c>
      <c r="K253" s="61"/>
      <c r="L253" s="61">
        <v>12</v>
      </c>
      <c r="M253" s="61" t="s">
        <v>33</v>
      </c>
      <c r="N253" s="3">
        <f t="shared" si="94"/>
        <v>32.322499999999998</v>
      </c>
      <c r="O253" s="9">
        <f t="shared" si="95"/>
        <v>32.322499999999998</v>
      </c>
      <c r="P253" s="4">
        <f t="shared" si="99"/>
        <v>5.508</v>
      </c>
      <c r="Q253" s="11">
        <f t="shared" si="100"/>
        <v>17.040761079743213</v>
      </c>
      <c r="R253" s="10">
        <f t="shared" si="98"/>
        <v>15.132200000000001</v>
      </c>
      <c r="S253" s="8"/>
    </row>
    <row r="254" spans="1:19">
      <c r="A254" s="61">
        <v>8</v>
      </c>
      <c r="B254" s="61" t="s">
        <v>69</v>
      </c>
      <c r="C254" s="12">
        <v>130</v>
      </c>
      <c r="D254" s="61" t="s">
        <v>30</v>
      </c>
      <c r="E254" s="61">
        <v>1</v>
      </c>
      <c r="F254" s="61" t="s">
        <v>84</v>
      </c>
      <c r="G254" s="61">
        <v>1</v>
      </c>
      <c r="H254" s="61" t="s">
        <v>32</v>
      </c>
      <c r="I254" s="61"/>
      <c r="J254" s="61">
        <v>15</v>
      </c>
      <c r="K254" s="61"/>
      <c r="L254" s="61">
        <v>7</v>
      </c>
      <c r="M254" s="61" t="s">
        <v>33</v>
      </c>
      <c r="N254" s="3">
        <f t="shared" si="94"/>
        <v>33.75</v>
      </c>
      <c r="O254" s="9">
        <f t="shared" si="95"/>
        <v>33.75</v>
      </c>
      <c r="P254" s="4">
        <f t="shared" si="99"/>
        <v>4.8959999999999999</v>
      </c>
      <c r="Q254" s="11">
        <f t="shared" si="100"/>
        <v>14.506666666666666</v>
      </c>
      <c r="R254" s="10">
        <f t="shared" si="98"/>
        <v>15.458400000000001</v>
      </c>
      <c r="S254" s="8"/>
    </row>
    <row r="255" spans="1:19">
      <c r="A255" s="61">
        <v>9</v>
      </c>
      <c r="B255" s="61" t="s">
        <v>45</v>
      </c>
      <c r="C255" s="12">
        <v>59</v>
      </c>
      <c r="D255" s="61" t="s">
        <v>30</v>
      </c>
      <c r="E255" s="61">
        <v>1</v>
      </c>
      <c r="F255" s="61" t="s">
        <v>84</v>
      </c>
      <c r="G255" s="61">
        <v>1</v>
      </c>
      <c r="H255" s="61" t="s">
        <v>32</v>
      </c>
      <c r="I255" s="61"/>
      <c r="J255" s="61">
        <v>8</v>
      </c>
      <c r="K255" s="61"/>
      <c r="L255" s="61">
        <v>8</v>
      </c>
      <c r="M255" s="61" t="s">
        <v>33</v>
      </c>
      <c r="N255" s="3">
        <f t="shared" si="94"/>
        <v>16</v>
      </c>
      <c r="O255" s="9">
        <f t="shared" si="95"/>
        <v>0</v>
      </c>
      <c r="P255" s="4">
        <f t="shared" si="99"/>
        <v>0</v>
      </c>
      <c r="Q255" s="11">
        <f t="shared" si="100"/>
        <v>0</v>
      </c>
      <c r="R255" s="10">
        <f t="shared" si="98"/>
        <v>0</v>
      </c>
      <c r="S255" s="8"/>
    </row>
    <row r="256" spans="1:19">
      <c r="A256" s="61">
        <v>10</v>
      </c>
      <c r="B256" s="61" t="s">
        <v>74</v>
      </c>
      <c r="C256" s="12">
        <v>68</v>
      </c>
      <c r="D256" s="61" t="s">
        <v>30</v>
      </c>
      <c r="E256" s="61">
        <v>1</v>
      </c>
      <c r="F256" s="61" t="s">
        <v>84</v>
      </c>
      <c r="G256" s="61">
        <v>1</v>
      </c>
      <c r="H256" s="61" t="s">
        <v>32</v>
      </c>
      <c r="I256" s="61"/>
      <c r="J256" s="61">
        <v>13</v>
      </c>
      <c r="K256" s="61"/>
      <c r="L256" s="61">
        <v>5</v>
      </c>
      <c r="M256" s="61" t="s">
        <v>33</v>
      </c>
      <c r="N256" s="3">
        <f t="shared" si="94"/>
        <v>35.75</v>
      </c>
      <c r="O256" s="9">
        <f t="shared" si="95"/>
        <v>35.75</v>
      </c>
      <c r="P256" s="4">
        <f t="shared" si="99"/>
        <v>4.8959999999999999</v>
      </c>
      <c r="Q256" s="11">
        <f t="shared" si="100"/>
        <v>13.695104895104894</v>
      </c>
      <c r="R256" s="10">
        <f t="shared" si="98"/>
        <v>16.258400000000002</v>
      </c>
      <c r="S256" s="8"/>
    </row>
    <row r="257" spans="1:19">
      <c r="A257" s="64" t="s">
        <v>35</v>
      </c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6"/>
      <c r="R257" s="10">
        <f>SUM(R247:R256)</f>
        <v>81.18313333333333</v>
      </c>
      <c r="S257" s="8"/>
    </row>
    <row r="258" spans="1:19" ht="15.75">
      <c r="A258" s="23" t="s">
        <v>123</v>
      </c>
      <c r="B258" s="23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6"/>
      <c r="S258" s="8"/>
    </row>
    <row r="259" spans="1:19">
      <c r="A259" s="48" t="s">
        <v>37</v>
      </c>
      <c r="B259" s="48"/>
      <c r="C259" s="48"/>
      <c r="D259" s="48"/>
      <c r="E259" s="48"/>
      <c r="F259" s="48"/>
      <c r="G259" s="48"/>
      <c r="H259" s="48"/>
      <c r="I259" s="48"/>
      <c r="J259" s="15"/>
      <c r="K259" s="15"/>
      <c r="L259" s="15"/>
      <c r="M259" s="15"/>
      <c r="N259" s="15"/>
      <c r="O259" s="15"/>
      <c r="P259" s="15"/>
      <c r="Q259" s="15"/>
      <c r="R259" s="16"/>
      <c r="S259" s="8"/>
    </row>
    <row r="260" spans="1:19">
      <c r="A260" s="67" t="s">
        <v>124</v>
      </c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57"/>
      <c r="R260" s="8"/>
      <c r="S260" s="8"/>
    </row>
    <row r="261" spans="1:19" ht="18">
      <c r="A261" s="69" t="s">
        <v>27</v>
      </c>
      <c r="B261" s="70"/>
      <c r="C261" s="70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57"/>
      <c r="R261" s="8"/>
      <c r="S261" s="8"/>
    </row>
    <row r="262" spans="1:19">
      <c r="A262" s="67" t="s">
        <v>125</v>
      </c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57"/>
      <c r="R262" s="8"/>
      <c r="S262" s="8"/>
    </row>
    <row r="263" spans="1:19">
      <c r="A263" s="61">
        <v>1</v>
      </c>
      <c r="B263" s="61" t="s">
        <v>88</v>
      </c>
      <c r="C263" s="12">
        <v>65</v>
      </c>
      <c r="D263" s="61" t="s">
        <v>30</v>
      </c>
      <c r="E263" s="61">
        <v>1</v>
      </c>
      <c r="F263" s="61" t="s">
        <v>52</v>
      </c>
      <c r="G263" s="61">
        <v>1</v>
      </c>
      <c r="H263" s="61" t="s">
        <v>32</v>
      </c>
      <c r="I263" s="61"/>
      <c r="J263" s="61">
        <v>17</v>
      </c>
      <c r="K263" s="61"/>
      <c r="L263" s="61">
        <v>15</v>
      </c>
      <c r="M263" s="61" t="s">
        <v>33</v>
      </c>
      <c r="N263" s="3">
        <f t="shared" ref="N263:N272" si="101">(IF(F263="OŽ",IF(L263=1,550.8,IF(L263=2,426.38,IF(L263=3,342.14,IF(L263=4,181.44,IF(L263=5,168.48,IF(L263=6,155.52,IF(L263=7,148.5,IF(L263=8,144,0))))))))+IF(L263&lt;=8,0,IF(L263&lt;=16,137.7,IF(L263&lt;=24,108,IF(L263&lt;=32,80.1,IF(L263&lt;=36,52.2,0)))))-IF(L263&lt;=8,0,IF(L263&lt;=16,(L263-9)*2.754,IF(L263&lt;=24,(L263-17)* 2.754,IF(L263&lt;=32,(L263-25)* 2.754,IF(L263&lt;=36,(L263-33)*2.754,0))))),0)+IF(F263="PČ",IF(L263=1,449,IF(L263=2,314.6,IF(L263=3,238,IF(L263=4,172,IF(L263=5,159,IF(L263=6,145,IF(L263=7,132,IF(L263=8,119,0))))))))+IF(L263&lt;=8,0,IF(L263&lt;=16,88,IF(L263&lt;=24,55,IF(L263&lt;=32,22,0))))-IF(L263&lt;=8,0,IF(L263&lt;=16,(L263-9)*2.245,IF(L263&lt;=24,(L263-17)*2.245,IF(L263&lt;=32,(L263-25)*2.245,0)))),0)+IF(F263="PČneol",IF(L263=1,85,IF(L263=2,64.61,IF(L263=3,50.76,IF(L263=4,16.25,IF(L263=5,15,IF(L263=6,13.75,IF(L263=7,12.5,IF(L263=8,11.25,0))))))))+IF(L263&lt;=8,0,IF(L263&lt;=16,9,0))-IF(L263&lt;=8,0,IF(L263&lt;=16,(L263-9)*0.425,0)),0)+IF(F263="PŽ",IF(L263=1,85,IF(L263=2,59.5,IF(L263=3,45,IF(L263=4,32.5,IF(L263=5,30,IF(L263=6,27.5,IF(L263=7,25,IF(L263=8,22.5,0))))))))+IF(L263&lt;=8,0,IF(L263&lt;=16,19,IF(L263&lt;=24,13,IF(L263&lt;=32,8,0))))-IF(L263&lt;=8,0,IF(L263&lt;=16,(L263-9)*0.425,IF(L263&lt;=24,(L263-17)*0.425,IF(L263&lt;=32,(L263-25)*0.425,0)))),0)+IF(F263="EČ",IF(L263=1,204,IF(L263=2,156.24,IF(L263=3,123.84,IF(L263=4,72,IF(L263=5,66,IF(L263=6,60,IF(L263=7,54,IF(L263=8,48,0))))))))+IF(L263&lt;=8,0,IF(L263&lt;=16,40,IF(L263&lt;=24,25,0)))-IF(L263&lt;=8,0,IF(L263&lt;=16,(L263-9)*1.02,IF(L263&lt;=24,(L263-17)*1.02,0))),0)+IF(F263="EČneol",IF(L263=1,68,IF(L263=2,51.69,IF(L263=3,40.61,IF(L263=4,13,IF(L263=5,12,IF(L263=6,11,IF(L263=7,10,IF(L263=8,9,0)))))))))+IF(F263="EŽ",IF(L263=1,68,IF(L263=2,47.6,IF(L263=3,36,IF(L263=4,18,IF(L263=5,16.5,IF(L263=6,15,IF(L263=7,13.5,IF(L263=8,12,0))))))))+IF(L263&lt;=8,0,IF(L263&lt;=16,10,IF(L263&lt;=24,6,0)))-IF(L263&lt;=8,0,IF(L263&lt;=16,(L263-9)*0.34,IF(L263&lt;=24,(L263-17)*0.34,0))),0)+IF(F263="PT",IF(L263=1,68,IF(L263=2,52.08,IF(L263=3,41.28,IF(L263=4,24,IF(L263=5,22,IF(L263=6,20,IF(L263=7,18,IF(L263=8,16,0))))))))+IF(L263&lt;=8,0,IF(L263&lt;=16,13,IF(L263&lt;=24,9,IF(L263&lt;=32,4,0))))-IF(L263&lt;=8,0,IF(L263&lt;=16,(L263-9)*0.34,IF(L263&lt;=24,(L263-17)*0.34,IF(L263&lt;=32,(L263-25)*0.34,0)))),0)+IF(F263="JOŽ",IF(L263=1,85,IF(L263=2,59.5,IF(L263=3,45,IF(L263=4,32.5,IF(L263=5,30,IF(L263=6,27.5,IF(L263=7,25,IF(L263=8,22.5,0))))))))+IF(L263&lt;=8,0,IF(L263&lt;=16,19,IF(L263&lt;=24,13,0)))-IF(L263&lt;=8,0,IF(L263&lt;=16,(L263-9)*0.425,IF(L263&lt;=24,(L263-17)*0.425,0))),0)+IF(F263="JPČ",IF(L263=1,68,IF(L263=2,47.6,IF(L263=3,36,IF(L263=4,26,IF(L263=5,24,IF(L263=6,22,IF(L263=7,20,IF(L263=8,18,0))))))))+IF(L263&lt;=8,0,IF(L263&lt;=16,13,IF(L263&lt;=24,9,0)))-IF(L263&lt;=8,0,IF(L263&lt;=16,(L263-9)*0.34,IF(L263&lt;=24,(L263-17)*0.34,0))),0)+IF(F263="JEČ",IF(L263=1,34,IF(L263=2,26.04,IF(L263=3,20.6,IF(L263=4,12,IF(L263=5,11,IF(L263=6,10,IF(L263=7,9,IF(L263=8,8,0))))))))+IF(L263&lt;=8,0,IF(L263&lt;=16,6,0))-IF(L263&lt;=8,0,IF(L263&lt;=16,(L263-9)*0.17,0)),0)+IF(F263="JEOF",IF(L263=1,34,IF(L263=2,26.04,IF(L263=3,20.6,IF(L263=4,12,IF(L263=5,11,IF(L263=6,10,IF(L263=7,9,IF(L263=8,8,0))))))))+IF(L263&lt;=8,0,IF(L263&lt;=16,6,0))-IF(L263&lt;=8,0,IF(L263&lt;=16,(L263-9)*0.17,0)),0)+IF(F263="JnPČ",IF(L263=1,51,IF(L263=2,35.7,IF(L263=3,27,IF(L263=4,19.5,IF(L263=5,18,IF(L263=6,16.5,IF(L263=7,15,IF(L263=8,13.5,0))))))))+IF(L263&lt;=8,0,IF(L263&lt;=16,10,0))-IF(L263&lt;=8,0,IF(L263&lt;=16,(L263-9)*0.255,0)),0)+IF(F263="JnEČ",IF(L263=1,25.5,IF(L263=2,19.53,IF(L263=3,15.48,IF(L263=4,9,IF(L263=5,8.25,IF(L263=6,7.5,IF(L263=7,6.75,IF(L263=8,6,0))))))))+IF(L263&lt;=8,0,IF(L263&lt;=16,5,0))-IF(L263&lt;=8,0,IF(L263&lt;=16,(L263-9)*0.1275,0)),0)+IF(F263="JčPČ",IF(L263=1,21.25,IF(L263=2,14.5,IF(L263=3,11.5,IF(L263=4,7,IF(L263=5,6.5,IF(L263=6,6,IF(L263=7,5.5,IF(L263=8,5,0))))))))+IF(L263&lt;=8,0,IF(L263&lt;=16,4,0))-IF(L263&lt;=8,0,IF(L263&lt;=16,(L263-9)*0.10625,0)),0)+IF(F263="JčEČ",IF(L263=1,17,IF(L263=2,13.02,IF(L263=3,10.32,IF(L263=4,6,IF(L263=5,5.5,IF(L263=6,5,IF(L263=7,4.5,IF(L263=8,4,0))))))))+IF(L263&lt;=8,0,IF(L263&lt;=16,3,0))-IF(L263&lt;=8,0,IF(L263&lt;=16,(L263-9)*0.085,0)),0)+IF(F263="NEAK",IF(L263=1,11.48,IF(L263=2,8.79,IF(L263=3,6.97,IF(L263=4,4.05,IF(L263=5,3.71,IF(L263=6,3.38,IF(L263=7,3.04,IF(L263=8,2.7,0))))))))+IF(L263&lt;=8,0,IF(L263&lt;=16,2,IF(L263&lt;=24,1.3,0)))-IF(L263&lt;=8,0,IF(L263&lt;=16,(L263-9)*0.0574,IF(L263&lt;=24,(L263-17)*0.0574,0))),0))*IF(L263&lt;0,1,IF(OR(F263="PČ",F263="PŽ",F263="PT"),IF(J263&lt;32,J263/32,1),1))* IF(L263&lt;0,1,IF(OR(F263="EČ",F263="EŽ",F263="JOŽ",F263="JPČ",F263="NEAK"),IF(J263&lt;24,J263/24,1),1))*IF(L263&lt;0,1,IF(OR(F263="PČneol",F263="JEČ",F263="JEOF",F263="JnPČ",F263="JnEČ",F263="JčPČ",F263="JčEČ"),IF(J263&lt;16,J263/16,1),1))*IF(L263&lt;0,1,IF(F263="EČneol",IF(J263&lt;8,J263/8,1),1))</f>
        <v>4.9800000000000004</v>
      </c>
      <c r="O263" s="9">
        <f t="shared" ref="O263:O272" si="102">IF(F263="OŽ",N263,IF(H263="Ne",IF(J263*0.3&lt;J263-L263,N263,0),IF(J263*0.1&lt;J263-L263,N263,0)))</f>
        <v>0</v>
      </c>
      <c r="P263" s="4">
        <f t="shared" ref="P263" si="103">IF(O263=0,0,IF(F263="OŽ",IF(L263&gt;35,0,IF(J263&gt;35,(36-L263)*1.836,((36-L263)-(36-J263))*1.836)),0)+IF(F263="PČ",IF(L263&gt;31,0,IF(J263&gt;31,(32-L263)*1.347,((32-L263)-(32-J263))*1.347)),0)+ IF(F263="PČneol",IF(L263&gt;15,0,IF(J263&gt;15,(16-L263)*0.255,((16-L263)-(16-J263))*0.255)),0)+IF(F263="PŽ",IF(L263&gt;31,0,IF(J263&gt;31,(32-L263)*0.255,((32-L263)-(32-J263))*0.255)),0)+IF(F263="EČ",IF(L263&gt;23,0,IF(J263&gt;23,(24-L263)*0.612,((24-L263)-(24-J263))*0.612)),0)+IF(F263="EČneol",IF(L263&gt;7,0,IF(J263&gt;7,(8-L263)*0.204,((8-L263)-(8-J263))*0.204)),0)+IF(F263="EŽ",IF(L263&gt;23,0,IF(J263&gt;23,(24-L263)*0.204,((24-L263)-(24-J263))*0.204)),0)+IF(F263="PT",IF(L263&gt;31,0,IF(J263&gt;31,(32-L263)*0.204,((32-L263)-(32-J263))*0.204)),0)+IF(F263="JOŽ",IF(L263&gt;23,0,IF(J263&gt;23,(24-L263)*0.255,((24-L263)-(24-J263))*0.255)),0)+IF(F263="JPČ",IF(L263&gt;23,0,IF(J263&gt;23,(24-L263)*0.204,((24-L263)-(24-J263))*0.204)),0)+IF(F263="JEČ",IF(L263&gt;15,0,IF(J263&gt;15,(16-L263)*0.102,((16-L263)-(16-J263))*0.102)),0)+IF(F263="JEOF",IF(L263&gt;15,0,IF(J263&gt;15,(16-L263)*0.102,((16-L263)-(16-J263))*0.102)),0)+IF(F263="JnPČ",IF(L263&gt;15,0,IF(J263&gt;15,(16-L263)*0.153,((16-L263)-(16-J263))*0.153)),0)+IF(F263="JnEČ",IF(L263&gt;15,0,IF(J263&gt;15,(16-L263)*0.0765,((16-L263)-(16-J263))*0.0765)),0)+IF(F263="JčPČ",IF(L263&gt;15,0,IF(J263&gt;15,(16-L263)*0.06375,((16-L263)-(16-J263))*0.06375)),0)+IF(F263="JčEČ",IF(L263&gt;15,0,IF(J263&gt;15,(16-L263)*0.051,((16-L263)-(16-J263))*0.051)),0)+IF(F263="NEAK",IF(L263&gt;23,0,IF(J263&gt;23,(24-L263)*0.03444,((24-L263)-(24-J263))*0.03444)),0))</f>
        <v>0</v>
      </c>
      <c r="Q263" s="11">
        <f t="shared" ref="Q263" si="104">IF(ISERROR(P263*100/N263),0,(P263*100/N263))</f>
        <v>0</v>
      </c>
      <c r="R263" s="10">
        <f t="shared" ref="R263:R272" si="105">IF(Q263&lt;=30,O263+P263,O263+O263*0.3)*IF(G263=1,0.4,IF(G263=2,0.75,IF(G263="1 (kas 4 m. 1 k. nerengiamos)",0.52,1)))*IF(D263="olimpinė",1,IF(M263="Ne",0.5,1))*IF(OR(A$5="Lietuvos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federacija"),IF(OR(J263&lt;8,K263&lt;16),0,1),1)*E263*IF(I263&lt;=1,1,1/I263)*IF(OR(A$5="Lietuvos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63" s="8"/>
    </row>
    <row r="264" spans="1:19">
      <c r="A264" s="61">
        <v>2</v>
      </c>
      <c r="B264" s="61" t="s">
        <v>55</v>
      </c>
      <c r="C264" s="12">
        <v>74</v>
      </c>
      <c r="D264" s="61" t="s">
        <v>30</v>
      </c>
      <c r="E264" s="61">
        <v>1</v>
      </c>
      <c r="F264" s="61" t="s">
        <v>52</v>
      </c>
      <c r="G264" s="61">
        <v>1</v>
      </c>
      <c r="H264" s="61" t="s">
        <v>32</v>
      </c>
      <c r="I264" s="61"/>
      <c r="J264" s="61">
        <v>16</v>
      </c>
      <c r="K264" s="61"/>
      <c r="L264" s="61">
        <v>12</v>
      </c>
      <c r="M264" s="61" t="s">
        <v>33</v>
      </c>
      <c r="N264" s="3">
        <f t="shared" si="101"/>
        <v>5.49</v>
      </c>
      <c r="O264" s="9">
        <f t="shared" si="102"/>
        <v>0</v>
      </c>
      <c r="P264" s="4">
        <f t="shared" ref="P264:P272" si="106">IF(O264=0,0,IF(F264="OŽ",IF(L264&gt;35,0,IF(J264&gt;35,(36-L264)*1.836,((36-L264)-(36-J264))*1.836)),0)+IF(F264="PČ",IF(L264&gt;31,0,IF(J264&gt;31,(32-L264)*1.347,((32-L264)-(32-J264))*1.347)),0)+ IF(F264="PČneol",IF(L264&gt;15,0,IF(J264&gt;15,(16-L264)*0.255,((16-L264)-(16-J264))*0.255)),0)+IF(F264="PŽ",IF(L264&gt;31,0,IF(J264&gt;31,(32-L264)*0.255,((32-L264)-(32-J264))*0.255)),0)+IF(F264="EČ",IF(L264&gt;23,0,IF(J264&gt;23,(24-L264)*0.612,((24-L264)-(24-J264))*0.612)),0)+IF(F264="EČneol",IF(L264&gt;7,0,IF(J264&gt;7,(8-L264)*0.204,((8-L264)-(8-J264))*0.204)),0)+IF(F264="EŽ",IF(L264&gt;23,0,IF(J264&gt;23,(24-L264)*0.204,((24-L264)-(24-J264))*0.204)),0)+IF(F264="PT",IF(L264&gt;31,0,IF(J264&gt;31,(32-L264)*0.204,((32-L264)-(32-J264))*0.204)),0)+IF(F264="JOŽ",IF(L264&gt;23,0,IF(J264&gt;23,(24-L264)*0.255,((24-L264)-(24-J264))*0.255)),0)+IF(F264="JPČ",IF(L264&gt;23,0,IF(J264&gt;23,(24-L264)*0.204,((24-L264)-(24-J264))*0.204)),0)+IF(F264="JEČ",IF(L264&gt;15,0,IF(J264&gt;15,(16-L264)*0.102,((16-L264)-(16-J264))*0.102)),0)+IF(F264="JEOF",IF(L264&gt;15,0,IF(J264&gt;15,(16-L264)*0.102,((16-L264)-(16-J264))*0.102)),0)+IF(F264="JnPČ",IF(L264&gt;15,0,IF(J264&gt;15,(16-L264)*0.153,((16-L264)-(16-J264))*0.153)),0)+IF(F264="JnEČ",IF(L264&gt;15,0,IF(J264&gt;15,(16-L264)*0.0765,((16-L264)-(16-J264))*0.0765)),0)+IF(F264="JčPČ",IF(L264&gt;15,0,IF(J264&gt;15,(16-L264)*0.06375,((16-L264)-(16-J264))*0.06375)),0)+IF(F264="JčEČ",IF(L264&gt;15,0,IF(J264&gt;15,(16-L264)*0.051,((16-L264)-(16-J264))*0.051)),0)+IF(F264="NEAK",IF(L264&gt;23,0,IF(J264&gt;23,(24-L264)*0.03444,((24-L264)-(24-J264))*0.03444)),0))</f>
        <v>0</v>
      </c>
      <c r="Q264" s="11">
        <f t="shared" ref="Q264:Q272" si="107">IF(ISERROR(P264*100/N264),0,(P264*100/N264))</f>
        <v>0</v>
      </c>
      <c r="R264" s="10">
        <f t="shared" si="105"/>
        <v>0</v>
      </c>
      <c r="S264" s="8"/>
    </row>
    <row r="265" spans="1:19">
      <c r="A265" s="61">
        <v>3</v>
      </c>
      <c r="B265" s="61" t="s">
        <v>66</v>
      </c>
      <c r="C265" s="12">
        <v>63</v>
      </c>
      <c r="D265" s="61" t="s">
        <v>30</v>
      </c>
      <c r="E265" s="61">
        <v>1</v>
      </c>
      <c r="F265" s="61" t="s">
        <v>52</v>
      </c>
      <c r="G265" s="61">
        <v>1</v>
      </c>
      <c r="H265" s="61" t="s">
        <v>32</v>
      </c>
      <c r="I265" s="61"/>
      <c r="J265" s="61">
        <v>15</v>
      </c>
      <c r="K265" s="61"/>
      <c r="L265" s="61">
        <v>5</v>
      </c>
      <c r="M265" s="61" t="s">
        <v>33</v>
      </c>
      <c r="N265" s="3">
        <f t="shared" si="101"/>
        <v>10.3125</v>
      </c>
      <c r="O265" s="9">
        <f t="shared" si="102"/>
        <v>10.3125</v>
      </c>
      <c r="P265" s="4">
        <f t="shared" si="106"/>
        <v>1.02</v>
      </c>
      <c r="Q265" s="11">
        <f t="shared" si="107"/>
        <v>9.8909090909090907</v>
      </c>
      <c r="R265" s="10">
        <f t="shared" si="105"/>
        <v>4.5330000000000004</v>
      </c>
      <c r="S265" s="8"/>
    </row>
    <row r="266" spans="1:19">
      <c r="A266" s="61">
        <v>4</v>
      </c>
      <c r="B266" s="61" t="s">
        <v>29</v>
      </c>
      <c r="C266" s="12">
        <v>72</v>
      </c>
      <c r="D266" s="61" t="s">
        <v>30</v>
      </c>
      <c r="E266" s="61">
        <v>1</v>
      </c>
      <c r="F266" s="61" t="s">
        <v>52</v>
      </c>
      <c r="G266" s="61">
        <v>1</v>
      </c>
      <c r="H266" s="61" t="s">
        <v>32</v>
      </c>
      <c r="I266" s="61"/>
      <c r="J266" s="61">
        <v>17</v>
      </c>
      <c r="K266" s="61"/>
      <c r="L266" s="61">
        <v>14</v>
      </c>
      <c r="M266" s="61" t="s">
        <v>33</v>
      </c>
      <c r="N266" s="3">
        <f t="shared" si="101"/>
        <v>5.15</v>
      </c>
      <c r="O266" s="9">
        <f t="shared" si="102"/>
        <v>0</v>
      </c>
      <c r="P266" s="4">
        <f t="shared" si="106"/>
        <v>0</v>
      </c>
      <c r="Q266" s="11">
        <f t="shared" si="107"/>
        <v>0</v>
      </c>
      <c r="R266" s="10">
        <f t="shared" si="105"/>
        <v>0</v>
      </c>
      <c r="S266" s="8"/>
    </row>
    <row r="267" spans="1:19">
      <c r="A267" s="61">
        <v>5</v>
      </c>
      <c r="B267" s="61" t="s">
        <v>34</v>
      </c>
      <c r="C267" s="12">
        <v>77</v>
      </c>
      <c r="D267" s="61" t="s">
        <v>30</v>
      </c>
      <c r="E267" s="61">
        <v>1</v>
      </c>
      <c r="F267" s="61" t="s">
        <v>52</v>
      </c>
      <c r="G267" s="61">
        <v>1</v>
      </c>
      <c r="H267" s="61" t="s">
        <v>32</v>
      </c>
      <c r="I267" s="61"/>
      <c r="J267" s="61">
        <v>18</v>
      </c>
      <c r="K267" s="61"/>
      <c r="L267" s="61">
        <v>5</v>
      </c>
      <c r="M267" s="61" t="s">
        <v>33</v>
      </c>
      <c r="N267" s="3">
        <f t="shared" si="101"/>
        <v>11</v>
      </c>
      <c r="O267" s="9">
        <f t="shared" si="102"/>
        <v>11</v>
      </c>
      <c r="P267" s="4">
        <f t="shared" si="106"/>
        <v>1.1219999999999999</v>
      </c>
      <c r="Q267" s="11">
        <f t="shared" si="107"/>
        <v>10.199999999999999</v>
      </c>
      <c r="R267" s="10">
        <f t="shared" si="105"/>
        <v>4.8488000000000007</v>
      </c>
      <c r="S267" s="8"/>
    </row>
    <row r="268" spans="1:19">
      <c r="A268" s="61">
        <v>6</v>
      </c>
      <c r="B268" s="61" t="s">
        <v>53</v>
      </c>
      <c r="C268" s="12">
        <v>87</v>
      </c>
      <c r="D268" s="61" t="s">
        <v>30</v>
      </c>
      <c r="E268" s="61">
        <v>1</v>
      </c>
      <c r="F268" s="61" t="s">
        <v>52</v>
      </c>
      <c r="G268" s="61">
        <v>1</v>
      </c>
      <c r="H268" s="61" t="s">
        <v>32</v>
      </c>
      <c r="I268" s="61"/>
      <c r="J268" s="61">
        <v>15</v>
      </c>
      <c r="K268" s="61"/>
      <c r="L268" s="61">
        <v>3</v>
      </c>
      <c r="M268" s="61" t="s">
        <v>33</v>
      </c>
      <c r="N268" s="3">
        <f t="shared" si="101"/>
        <v>19.3125</v>
      </c>
      <c r="O268" s="9">
        <f t="shared" si="102"/>
        <v>19.3125</v>
      </c>
      <c r="P268" s="4">
        <f t="shared" si="106"/>
        <v>1.224</v>
      </c>
      <c r="Q268" s="11">
        <f t="shared" si="107"/>
        <v>6.3378640776699022</v>
      </c>
      <c r="R268" s="10">
        <f t="shared" si="105"/>
        <v>8.2146000000000008</v>
      </c>
      <c r="S268" s="8"/>
    </row>
    <row r="269" spans="1:19">
      <c r="A269" s="61">
        <v>7</v>
      </c>
      <c r="B269" s="61" t="s">
        <v>110</v>
      </c>
      <c r="C269" s="12">
        <v>97</v>
      </c>
      <c r="D269" s="61" t="s">
        <v>30</v>
      </c>
      <c r="E269" s="61">
        <v>1</v>
      </c>
      <c r="F269" s="61" t="s">
        <v>52</v>
      </c>
      <c r="G269" s="61">
        <v>1</v>
      </c>
      <c r="H269" s="61" t="s">
        <v>32</v>
      </c>
      <c r="I269" s="61"/>
      <c r="J269" s="61">
        <v>16</v>
      </c>
      <c r="K269" s="61"/>
      <c r="L269" s="61">
        <v>11</v>
      </c>
      <c r="M269" s="61" t="s">
        <v>33</v>
      </c>
      <c r="N269" s="3">
        <f t="shared" si="101"/>
        <v>5.66</v>
      </c>
      <c r="O269" s="9">
        <f t="shared" si="102"/>
        <v>5.66</v>
      </c>
      <c r="P269" s="4">
        <f t="shared" si="106"/>
        <v>0.51</v>
      </c>
      <c r="Q269" s="11">
        <f t="shared" si="107"/>
        <v>9.010600706713781</v>
      </c>
      <c r="R269" s="10">
        <f t="shared" si="105"/>
        <v>2.468</v>
      </c>
      <c r="S269" s="8"/>
    </row>
    <row r="270" spans="1:19">
      <c r="A270" s="61">
        <v>8</v>
      </c>
      <c r="B270" s="61" t="s">
        <v>45</v>
      </c>
      <c r="C270" s="12">
        <v>59</v>
      </c>
      <c r="D270" s="61" t="s">
        <v>30</v>
      </c>
      <c r="E270" s="61">
        <v>1</v>
      </c>
      <c r="F270" s="61" t="s">
        <v>52</v>
      </c>
      <c r="G270" s="61">
        <v>1</v>
      </c>
      <c r="H270" s="61" t="s">
        <v>32</v>
      </c>
      <c r="I270" s="61"/>
      <c r="J270" s="61">
        <v>11</v>
      </c>
      <c r="K270" s="61"/>
      <c r="L270" s="61">
        <v>5</v>
      </c>
      <c r="M270" s="61" t="s">
        <v>33</v>
      </c>
      <c r="N270" s="3">
        <f t="shared" si="101"/>
        <v>7.5625</v>
      </c>
      <c r="O270" s="9">
        <f t="shared" si="102"/>
        <v>7.5625</v>
      </c>
      <c r="P270" s="4">
        <f t="shared" si="106"/>
        <v>0.61199999999999999</v>
      </c>
      <c r="Q270" s="11">
        <f t="shared" si="107"/>
        <v>8.0925619834710734</v>
      </c>
      <c r="R270" s="10">
        <f t="shared" si="105"/>
        <v>3.2698</v>
      </c>
      <c r="S270" s="8"/>
    </row>
    <row r="271" spans="1:19">
      <c r="A271" s="61">
        <v>9</v>
      </c>
      <c r="B271" s="61" t="s">
        <v>74</v>
      </c>
      <c r="C271" s="12">
        <v>68</v>
      </c>
      <c r="D271" s="61" t="s">
        <v>30</v>
      </c>
      <c r="E271" s="61">
        <v>1</v>
      </c>
      <c r="F271" s="61" t="s">
        <v>52</v>
      </c>
      <c r="G271" s="61">
        <v>1</v>
      </c>
      <c r="H271" s="61" t="s">
        <v>32</v>
      </c>
      <c r="I271" s="61"/>
      <c r="J271" s="61">
        <v>7</v>
      </c>
      <c r="K271" s="61"/>
      <c r="L271" s="61">
        <v>6</v>
      </c>
      <c r="M271" s="61" t="s">
        <v>33</v>
      </c>
      <c r="N271" s="3">
        <f t="shared" si="101"/>
        <v>4.375</v>
      </c>
      <c r="O271" s="9">
        <f t="shared" si="102"/>
        <v>0</v>
      </c>
      <c r="P271" s="4">
        <f t="shared" si="106"/>
        <v>0</v>
      </c>
      <c r="Q271" s="11">
        <f t="shared" si="107"/>
        <v>0</v>
      </c>
      <c r="R271" s="10">
        <f t="shared" si="105"/>
        <v>0</v>
      </c>
      <c r="S271" s="8"/>
    </row>
    <row r="272" spans="1:19">
      <c r="A272" s="61">
        <v>10</v>
      </c>
      <c r="B272" s="61" t="s">
        <v>47</v>
      </c>
      <c r="C272" s="12">
        <v>72</v>
      </c>
      <c r="D272" s="61" t="s">
        <v>30</v>
      </c>
      <c r="E272" s="61">
        <v>1</v>
      </c>
      <c r="F272" s="61" t="s">
        <v>52</v>
      </c>
      <c r="G272" s="61">
        <v>1</v>
      </c>
      <c r="H272" s="61" t="s">
        <v>32</v>
      </c>
      <c r="I272" s="61"/>
      <c r="J272" s="61">
        <v>11</v>
      </c>
      <c r="K272" s="61"/>
      <c r="L272" s="61">
        <v>5</v>
      </c>
      <c r="M272" s="61" t="s">
        <v>33</v>
      </c>
      <c r="N272" s="3">
        <f t="shared" si="101"/>
        <v>7.5625</v>
      </c>
      <c r="O272" s="9">
        <f t="shared" si="102"/>
        <v>7.5625</v>
      </c>
      <c r="P272" s="4">
        <f t="shared" si="106"/>
        <v>0.61199999999999999</v>
      </c>
      <c r="Q272" s="11">
        <f t="shared" si="107"/>
        <v>8.0925619834710734</v>
      </c>
      <c r="R272" s="10">
        <f t="shared" si="105"/>
        <v>3.2698</v>
      </c>
      <c r="S272" s="8"/>
    </row>
    <row r="273" spans="1:19">
      <c r="A273" s="64" t="s">
        <v>35</v>
      </c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6"/>
      <c r="R273" s="10">
        <f>SUM(R263:R272)</f>
        <v>26.604000000000003</v>
      </c>
      <c r="S273" s="8"/>
    </row>
    <row r="274" spans="1:19" ht="15.75">
      <c r="A274" s="23" t="s">
        <v>126</v>
      </c>
      <c r="B274" s="23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6"/>
      <c r="S274" s="8"/>
    </row>
    <row r="275" spans="1:19">
      <c r="A275" s="48" t="s">
        <v>37</v>
      </c>
      <c r="B275" s="48"/>
      <c r="C275" s="48"/>
      <c r="D275" s="48"/>
      <c r="E275" s="48"/>
      <c r="F275" s="48"/>
      <c r="G275" s="48"/>
      <c r="H275" s="48"/>
      <c r="I275" s="48"/>
      <c r="J275" s="15"/>
      <c r="K275" s="15"/>
      <c r="L275" s="15"/>
      <c r="M275" s="15"/>
      <c r="N275" s="15"/>
      <c r="O275" s="15"/>
      <c r="P275" s="15"/>
      <c r="Q275" s="15"/>
      <c r="R275" s="16"/>
      <c r="S275" s="8"/>
    </row>
    <row r="276" spans="1:19" s="8" customFormat="1">
      <c r="A276" s="48"/>
      <c r="B276" s="48"/>
      <c r="C276" s="48"/>
      <c r="D276" s="48"/>
      <c r="E276" s="48"/>
      <c r="F276" s="48"/>
      <c r="G276" s="48"/>
      <c r="H276" s="48"/>
      <c r="I276" s="48"/>
      <c r="J276" s="15"/>
      <c r="K276" s="15"/>
      <c r="L276" s="15"/>
      <c r="M276" s="15"/>
      <c r="N276" s="15"/>
      <c r="O276" s="15"/>
      <c r="P276" s="15"/>
      <c r="Q276" s="15"/>
      <c r="R276" s="16"/>
    </row>
    <row r="277" spans="1:19">
      <c r="A277" s="67" t="s">
        <v>127</v>
      </c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57"/>
      <c r="R277" s="8"/>
      <c r="S277" s="8"/>
    </row>
    <row r="278" spans="1:19" ht="15.6" customHeight="1">
      <c r="A278" s="69" t="s">
        <v>27</v>
      </c>
      <c r="B278" s="70"/>
      <c r="C278" s="70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57"/>
      <c r="R278" s="8"/>
      <c r="S278" s="8"/>
    </row>
    <row r="279" spans="1:19" ht="17.45" customHeight="1">
      <c r="A279" s="67" t="s">
        <v>128</v>
      </c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57"/>
      <c r="R279" s="8"/>
      <c r="S279" s="8"/>
    </row>
    <row r="280" spans="1:19">
      <c r="A280" s="61">
        <v>1</v>
      </c>
      <c r="B280" s="61" t="s">
        <v>129</v>
      </c>
      <c r="C280" s="12">
        <v>55</v>
      </c>
      <c r="D280" s="61" t="s">
        <v>30</v>
      </c>
      <c r="E280" s="61">
        <v>1</v>
      </c>
      <c r="F280" s="61" t="s">
        <v>58</v>
      </c>
      <c r="G280" s="61">
        <v>1</v>
      </c>
      <c r="H280" s="61" t="s">
        <v>32</v>
      </c>
      <c r="I280" s="61"/>
      <c r="J280" s="61">
        <v>21</v>
      </c>
      <c r="K280" s="61"/>
      <c r="L280" s="61">
        <v>10</v>
      </c>
      <c r="M280" s="61" t="s">
        <v>33</v>
      </c>
      <c r="N280" s="3">
        <f t="shared" ref="N280:N292" si="108">(IF(F280="OŽ",IF(L280=1,550.8,IF(L280=2,426.38,IF(L280=3,342.14,IF(L280=4,181.44,IF(L280=5,168.48,IF(L280=6,155.52,IF(L280=7,148.5,IF(L280=8,144,0))))))))+IF(L280&lt;=8,0,IF(L280&lt;=16,137.7,IF(L280&lt;=24,108,IF(L280&lt;=32,80.1,IF(L280&lt;=36,52.2,0)))))-IF(L280&lt;=8,0,IF(L280&lt;=16,(L280-9)*2.754,IF(L280&lt;=24,(L280-17)* 2.754,IF(L280&lt;=32,(L280-25)* 2.754,IF(L280&lt;=36,(L280-33)*2.754,0))))),0)+IF(F280="PČ",IF(L280=1,449,IF(L280=2,314.6,IF(L280=3,238,IF(L280=4,172,IF(L280=5,159,IF(L280=6,145,IF(L280=7,132,IF(L280=8,119,0))))))))+IF(L280&lt;=8,0,IF(L280&lt;=16,88,IF(L280&lt;=24,55,IF(L280&lt;=32,22,0))))-IF(L280&lt;=8,0,IF(L280&lt;=16,(L280-9)*2.245,IF(L280&lt;=24,(L280-17)*2.245,IF(L280&lt;=32,(L280-25)*2.245,0)))),0)+IF(F280="PČneol",IF(L280=1,85,IF(L280=2,64.61,IF(L280=3,50.76,IF(L280=4,16.25,IF(L280=5,15,IF(L280=6,13.75,IF(L280=7,12.5,IF(L280=8,11.25,0))))))))+IF(L280&lt;=8,0,IF(L280&lt;=16,9,0))-IF(L280&lt;=8,0,IF(L280&lt;=16,(L280-9)*0.425,0)),0)+IF(F280="PŽ",IF(L280=1,85,IF(L280=2,59.5,IF(L280=3,45,IF(L280=4,32.5,IF(L280=5,30,IF(L280=6,27.5,IF(L280=7,25,IF(L280=8,22.5,0))))))))+IF(L280&lt;=8,0,IF(L280&lt;=16,19,IF(L280&lt;=24,13,IF(L280&lt;=32,8,0))))-IF(L280&lt;=8,0,IF(L280&lt;=16,(L280-9)*0.425,IF(L280&lt;=24,(L280-17)*0.425,IF(L280&lt;=32,(L280-25)*0.425,0)))),0)+IF(F280="EČ",IF(L280=1,204,IF(L280=2,156.24,IF(L280=3,123.84,IF(L280=4,72,IF(L280=5,66,IF(L280=6,60,IF(L280=7,54,IF(L280=8,48,0))))))))+IF(L280&lt;=8,0,IF(L280&lt;=16,40,IF(L280&lt;=24,25,0)))-IF(L280&lt;=8,0,IF(L280&lt;=16,(L280-9)*1.02,IF(L280&lt;=24,(L280-17)*1.02,0))),0)+IF(F280="EČneol",IF(L280=1,68,IF(L280=2,51.69,IF(L280=3,40.61,IF(L280=4,13,IF(L280=5,12,IF(L280=6,11,IF(L280=7,10,IF(L280=8,9,0)))))))))+IF(F280="EŽ",IF(L280=1,68,IF(L280=2,47.6,IF(L280=3,36,IF(L280=4,18,IF(L280=5,16.5,IF(L280=6,15,IF(L280=7,13.5,IF(L280=8,12,0))))))))+IF(L280&lt;=8,0,IF(L280&lt;=16,10,IF(L280&lt;=24,6,0)))-IF(L280&lt;=8,0,IF(L280&lt;=16,(L280-9)*0.34,IF(L280&lt;=24,(L280-17)*0.34,0))),0)+IF(F280="PT",IF(L280=1,68,IF(L280=2,52.08,IF(L280=3,41.28,IF(L280=4,24,IF(L280=5,22,IF(L280=6,20,IF(L280=7,18,IF(L280=8,16,0))))))))+IF(L280&lt;=8,0,IF(L280&lt;=16,13,IF(L280&lt;=24,9,IF(L280&lt;=32,4,0))))-IF(L280&lt;=8,0,IF(L280&lt;=16,(L280-9)*0.34,IF(L280&lt;=24,(L280-17)*0.34,IF(L280&lt;=32,(L280-25)*0.34,0)))),0)+IF(F280="JOŽ",IF(L280=1,85,IF(L280=2,59.5,IF(L280=3,45,IF(L280=4,32.5,IF(L280=5,30,IF(L280=6,27.5,IF(L280=7,25,IF(L280=8,22.5,0))))))))+IF(L280&lt;=8,0,IF(L280&lt;=16,19,IF(L280&lt;=24,13,0)))-IF(L280&lt;=8,0,IF(L280&lt;=16,(L280-9)*0.425,IF(L280&lt;=24,(L280-17)*0.425,0))),0)+IF(F280="JPČ",IF(L280=1,68,IF(L280=2,47.6,IF(L280=3,36,IF(L280=4,26,IF(L280=5,24,IF(L280=6,22,IF(L280=7,20,IF(L280=8,18,0))))))))+IF(L280&lt;=8,0,IF(L280&lt;=16,13,IF(L280&lt;=24,9,0)))-IF(L280&lt;=8,0,IF(L280&lt;=16,(L280-9)*0.34,IF(L280&lt;=24,(L280-17)*0.34,0))),0)+IF(F280="JEČ",IF(L280=1,34,IF(L280=2,26.04,IF(L280=3,20.6,IF(L280=4,12,IF(L280=5,11,IF(L280=6,10,IF(L280=7,9,IF(L280=8,8,0))))))))+IF(L280&lt;=8,0,IF(L280&lt;=16,6,0))-IF(L280&lt;=8,0,IF(L280&lt;=16,(L280-9)*0.17,0)),0)+IF(F280="JEOF",IF(L280=1,34,IF(L280=2,26.04,IF(L280=3,20.6,IF(L280=4,12,IF(L280=5,11,IF(L280=6,10,IF(L280=7,9,IF(L280=8,8,0))))))))+IF(L280&lt;=8,0,IF(L280&lt;=16,6,0))-IF(L280&lt;=8,0,IF(L280&lt;=16,(L280-9)*0.17,0)),0)+IF(F280="JnPČ",IF(L280=1,51,IF(L280=2,35.7,IF(L280=3,27,IF(L280=4,19.5,IF(L280=5,18,IF(L280=6,16.5,IF(L280=7,15,IF(L280=8,13.5,0))))))))+IF(L280&lt;=8,0,IF(L280&lt;=16,10,0))-IF(L280&lt;=8,0,IF(L280&lt;=16,(L280-9)*0.255,0)),0)+IF(F280="JnEČ",IF(L280=1,25.5,IF(L280=2,19.53,IF(L280=3,15.48,IF(L280=4,9,IF(L280=5,8.25,IF(L280=6,7.5,IF(L280=7,6.75,IF(L280=8,6,0))))))))+IF(L280&lt;=8,0,IF(L280&lt;=16,5,0))-IF(L280&lt;=8,0,IF(L280&lt;=16,(L280-9)*0.1275,0)),0)+IF(F280="JčPČ",IF(L280=1,21.25,IF(L280=2,14.5,IF(L280=3,11.5,IF(L280=4,7,IF(L280=5,6.5,IF(L280=6,6,IF(L280=7,5.5,IF(L280=8,5,0))))))))+IF(L280&lt;=8,0,IF(L280&lt;=16,4,0))-IF(L280&lt;=8,0,IF(L280&lt;=16,(L280-9)*0.10625,0)),0)+IF(F280="JčEČ",IF(L280=1,17,IF(L280=2,13.02,IF(L280=3,10.32,IF(L280=4,6,IF(L280=5,5.5,IF(L280=6,5,IF(L280=7,4.5,IF(L280=8,4,0))))))))+IF(L280&lt;=8,0,IF(L280&lt;=16,3,0))-IF(L280&lt;=8,0,IF(L280&lt;=16,(L280-9)*0.085,0)),0)+IF(F280="NEAK",IF(L280=1,11.48,IF(L280=2,8.79,IF(L280=3,6.97,IF(L280=4,4.05,IF(L280=5,3.71,IF(L280=6,3.38,IF(L280=7,3.04,IF(L280=8,2.7,0))))))))+IF(L280&lt;=8,0,IF(L280&lt;=16,2,IF(L280&lt;=24,1.3,0)))-IF(L280&lt;=8,0,IF(L280&lt;=16,(L280-9)*0.0574,IF(L280&lt;=24,(L280-17)*0.0574,0))),0))*IF(L280&lt;0,1,IF(OR(F280="PČ",F280="PŽ",F280="PT"),IF(J280&lt;32,J280/32,1),1))* IF(L280&lt;0,1,IF(OR(F280="EČ",F280="EŽ",F280="JOŽ",F280="JPČ",F280="NEAK"),IF(J280&lt;24,J280/24,1),1))*IF(L280&lt;0,1,IF(OR(F280="PČneol",F280="JEČ",F280="JEOF",F280="JnPČ",F280="JnEČ",F280="JčPČ",F280="JčEČ"),IF(J280&lt;16,J280/16,1),1))*IF(L280&lt;0,1,IF(F280="EČneol",IF(J280&lt;8,J280/8,1),1))</f>
        <v>4.8724999999999996</v>
      </c>
      <c r="O280" s="9">
        <f t="shared" ref="O280:O292" si="109">IF(F280="OŽ",N280,IF(H280="Ne",IF(J280*0.3&lt;J280-L280,N280,0),IF(J280*0.1&lt;J280-L280,N280,0)))</f>
        <v>4.8724999999999996</v>
      </c>
      <c r="P280" s="4">
        <f t="shared" ref="P280" si="110">IF(O280=0,0,IF(F280="OŽ",IF(L280&gt;35,0,IF(J280&gt;35,(36-L280)*1.836,((36-L280)-(36-J280))*1.836)),0)+IF(F280="PČ",IF(L280&gt;31,0,IF(J280&gt;31,(32-L280)*1.347,((32-L280)-(32-J280))*1.347)),0)+ IF(F280="PČneol",IF(L280&gt;15,0,IF(J280&gt;15,(16-L280)*0.255,((16-L280)-(16-J280))*0.255)),0)+IF(F280="PŽ",IF(L280&gt;31,0,IF(J280&gt;31,(32-L280)*0.255,((32-L280)-(32-J280))*0.255)),0)+IF(F280="EČ",IF(L280&gt;23,0,IF(J280&gt;23,(24-L280)*0.612,((24-L280)-(24-J280))*0.612)),0)+IF(F280="EČneol",IF(L280&gt;7,0,IF(J280&gt;7,(8-L280)*0.204,((8-L280)-(8-J280))*0.204)),0)+IF(F280="EŽ",IF(L280&gt;23,0,IF(J280&gt;23,(24-L280)*0.204,((24-L280)-(24-J280))*0.204)),0)+IF(F280="PT",IF(L280&gt;31,0,IF(J280&gt;31,(32-L280)*0.204,((32-L280)-(32-J280))*0.204)),0)+IF(F280="JOŽ",IF(L280&gt;23,0,IF(J280&gt;23,(24-L280)*0.255,((24-L280)-(24-J280))*0.255)),0)+IF(F280="JPČ",IF(L280&gt;23,0,IF(J280&gt;23,(24-L280)*0.204,((24-L280)-(24-J280))*0.204)),0)+IF(F280="JEČ",IF(L280&gt;15,0,IF(J280&gt;15,(16-L280)*0.102,((16-L280)-(16-J280))*0.102)),0)+IF(F280="JEOF",IF(L280&gt;15,0,IF(J280&gt;15,(16-L280)*0.102,((16-L280)-(16-J280))*0.102)),0)+IF(F280="JnPČ",IF(L280&gt;15,0,IF(J280&gt;15,(16-L280)*0.153,((16-L280)-(16-J280))*0.153)),0)+IF(F280="JnEČ",IF(L280&gt;15,0,IF(J280&gt;15,(16-L280)*0.0765,((16-L280)-(16-J280))*0.0765)),0)+IF(F280="JčPČ",IF(L280&gt;15,0,IF(J280&gt;15,(16-L280)*0.06375,((16-L280)-(16-J280))*0.06375)),0)+IF(F280="JčEČ",IF(L280&gt;15,0,IF(J280&gt;15,(16-L280)*0.051,((16-L280)-(16-J280))*0.051)),0)+IF(F280="NEAK",IF(L280&gt;23,0,IF(J280&gt;23,(24-L280)*0.03444,((24-L280)-(24-J280))*0.03444)),0))</f>
        <v>0.45899999999999996</v>
      </c>
      <c r="Q280" s="11">
        <f t="shared" ref="Q280" si="111">IF(ISERROR(P280*100/N280),0,(P280*100/N280))</f>
        <v>9.4202154951257064</v>
      </c>
      <c r="R280" s="10">
        <f t="shared" ref="R280:R292" si="112">IF(Q280&lt;=30,O280+P280,O280+O280*0.3)*IF(G280=1,0.4,IF(G280=2,0.75,IF(G280="1 (kas 4 m. 1 k. nerengiamos)",0.52,1)))*IF(D280="olimpinė",1,IF(M280="Ne",0.5,1))*IF(OR(A$5="Lietuvos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federacija"),IF(OR(J280&lt;8,K280&lt;16),0,1),1)*E280*IF(I280&lt;=1,1,1/I280)*IF(OR(A$5="Lietuvos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2.1325999999999996</v>
      </c>
      <c r="S280" s="8"/>
    </row>
    <row r="281" spans="1:19">
      <c r="A281" s="61">
        <v>2</v>
      </c>
      <c r="B281" s="61" t="s">
        <v>114</v>
      </c>
      <c r="C281" s="12">
        <v>65</v>
      </c>
      <c r="D281" s="61" t="s">
        <v>30</v>
      </c>
      <c r="E281" s="61">
        <v>1</v>
      </c>
      <c r="F281" s="61" t="s">
        <v>58</v>
      </c>
      <c r="G281" s="61">
        <v>1</v>
      </c>
      <c r="H281" s="61" t="s">
        <v>32</v>
      </c>
      <c r="I281" s="61"/>
      <c r="J281" s="61">
        <v>22</v>
      </c>
      <c r="K281" s="61"/>
      <c r="L281" s="61">
        <v>8</v>
      </c>
      <c r="M281" s="61" t="s">
        <v>33</v>
      </c>
      <c r="N281" s="3">
        <f t="shared" si="108"/>
        <v>6</v>
      </c>
      <c r="O281" s="9">
        <f t="shared" si="109"/>
        <v>6</v>
      </c>
      <c r="P281" s="4">
        <f t="shared" ref="P281:P292" si="113">IF(O281=0,0,IF(F281="OŽ",IF(L281&gt;35,0,IF(J281&gt;35,(36-L281)*1.836,((36-L281)-(36-J281))*1.836)),0)+IF(F281="PČ",IF(L281&gt;31,0,IF(J281&gt;31,(32-L281)*1.347,((32-L281)-(32-J281))*1.347)),0)+ IF(F281="PČneol",IF(L281&gt;15,0,IF(J281&gt;15,(16-L281)*0.255,((16-L281)-(16-J281))*0.255)),0)+IF(F281="PŽ",IF(L281&gt;31,0,IF(J281&gt;31,(32-L281)*0.255,((32-L281)-(32-J281))*0.255)),0)+IF(F281="EČ",IF(L281&gt;23,0,IF(J281&gt;23,(24-L281)*0.612,((24-L281)-(24-J281))*0.612)),0)+IF(F281="EČneol",IF(L281&gt;7,0,IF(J281&gt;7,(8-L281)*0.204,((8-L281)-(8-J281))*0.204)),0)+IF(F281="EŽ",IF(L281&gt;23,0,IF(J281&gt;23,(24-L281)*0.204,((24-L281)-(24-J281))*0.204)),0)+IF(F281="PT",IF(L281&gt;31,0,IF(J281&gt;31,(32-L281)*0.204,((32-L281)-(32-J281))*0.204)),0)+IF(F281="JOŽ",IF(L281&gt;23,0,IF(J281&gt;23,(24-L281)*0.255,((24-L281)-(24-J281))*0.255)),0)+IF(F281="JPČ",IF(L281&gt;23,0,IF(J281&gt;23,(24-L281)*0.204,((24-L281)-(24-J281))*0.204)),0)+IF(F281="JEČ",IF(L281&gt;15,0,IF(J281&gt;15,(16-L281)*0.102,((16-L281)-(16-J281))*0.102)),0)+IF(F281="JEOF",IF(L281&gt;15,0,IF(J281&gt;15,(16-L281)*0.102,((16-L281)-(16-J281))*0.102)),0)+IF(F281="JnPČ",IF(L281&gt;15,0,IF(J281&gt;15,(16-L281)*0.153,((16-L281)-(16-J281))*0.153)),0)+IF(F281="JnEČ",IF(L281&gt;15,0,IF(J281&gt;15,(16-L281)*0.0765,((16-L281)-(16-J281))*0.0765)),0)+IF(F281="JčPČ",IF(L281&gt;15,0,IF(J281&gt;15,(16-L281)*0.06375,((16-L281)-(16-J281))*0.06375)),0)+IF(F281="JčEČ",IF(L281&gt;15,0,IF(J281&gt;15,(16-L281)*0.051,((16-L281)-(16-J281))*0.051)),0)+IF(F281="NEAK",IF(L281&gt;23,0,IF(J281&gt;23,(24-L281)*0.03444,((24-L281)-(24-J281))*0.03444)),0))</f>
        <v>0.61199999999999999</v>
      </c>
      <c r="Q281" s="11">
        <f t="shared" ref="Q281:Q292" si="114">IF(ISERROR(P281*100/N281),0,(P281*100/N281))</f>
        <v>10.199999999999999</v>
      </c>
      <c r="R281" s="10">
        <f t="shared" si="112"/>
        <v>2.6448</v>
      </c>
      <c r="S281" s="8"/>
    </row>
    <row r="282" spans="1:19">
      <c r="A282" s="61">
        <v>3</v>
      </c>
      <c r="B282" s="61" t="s">
        <v>93</v>
      </c>
      <c r="C282" s="12">
        <v>71</v>
      </c>
      <c r="D282" s="61" t="s">
        <v>30</v>
      </c>
      <c r="E282" s="61">
        <v>1</v>
      </c>
      <c r="F282" s="61" t="s">
        <v>58</v>
      </c>
      <c r="G282" s="61">
        <v>1</v>
      </c>
      <c r="H282" s="61" t="s">
        <v>32</v>
      </c>
      <c r="I282" s="61"/>
      <c r="J282" s="61">
        <v>22</v>
      </c>
      <c r="K282" s="61"/>
      <c r="L282" s="61">
        <v>15</v>
      </c>
      <c r="M282" s="61" t="s">
        <v>33</v>
      </c>
      <c r="N282" s="3">
        <f t="shared" si="108"/>
        <v>4.2350000000000003</v>
      </c>
      <c r="O282" s="9">
        <f t="shared" si="109"/>
        <v>4.2350000000000003</v>
      </c>
      <c r="P282" s="4">
        <f t="shared" si="113"/>
        <v>7.6499999999999999E-2</v>
      </c>
      <c r="Q282" s="11">
        <f t="shared" si="114"/>
        <v>1.8063754427390788</v>
      </c>
      <c r="R282" s="10">
        <f t="shared" si="112"/>
        <v>1.7246000000000004</v>
      </c>
      <c r="S282" s="8"/>
    </row>
    <row r="283" spans="1:19">
      <c r="A283" s="61">
        <v>4</v>
      </c>
      <c r="B283" s="61" t="s">
        <v>115</v>
      </c>
      <c r="C283" s="12">
        <v>45</v>
      </c>
      <c r="D283" s="61" t="s">
        <v>30</v>
      </c>
      <c r="E283" s="61">
        <v>1</v>
      </c>
      <c r="F283" s="61" t="s">
        <v>58</v>
      </c>
      <c r="G283" s="61">
        <v>1</v>
      </c>
      <c r="H283" s="61" t="s">
        <v>32</v>
      </c>
      <c r="I283" s="61"/>
      <c r="J283" s="61">
        <v>20</v>
      </c>
      <c r="K283" s="61"/>
      <c r="L283" s="61">
        <v>10</v>
      </c>
      <c r="M283" s="61" t="s">
        <v>33</v>
      </c>
      <c r="N283" s="3">
        <f t="shared" si="108"/>
        <v>4.8724999999999996</v>
      </c>
      <c r="O283" s="9">
        <f t="shared" si="109"/>
        <v>4.8724999999999996</v>
      </c>
      <c r="P283" s="4">
        <f t="shared" si="113"/>
        <v>0.45899999999999996</v>
      </c>
      <c r="Q283" s="11">
        <f t="shared" si="114"/>
        <v>9.4202154951257064</v>
      </c>
      <c r="R283" s="10">
        <f t="shared" si="112"/>
        <v>2.1325999999999996</v>
      </c>
      <c r="S283" s="8"/>
    </row>
    <row r="284" spans="1:19">
      <c r="A284" s="61">
        <v>5</v>
      </c>
      <c r="B284" s="61" t="s">
        <v>116</v>
      </c>
      <c r="C284" s="12">
        <v>51</v>
      </c>
      <c r="D284" s="61" t="s">
        <v>30</v>
      </c>
      <c r="E284" s="61">
        <v>1</v>
      </c>
      <c r="F284" s="61" t="s">
        <v>58</v>
      </c>
      <c r="G284" s="61">
        <v>1</v>
      </c>
      <c r="H284" s="61" t="s">
        <v>32</v>
      </c>
      <c r="I284" s="61"/>
      <c r="J284" s="61">
        <v>20</v>
      </c>
      <c r="K284" s="61"/>
      <c r="L284" s="61">
        <v>5</v>
      </c>
      <c r="M284" s="61" t="s">
        <v>33</v>
      </c>
      <c r="N284" s="3">
        <f t="shared" si="108"/>
        <v>8.25</v>
      </c>
      <c r="O284" s="9">
        <f t="shared" si="109"/>
        <v>8.25</v>
      </c>
      <c r="P284" s="4">
        <f t="shared" si="113"/>
        <v>0.84150000000000003</v>
      </c>
      <c r="Q284" s="11">
        <f t="shared" si="114"/>
        <v>10.200000000000001</v>
      </c>
      <c r="R284" s="10">
        <f t="shared" si="112"/>
        <v>3.6366000000000001</v>
      </c>
      <c r="S284" s="8"/>
    </row>
    <row r="285" spans="1:19">
      <c r="A285" s="61">
        <v>6</v>
      </c>
      <c r="B285" s="61" t="s">
        <v>96</v>
      </c>
      <c r="C285" s="12">
        <v>60</v>
      </c>
      <c r="D285" s="61" t="s">
        <v>30</v>
      </c>
      <c r="E285" s="61">
        <v>1</v>
      </c>
      <c r="F285" s="61" t="s">
        <v>58</v>
      </c>
      <c r="G285" s="61">
        <v>1</v>
      </c>
      <c r="H285" s="61" t="s">
        <v>32</v>
      </c>
      <c r="I285" s="61"/>
      <c r="J285" s="61">
        <v>25</v>
      </c>
      <c r="K285" s="61"/>
      <c r="L285" s="61">
        <v>12</v>
      </c>
      <c r="M285" s="61" t="s">
        <v>33</v>
      </c>
      <c r="N285" s="3">
        <f t="shared" si="108"/>
        <v>4.6174999999999997</v>
      </c>
      <c r="O285" s="9">
        <f t="shared" si="109"/>
        <v>4.6174999999999997</v>
      </c>
      <c r="P285" s="4">
        <f t="shared" si="113"/>
        <v>0.30599999999999999</v>
      </c>
      <c r="Q285" s="11">
        <f t="shared" si="114"/>
        <v>6.6269626421223604</v>
      </c>
      <c r="R285" s="10">
        <f t="shared" si="112"/>
        <v>1.9694</v>
      </c>
      <c r="S285" s="8"/>
    </row>
    <row r="286" spans="1:19">
      <c r="A286" s="61">
        <v>7</v>
      </c>
      <c r="B286" s="61" t="s">
        <v>94</v>
      </c>
      <c r="C286" s="12">
        <v>65</v>
      </c>
      <c r="D286" s="61" t="s">
        <v>30</v>
      </c>
      <c r="E286" s="61">
        <v>1</v>
      </c>
      <c r="F286" s="61" t="s">
        <v>58</v>
      </c>
      <c r="G286" s="61">
        <v>1</v>
      </c>
      <c r="H286" s="61" t="s">
        <v>32</v>
      </c>
      <c r="I286" s="61"/>
      <c r="J286" s="61">
        <v>23</v>
      </c>
      <c r="K286" s="61"/>
      <c r="L286" s="61">
        <v>9</v>
      </c>
      <c r="M286" s="61" t="s">
        <v>33</v>
      </c>
      <c r="N286" s="3">
        <f t="shared" si="108"/>
        <v>5</v>
      </c>
      <c r="O286" s="9">
        <f t="shared" si="109"/>
        <v>5</v>
      </c>
      <c r="P286" s="4">
        <f t="shared" si="113"/>
        <v>0.53549999999999998</v>
      </c>
      <c r="Q286" s="11">
        <f t="shared" si="114"/>
        <v>10.709999999999999</v>
      </c>
      <c r="R286" s="10">
        <f t="shared" si="112"/>
        <v>2.2141999999999999</v>
      </c>
      <c r="S286" s="8"/>
    </row>
    <row r="287" spans="1:19" s="8" customFormat="1">
      <c r="A287" s="61">
        <v>8</v>
      </c>
      <c r="B287" s="61" t="s">
        <v>130</v>
      </c>
      <c r="C287" s="12">
        <v>71</v>
      </c>
      <c r="D287" s="61" t="s">
        <v>30</v>
      </c>
      <c r="E287" s="61">
        <v>1</v>
      </c>
      <c r="F287" s="61" t="s">
        <v>58</v>
      </c>
      <c r="G287" s="61">
        <v>1</v>
      </c>
      <c r="H287" s="61" t="s">
        <v>32</v>
      </c>
      <c r="I287" s="61"/>
      <c r="J287" s="61">
        <v>26</v>
      </c>
      <c r="K287" s="61"/>
      <c r="L287" s="61">
        <v>14</v>
      </c>
      <c r="M287" s="61" t="s">
        <v>33</v>
      </c>
      <c r="N287" s="3">
        <f t="shared" ref="N287:N289" si="115">(IF(F287="OŽ",IF(L287=1,550.8,IF(L287=2,426.38,IF(L287=3,342.14,IF(L287=4,181.44,IF(L287=5,168.48,IF(L287=6,155.52,IF(L287=7,148.5,IF(L287=8,144,0))))))))+IF(L287&lt;=8,0,IF(L287&lt;=16,137.7,IF(L287&lt;=24,108,IF(L287&lt;=32,80.1,IF(L287&lt;=36,52.2,0)))))-IF(L287&lt;=8,0,IF(L287&lt;=16,(L287-9)*2.754,IF(L287&lt;=24,(L287-17)* 2.754,IF(L287&lt;=32,(L287-25)* 2.754,IF(L287&lt;=36,(L287-33)*2.754,0))))),0)+IF(F287="PČ",IF(L287=1,449,IF(L287=2,314.6,IF(L287=3,238,IF(L287=4,172,IF(L287=5,159,IF(L287=6,145,IF(L287=7,132,IF(L287=8,119,0))))))))+IF(L287&lt;=8,0,IF(L287&lt;=16,88,IF(L287&lt;=24,55,IF(L287&lt;=32,22,0))))-IF(L287&lt;=8,0,IF(L287&lt;=16,(L287-9)*2.245,IF(L287&lt;=24,(L287-17)*2.245,IF(L287&lt;=32,(L287-25)*2.245,0)))),0)+IF(F287="PČneol",IF(L287=1,85,IF(L287=2,64.61,IF(L287=3,50.76,IF(L287=4,16.25,IF(L287=5,15,IF(L287=6,13.75,IF(L287=7,12.5,IF(L287=8,11.25,0))))))))+IF(L287&lt;=8,0,IF(L287&lt;=16,9,0))-IF(L287&lt;=8,0,IF(L287&lt;=16,(L287-9)*0.425,0)),0)+IF(F287="PŽ",IF(L287=1,85,IF(L287=2,59.5,IF(L287=3,45,IF(L287=4,32.5,IF(L287=5,30,IF(L287=6,27.5,IF(L287=7,25,IF(L287=8,22.5,0))))))))+IF(L287&lt;=8,0,IF(L287&lt;=16,19,IF(L287&lt;=24,13,IF(L287&lt;=32,8,0))))-IF(L287&lt;=8,0,IF(L287&lt;=16,(L287-9)*0.425,IF(L287&lt;=24,(L287-17)*0.425,IF(L287&lt;=32,(L287-25)*0.425,0)))),0)+IF(F287="EČ",IF(L287=1,204,IF(L287=2,156.24,IF(L287=3,123.84,IF(L287=4,72,IF(L287=5,66,IF(L287=6,60,IF(L287=7,54,IF(L287=8,48,0))))))))+IF(L287&lt;=8,0,IF(L287&lt;=16,40,IF(L287&lt;=24,25,0)))-IF(L287&lt;=8,0,IF(L287&lt;=16,(L287-9)*1.02,IF(L287&lt;=24,(L287-17)*1.02,0))),0)+IF(F287="EČneol",IF(L287=1,68,IF(L287=2,51.69,IF(L287=3,40.61,IF(L287=4,13,IF(L287=5,12,IF(L287=6,11,IF(L287=7,10,IF(L287=8,9,0)))))))))+IF(F287="EŽ",IF(L287=1,68,IF(L287=2,47.6,IF(L287=3,36,IF(L287=4,18,IF(L287=5,16.5,IF(L287=6,15,IF(L287=7,13.5,IF(L287=8,12,0))))))))+IF(L287&lt;=8,0,IF(L287&lt;=16,10,IF(L287&lt;=24,6,0)))-IF(L287&lt;=8,0,IF(L287&lt;=16,(L287-9)*0.34,IF(L287&lt;=24,(L287-17)*0.34,0))),0)+IF(F287="PT",IF(L287=1,68,IF(L287=2,52.08,IF(L287=3,41.28,IF(L287=4,24,IF(L287=5,22,IF(L287=6,20,IF(L287=7,18,IF(L287=8,16,0))))))))+IF(L287&lt;=8,0,IF(L287&lt;=16,13,IF(L287&lt;=24,9,IF(L287&lt;=32,4,0))))-IF(L287&lt;=8,0,IF(L287&lt;=16,(L287-9)*0.34,IF(L287&lt;=24,(L287-17)*0.34,IF(L287&lt;=32,(L287-25)*0.34,0)))),0)+IF(F287="JOŽ",IF(L287=1,85,IF(L287=2,59.5,IF(L287=3,45,IF(L287=4,32.5,IF(L287=5,30,IF(L287=6,27.5,IF(L287=7,25,IF(L287=8,22.5,0))))))))+IF(L287&lt;=8,0,IF(L287&lt;=16,19,IF(L287&lt;=24,13,0)))-IF(L287&lt;=8,0,IF(L287&lt;=16,(L287-9)*0.425,IF(L287&lt;=24,(L287-17)*0.425,0))),0)+IF(F287="JPČ",IF(L287=1,68,IF(L287=2,47.6,IF(L287=3,36,IF(L287=4,26,IF(L287=5,24,IF(L287=6,22,IF(L287=7,20,IF(L287=8,18,0))))))))+IF(L287&lt;=8,0,IF(L287&lt;=16,13,IF(L287&lt;=24,9,0)))-IF(L287&lt;=8,0,IF(L287&lt;=16,(L287-9)*0.34,IF(L287&lt;=24,(L287-17)*0.34,0))),0)+IF(F287="JEČ",IF(L287=1,34,IF(L287=2,26.04,IF(L287=3,20.6,IF(L287=4,12,IF(L287=5,11,IF(L287=6,10,IF(L287=7,9,IF(L287=8,8,0))))))))+IF(L287&lt;=8,0,IF(L287&lt;=16,6,0))-IF(L287&lt;=8,0,IF(L287&lt;=16,(L287-9)*0.17,0)),0)+IF(F287="JEOF",IF(L287=1,34,IF(L287=2,26.04,IF(L287=3,20.6,IF(L287=4,12,IF(L287=5,11,IF(L287=6,10,IF(L287=7,9,IF(L287=8,8,0))))))))+IF(L287&lt;=8,0,IF(L287&lt;=16,6,0))-IF(L287&lt;=8,0,IF(L287&lt;=16,(L287-9)*0.17,0)),0)+IF(F287="JnPČ",IF(L287=1,51,IF(L287=2,35.7,IF(L287=3,27,IF(L287=4,19.5,IF(L287=5,18,IF(L287=6,16.5,IF(L287=7,15,IF(L287=8,13.5,0))))))))+IF(L287&lt;=8,0,IF(L287&lt;=16,10,0))-IF(L287&lt;=8,0,IF(L287&lt;=16,(L287-9)*0.255,0)),0)+IF(F287="JnEČ",IF(L287=1,25.5,IF(L287=2,19.53,IF(L287=3,15.48,IF(L287=4,9,IF(L287=5,8.25,IF(L287=6,7.5,IF(L287=7,6.75,IF(L287=8,6,0))))))))+IF(L287&lt;=8,0,IF(L287&lt;=16,5,0))-IF(L287&lt;=8,0,IF(L287&lt;=16,(L287-9)*0.1275,0)),0)+IF(F287="JčPČ",IF(L287=1,21.25,IF(L287=2,14.5,IF(L287=3,11.5,IF(L287=4,7,IF(L287=5,6.5,IF(L287=6,6,IF(L287=7,5.5,IF(L287=8,5,0))))))))+IF(L287&lt;=8,0,IF(L287&lt;=16,4,0))-IF(L287&lt;=8,0,IF(L287&lt;=16,(L287-9)*0.10625,0)),0)+IF(F287="JčEČ",IF(L287=1,17,IF(L287=2,13.02,IF(L287=3,10.32,IF(L287=4,6,IF(L287=5,5.5,IF(L287=6,5,IF(L287=7,4.5,IF(L287=8,4,0))))))))+IF(L287&lt;=8,0,IF(L287&lt;=16,3,0))-IF(L287&lt;=8,0,IF(L287&lt;=16,(L287-9)*0.085,0)),0)+IF(F287="NEAK",IF(L287=1,11.48,IF(L287=2,8.79,IF(L287=3,6.97,IF(L287=4,4.05,IF(L287=5,3.71,IF(L287=6,3.38,IF(L287=7,3.04,IF(L287=8,2.7,0))))))))+IF(L287&lt;=8,0,IF(L287&lt;=16,2,IF(L287&lt;=24,1.3,0)))-IF(L287&lt;=8,0,IF(L287&lt;=16,(L287-9)*0.0574,IF(L287&lt;=24,(L287-17)*0.0574,0))),0))*IF(L287&lt;0,1,IF(OR(F287="PČ",F287="PŽ",F287="PT"),IF(J287&lt;32,J287/32,1),1))* IF(L287&lt;0,1,IF(OR(F287="EČ",F287="EŽ",F287="JOŽ",F287="JPČ",F287="NEAK"),IF(J287&lt;24,J287/24,1),1))*IF(L287&lt;0,1,IF(OR(F287="PČneol",F287="JEČ",F287="JEOF",F287="JnPČ",F287="JnEČ",F287="JčPČ",F287="JčEČ"),IF(J287&lt;16,J287/16,1),1))*IF(L287&lt;0,1,IF(F287="EČneol",IF(J287&lt;8,J287/8,1),1))</f>
        <v>4.3624999999999998</v>
      </c>
      <c r="O287" s="9">
        <f t="shared" ref="O287:O289" si="116">IF(F287="OŽ",N287,IF(H287="Ne",IF(J287*0.3&lt;J287-L287,N287,0),IF(J287*0.1&lt;J287-L287,N287,0)))</f>
        <v>4.3624999999999998</v>
      </c>
      <c r="P287" s="4">
        <f t="shared" ref="P287:P289" si="117">IF(O287=0,0,IF(F287="OŽ",IF(L287&gt;35,0,IF(J287&gt;35,(36-L287)*1.836,((36-L287)-(36-J287))*1.836)),0)+IF(F287="PČ",IF(L287&gt;31,0,IF(J287&gt;31,(32-L287)*1.347,((32-L287)-(32-J287))*1.347)),0)+ IF(F287="PČneol",IF(L287&gt;15,0,IF(J287&gt;15,(16-L287)*0.255,((16-L287)-(16-J287))*0.255)),0)+IF(F287="PŽ",IF(L287&gt;31,0,IF(J287&gt;31,(32-L287)*0.255,((32-L287)-(32-J287))*0.255)),0)+IF(F287="EČ",IF(L287&gt;23,0,IF(J287&gt;23,(24-L287)*0.612,((24-L287)-(24-J287))*0.612)),0)+IF(F287="EČneol",IF(L287&gt;7,0,IF(J287&gt;7,(8-L287)*0.204,((8-L287)-(8-J287))*0.204)),0)+IF(F287="EŽ",IF(L287&gt;23,0,IF(J287&gt;23,(24-L287)*0.204,((24-L287)-(24-J287))*0.204)),0)+IF(F287="PT",IF(L287&gt;31,0,IF(J287&gt;31,(32-L287)*0.204,((32-L287)-(32-J287))*0.204)),0)+IF(F287="JOŽ",IF(L287&gt;23,0,IF(J287&gt;23,(24-L287)*0.255,((24-L287)-(24-J287))*0.255)),0)+IF(F287="JPČ",IF(L287&gt;23,0,IF(J287&gt;23,(24-L287)*0.204,((24-L287)-(24-J287))*0.204)),0)+IF(F287="JEČ",IF(L287&gt;15,0,IF(J287&gt;15,(16-L287)*0.102,((16-L287)-(16-J287))*0.102)),0)+IF(F287="JEOF",IF(L287&gt;15,0,IF(J287&gt;15,(16-L287)*0.102,((16-L287)-(16-J287))*0.102)),0)+IF(F287="JnPČ",IF(L287&gt;15,0,IF(J287&gt;15,(16-L287)*0.153,((16-L287)-(16-J287))*0.153)),0)+IF(F287="JnEČ",IF(L287&gt;15,0,IF(J287&gt;15,(16-L287)*0.0765,((16-L287)-(16-J287))*0.0765)),0)+IF(F287="JčPČ",IF(L287&gt;15,0,IF(J287&gt;15,(16-L287)*0.06375,((16-L287)-(16-J287))*0.06375)),0)+IF(F287="JčEČ",IF(L287&gt;15,0,IF(J287&gt;15,(16-L287)*0.051,((16-L287)-(16-J287))*0.051)),0)+IF(F287="NEAK",IF(L287&gt;23,0,IF(J287&gt;23,(24-L287)*0.03444,((24-L287)-(24-J287))*0.03444)),0))</f>
        <v>0.153</v>
      </c>
      <c r="Q287" s="11">
        <f t="shared" ref="Q287:Q289" si="118">IF(ISERROR(P287*100/N287),0,(P287*100/N287))</f>
        <v>3.5071633237822351</v>
      </c>
      <c r="R287" s="10">
        <f t="shared" ref="R287:R289" si="119">IF(Q287&lt;=30,O287+P287,O287+O287*0.3)*IF(G287=1,0.4,IF(G287=2,0.75,IF(G287="1 (kas 4 m. 1 k. nerengiamos)",0.52,1)))*IF(D287="olimpinė",1,IF(M287="Ne",0.5,1))*IF(OR(A$5="Lietuvos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federacija"),IF(OR(J287&lt;8,K287&lt;16),0,1),1)*E287*IF(I287&lt;=1,1,1/I287)*IF(OR(A$5="Lietuvos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1.8061999999999998</v>
      </c>
    </row>
    <row r="288" spans="1:19" s="8" customFormat="1">
      <c r="A288" s="61">
        <v>9</v>
      </c>
      <c r="B288" s="61" t="s">
        <v>80</v>
      </c>
      <c r="C288" s="12">
        <v>92</v>
      </c>
      <c r="D288" s="61" t="s">
        <v>30</v>
      </c>
      <c r="E288" s="61">
        <v>1</v>
      </c>
      <c r="F288" s="61" t="s">
        <v>58</v>
      </c>
      <c r="G288" s="61">
        <v>1</v>
      </c>
      <c r="H288" s="61" t="s">
        <v>32</v>
      </c>
      <c r="I288" s="61"/>
      <c r="J288" s="61">
        <v>19</v>
      </c>
      <c r="K288" s="61"/>
      <c r="L288" s="61">
        <v>8</v>
      </c>
      <c r="M288" s="61" t="s">
        <v>33</v>
      </c>
      <c r="N288" s="3">
        <f t="shared" si="115"/>
        <v>6</v>
      </c>
      <c r="O288" s="9">
        <f t="shared" si="116"/>
        <v>6</v>
      </c>
      <c r="P288" s="4">
        <f t="shared" si="117"/>
        <v>0.61199999999999999</v>
      </c>
      <c r="Q288" s="11">
        <f t="shared" si="118"/>
        <v>10.199999999999999</v>
      </c>
      <c r="R288" s="10">
        <f t="shared" si="119"/>
        <v>2.6448</v>
      </c>
    </row>
    <row r="289" spans="1:19" s="8" customFormat="1">
      <c r="A289" s="61">
        <v>10</v>
      </c>
      <c r="B289" s="61" t="s">
        <v>131</v>
      </c>
      <c r="C289" s="12">
        <v>46</v>
      </c>
      <c r="D289" s="61" t="s">
        <v>30</v>
      </c>
      <c r="E289" s="61">
        <v>1</v>
      </c>
      <c r="F289" s="61" t="s">
        <v>58</v>
      </c>
      <c r="G289" s="61">
        <v>1</v>
      </c>
      <c r="H289" s="61" t="s">
        <v>32</v>
      </c>
      <c r="I289" s="61"/>
      <c r="J289" s="61">
        <v>13</v>
      </c>
      <c r="K289" s="61"/>
      <c r="L289" s="61">
        <v>11</v>
      </c>
      <c r="M289" s="61" t="s">
        <v>33</v>
      </c>
      <c r="N289" s="3">
        <f t="shared" si="115"/>
        <v>3.8553125000000001</v>
      </c>
      <c r="O289" s="9">
        <f t="shared" si="116"/>
        <v>0</v>
      </c>
      <c r="P289" s="4">
        <f t="shared" si="117"/>
        <v>0</v>
      </c>
      <c r="Q289" s="11">
        <f t="shared" si="118"/>
        <v>0</v>
      </c>
      <c r="R289" s="10">
        <f t="shared" si="119"/>
        <v>0</v>
      </c>
    </row>
    <row r="290" spans="1:19">
      <c r="A290" s="61">
        <v>11</v>
      </c>
      <c r="B290" s="61" t="s">
        <v>132</v>
      </c>
      <c r="C290" s="12">
        <v>49</v>
      </c>
      <c r="D290" s="61" t="s">
        <v>30</v>
      </c>
      <c r="E290" s="61">
        <v>1</v>
      </c>
      <c r="F290" s="61" t="s">
        <v>58</v>
      </c>
      <c r="G290" s="61">
        <v>1</v>
      </c>
      <c r="H290" s="61" t="s">
        <v>32</v>
      </c>
      <c r="I290" s="61"/>
      <c r="J290" s="61">
        <v>17</v>
      </c>
      <c r="K290" s="61"/>
      <c r="L290" s="61">
        <v>13</v>
      </c>
      <c r="M290" s="61" t="s">
        <v>33</v>
      </c>
      <c r="N290" s="3">
        <f t="shared" si="108"/>
        <v>4.49</v>
      </c>
      <c r="O290" s="9">
        <f t="shared" si="109"/>
        <v>0</v>
      </c>
      <c r="P290" s="4">
        <f t="shared" si="113"/>
        <v>0</v>
      </c>
      <c r="Q290" s="11">
        <f t="shared" si="114"/>
        <v>0</v>
      </c>
      <c r="R290" s="10">
        <f t="shared" si="112"/>
        <v>0</v>
      </c>
      <c r="S290" s="8"/>
    </row>
    <row r="291" spans="1:19">
      <c r="A291" s="61">
        <v>12</v>
      </c>
      <c r="B291" s="61" t="s">
        <v>99</v>
      </c>
      <c r="C291" s="12">
        <v>53</v>
      </c>
      <c r="D291" s="61" t="s">
        <v>30</v>
      </c>
      <c r="E291" s="61">
        <v>1</v>
      </c>
      <c r="F291" s="61" t="s">
        <v>58</v>
      </c>
      <c r="G291" s="61">
        <v>1</v>
      </c>
      <c r="H291" s="61" t="s">
        <v>32</v>
      </c>
      <c r="I291" s="61"/>
      <c r="J291" s="61">
        <v>18</v>
      </c>
      <c r="K291" s="61"/>
      <c r="L291" s="61">
        <v>12</v>
      </c>
      <c r="M291" s="61" t="s">
        <v>33</v>
      </c>
      <c r="N291" s="3">
        <f t="shared" si="108"/>
        <v>4.6174999999999997</v>
      </c>
      <c r="O291" s="9">
        <f t="shared" si="109"/>
        <v>4.6174999999999997</v>
      </c>
      <c r="P291" s="4">
        <f t="shared" si="113"/>
        <v>0.30599999999999999</v>
      </c>
      <c r="Q291" s="11">
        <f t="shared" si="114"/>
        <v>6.6269626421223604</v>
      </c>
      <c r="R291" s="10">
        <f t="shared" si="112"/>
        <v>1.9694</v>
      </c>
      <c r="S291" s="8"/>
    </row>
    <row r="292" spans="1:19">
      <c r="A292" s="61">
        <v>13</v>
      </c>
      <c r="B292" s="61" t="s">
        <v>133</v>
      </c>
      <c r="C292" s="12">
        <v>61</v>
      </c>
      <c r="D292" s="61" t="s">
        <v>30</v>
      </c>
      <c r="E292" s="61">
        <v>1</v>
      </c>
      <c r="F292" s="61" t="s">
        <v>58</v>
      </c>
      <c r="G292" s="61">
        <v>1</v>
      </c>
      <c r="H292" s="61" t="s">
        <v>32</v>
      </c>
      <c r="I292" s="61"/>
      <c r="J292" s="61">
        <v>19</v>
      </c>
      <c r="K292" s="61"/>
      <c r="L292" s="61">
        <v>15</v>
      </c>
      <c r="M292" s="61" t="s">
        <v>33</v>
      </c>
      <c r="N292" s="3">
        <f t="shared" si="108"/>
        <v>4.2350000000000003</v>
      </c>
      <c r="O292" s="9">
        <f t="shared" si="109"/>
        <v>0</v>
      </c>
      <c r="P292" s="4">
        <f t="shared" si="113"/>
        <v>0</v>
      </c>
      <c r="Q292" s="11">
        <f t="shared" si="114"/>
        <v>0</v>
      </c>
      <c r="R292" s="10">
        <f t="shared" si="112"/>
        <v>0</v>
      </c>
      <c r="S292" s="8"/>
    </row>
    <row r="293" spans="1:19">
      <c r="A293" s="64" t="s">
        <v>35</v>
      </c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6"/>
      <c r="R293" s="10">
        <f>SUM(R280:R292)</f>
        <v>22.8752</v>
      </c>
      <c r="S293" s="8"/>
    </row>
    <row r="294" spans="1:19" ht="15.75">
      <c r="A294" s="23" t="s">
        <v>134</v>
      </c>
      <c r="B294" s="23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6"/>
      <c r="S294" s="8"/>
    </row>
    <row r="295" spans="1:19">
      <c r="A295" s="48" t="s">
        <v>37</v>
      </c>
      <c r="B295" s="48"/>
      <c r="C295" s="48"/>
      <c r="D295" s="48"/>
      <c r="E295" s="48"/>
      <c r="F295" s="48"/>
      <c r="G295" s="48"/>
      <c r="H295" s="48"/>
      <c r="I295" s="48"/>
      <c r="J295" s="15"/>
      <c r="K295" s="15"/>
      <c r="L295" s="15"/>
      <c r="M295" s="15"/>
      <c r="N295" s="15"/>
      <c r="O295" s="15"/>
      <c r="P295" s="15"/>
      <c r="Q295" s="15"/>
      <c r="R295" s="16"/>
      <c r="S295" s="8"/>
    </row>
    <row r="296" spans="1:19" s="8" customFormat="1">
      <c r="A296" s="48"/>
      <c r="B296" s="48"/>
      <c r="C296" s="48"/>
      <c r="D296" s="48"/>
      <c r="E296" s="48"/>
      <c r="F296" s="48"/>
      <c r="G296" s="48"/>
      <c r="H296" s="48"/>
      <c r="I296" s="48"/>
      <c r="J296" s="15"/>
      <c r="K296" s="15"/>
      <c r="L296" s="15"/>
      <c r="M296" s="15"/>
      <c r="N296" s="15"/>
      <c r="O296" s="15"/>
      <c r="P296" s="15"/>
      <c r="Q296" s="15"/>
      <c r="R296" s="16"/>
    </row>
    <row r="297" spans="1:19">
      <c r="A297" s="67" t="s">
        <v>135</v>
      </c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57"/>
      <c r="R297" s="8"/>
      <c r="S297" s="8"/>
    </row>
    <row r="298" spans="1:19" ht="18">
      <c r="A298" s="69" t="s">
        <v>27</v>
      </c>
      <c r="B298" s="70"/>
      <c r="C298" s="70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57"/>
      <c r="R298" s="8"/>
      <c r="S298" s="8"/>
    </row>
    <row r="299" spans="1:19">
      <c r="A299" s="67" t="s">
        <v>136</v>
      </c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57"/>
      <c r="R299" s="8"/>
      <c r="S299" s="8"/>
    </row>
    <row r="300" spans="1:19" ht="60">
      <c r="A300" s="61">
        <v>1</v>
      </c>
      <c r="B300" s="61" t="s">
        <v>55</v>
      </c>
      <c r="C300" s="12">
        <v>74</v>
      </c>
      <c r="D300" s="61" t="s">
        <v>30</v>
      </c>
      <c r="E300" s="61">
        <v>1</v>
      </c>
      <c r="F300" s="61" t="s">
        <v>64</v>
      </c>
      <c r="G300" s="61" t="s">
        <v>65</v>
      </c>
      <c r="H300" s="61" t="s">
        <v>32</v>
      </c>
      <c r="I300" s="61"/>
      <c r="J300" s="61">
        <v>39</v>
      </c>
      <c r="K300" s="61"/>
      <c r="L300" s="61">
        <v>29</v>
      </c>
      <c r="M300" s="61" t="s">
        <v>33</v>
      </c>
      <c r="N300" s="3">
        <f t="shared" ref="N300:N310" si="120">(IF(F300="OŽ",IF(L300=1,550.8,IF(L300=2,426.38,IF(L300=3,342.14,IF(L300=4,181.44,IF(L300=5,168.48,IF(L300=6,155.52,IF(L300=7,148.5,IF(L300=8,144,0))))))))+IF(L300&lt;=8,0,IF(L300&lt;=16,137.7,IF(L300&lt;=24,108,IF(L300&lt;=32,80.1,IF(L300&lt;=36,52.2,0)))))-IF(L300&lt;=8,0,IF(L300&lt;=16,(L300-9)*2.754,IF(L300&lt;=24,(L300-17)* 2.754,IF(L300&lt;=32,(L300-25)* 2.754,IF(L300&lt;=36,(L300-33)*2.754,0))))),0)+IF(F300="PČ",IF(L300=1,449,IF(L300=2,314.6,IF(L300=3,238,IF(L300=4,172,IF(L300=5,159,IF(L300=6,145,IF(L300=7,132,IF(L300=8,119,0))))))))+IF(L300&lt;=8,0,IF(L300&lt;=16,88,IF(L300&lt;=24,55,IF(L300&lt;=32,22,0))))-IF(L300&lt;=8,0,IF(L300&lt;=16,(L300-9)*2.245,IF(L300&lt;=24,(L300-17)*2.245,IF(L300&lt;=32,(L300-25)*2.245,0)))),0)+IF(F300="PČneol",IF(L300=1,85,IF(L300=2,64.61,IF(L300=3,50.76,IF(L300=4,16.25,IF(L300=5,15,IF(L300=6,13.75,IF(L300=7,12.5,IF(L300=8,11.25,0))))))))+IF(L300&lt;=8,0,IF(L300&lt;=16,9,0))-IF(L300&lt;=8,0,IF(L300&lt;=16,(L300-9)*0.425,0)),0)+IF(F300="PŽ",IF(L300=1,85,IF(L300=2,59.5,IF(L300=3,45,IF(L300=4,32.5,IF(L300=5,30,IF(L300=6,27.5,IF(L300=7,25,IF(L300=8,22.5,0))))))))+IF(L300&lt;=8,0,IF(L300&lt;=16,19,IF(L300&lt;=24,13,IF(L300&lt;=32,8,0))))-IF(L300&lt;=8,0,IF(L300&lt;=16,(L300-9)*0.425,IF(L300&lt;=24,(L300-17)*0.425,IF(L300&lt;=32,(L300-25)*0.425,0)))),0)+IF(F300="EČ",IF(L300=1,204,IF(L300=2,156.24,IF(L300=3,123.84,IF(L300=4,72,IF(L300=5,66,IF(L300=6,60,IF(L300=7,54,IF(L300=8,48,0))))))))+IF(L300&lt;=8,0,IF(L300&lt;=16,40,IF(L300&lt;=24,25,0)))-IF(L300&lt;=8,0,IF(L300&lt;=16,(L300-9)*1.02,IF(L300&lt;=24,(L300-17)*1.02,0))),0)+IF(F300="EČneol",IF(L300=1,68,IF(L300=2,51.69,IF(L300=3,40.61,IF(L300=4,13,IF(L300=5,12,IF(L300=6,11,IF(L300=7,10,IF(L300=8,9,0)))))))))+IF(F300="EŽ",IF(L300=1,68,IF(L300=2,47.6,IF(L300=3,36,IF(L300=4,18,IF(L300=5,16.5,IF(L300=6,15,IF(L300=7,13.5,IF(L300=8,12,0))))))))+IF(L300&lt;=8,0,IF(L300&lt;=16,10,IF(L300&lt;=24,6,0)))-IF(L300&lt;=8,0,IF(L300&lt;=16,(L300-9)*0.34,IF(L300&lt;=24,(L300-17)*0.34,0))),0)+IF(F300="PT",IF(L300=1,68,IF(L300=2,52.08,IF(L300=3,41.28,IF(L300=4,24,IF(L300=5,22,IF(L300=6,20,IF(L300=7,18,IF(L300=8,16,0))))))))+IF(L300&lt;=8,0,IF(L300&lt;=16,13,IF(L300&lt;=24,9,IF(L300&lt;=32,4,0))))-IF(L300&lt;=8,0,IF(L300&lt;=16,(L300-9)*0.34,IF(L300&lt;=24,(L300-17)*0.34,IF(L300&lt;=32,(L300-25)*0.34,0)))),0)+IF(F300="JOŽ",IF(L300=1,85,IF(L300=2,59.5,IF(L300=3,45,IF(L300=4,32.5,IF(L300=5,30,IF(L300=6,27.5,IF(L300=7,25,IF(L300=8,22.5,0))))))))+IF(L300&lt;=8,0,IF(L300&lt;=16,19,IF(L300&lt;=24,13,0)))-IF(L300&lt;=8,0,IF(L300&lt;=16,(L300-9)*0.425,IF(L300&lt;=24,(L300-17)*0.425,0))),0)+IF(F300="JPČ",IF(L300=1,68,IF(L300=2,47.6,IF(L300=3,36,IF(L300=4,26,IF(L300=5,24,IF(L300=6,22,IF(L300=7,20,IF(L300=8,18,0))))))))+IF(L300&lt;=8,0,IF(L300&lt;=16,13,IF(L300&lt;=24,9,0)))-IF(L300&lt;=8,0,IF(L300&lt;=16,(L300-9)*0.34,IF(L300&lt;=24,(L300-17)*0.34,0))),0)+IF(F300="JEČ",IF(L300=1,34,IF(L300=2,26.04,IF(L300=3,20.6,IF(L300=4,12,IF(L300=5,11,IF(L300=6,10,IF(L300=7,9,IF(L300=8,8,0))))))))+IF(L300&lt;=8,0,IF(L300&lt;=16,6,0))-IF(L300&lt;=8,0,IF(L300&lt;=16,(L300-9)*0.17,0)),0)+IF(F300="JEOF",IF(L300=1,34,IF(L300=2,26.04,IF(L300=3,20.6,IF(L300=4,12,IF(L300=5,11,IF(L300=6,10,IF(L300=7,9,IF(L300=8,8,0))))))))+IF(L300&lt;=8,0,IF(L300&lt;=16,6,0))-IF(L300&lt;=8,0,IF(L300&lt;=16,(L300-9)*0.17,0)),0)+IF(F300="JnPČ",IF(L300=1,51,IF(L300=2,35.7,IF(L300=3,27,IF(L300=4,19.5,IF(L300=5,18,IF(L300=6,16.5,IF(L300=7,15,IF(L300=8,13.5,0))))))))+IF(L300&lt;=8,0,IF(L300&lt;=16,10,0))-IF(L300&lt;=8,0,IF(L300&lt;=16,(L300-9)*0.255,0)),0)+IF(F300="JnEČ",IF(L300=1,25.5,IF(L300=2,19.53,IF(L300=3,15.48,IF(L300=4,9,IF(L300=5,8.25,IF(L300=6,7.5,IF(L300=7,6.75,IF(L300=8,6,0))))))))+IF(L300&lt;=8,0,IF(L300&lt;=16,5,0))-IF(L300&lt;=8,0,IF(L300&lt;=16,(L300-9)*0.1275,0)),0)+IF(F300="JčPČ",IF(L300=1,21.25,IF(L300=2,14.5,IF(L300=3,11.5,IF(L300=4,7,IF(L300=5,6.5,IF(L300=6,6,IF(L300=7,5.5,IF(L300=8,5,0))))))))+IF(L300&lt;=8,0,IF(L300&lt;=16,4,0))-IF(L300&lt;=8,0,IF(L300&lt;=16,(L300-9)*0.10625,0)),0)+IF(F300="JčEČ",IF(L300=1,17,IF(L300=2,13.02,IF(L300=3,10.32,IF(L300=4,6,IF(L300=5,5.5,IF(L300=6,5,IF(L300=7,4.5,IF(L300=8,4,0))))))))+IF(L300&lt;=8,0,IF(L300&lt;=16,3,0))-IF(L300&lt;=8,0,IF(L300&lt;=16,(L300-9)*0.085,0)),0)+IF(F300="NEAK",IF(L300=1,11.48,IF(L300=2,8.79,IF(L300=3,6.97,IF(L300=4,4.05,IF(L300=5,3.71,IF(L300=6,3.38,IF(L300=7,3.04,IF(L300=8,2.7,0))))))))+IF(L300&lt;=8,0,IF(L300&lt;=16,2,IF(L300&lt;=24,1.3,0)))-IF(L300&lt;=8,0,IF(L300&lt;=16,(L300-9)*0.0574,IF(L300&lt;=24,(L300-17)*0.0574,0))),0))*IF(L300&lt;0,1,IF(OR(F300="PČ",F300="PŽ",F300="PT"),IF(J300&lt;32,J300/32,1),1))* IF(L300&lt;0,1,IF(OR(F300="EČ",F300="EŽ",F300="JOŽ",F300="JPČ",F300="NEAK"),IF(J300&lt;24,J300/24,1),1))*IF(L300&lt;0,1,IF(OR(F300="PČneol",F300="JEČ",F300="JEOF",F300="JnPČ",F300="JnEČ",F300="JčPČ",F300="JčEČ"),IF(J300&lt;16,J300/16,1),1))*IF(L300&lt;0,1,IF(F300="EČneol",IF(J300&lt;8,J300/8,1),1))</f>
        <v>13.02</v>
      </c>
      <c r="O300" s="9">
        <f t="shared" ref="O300:O310" si="121">IF(F300="OŽ",N300,IF(H300="Ne",IF(J300*0.3&lt;J300-L300,N300,0),IF(J300*0.1&lt;J300-L300,N300,0)))</f>
        <v>0</v>
      </c>
      <c r="P300" s="4">
        <f t="shared" ref="P300" si="122">IF(O300=0,0,IF(F300="OŽ",IF(L300&gt;35,0,IF(J300&gt;35,(36-L300)*1.836,((36-L300)-(36-J300))*1.836)),0)+IF(F300="PČ",IF(L300&gt;31,0,IF(J300&gt;31,(32-L300)*1.347,((32-L300)-(32-J300))*1.347)),0)+ IF(F300="PČneol",IF(L300&gt;15,0,IF(J300&gt;15,(16-L300)*0.255,((16-L300)-(16-J300))*0.255)),0)+IF(F300="PŽ",IF(L300&gt;31,0,IF(J300&gt;31,(32-L300)*0.255,((32-L300)-(32-J300))*0.255)),0)+IF(F300="EČ",IF(L300&gt;23,0,IF(J300&gt;23,(24-L300)*0.612,((24-L300)-(24-J300))*0.612)),0)+IF(F300="EČneol",IF(L300&gt;7,0,IF(J300&gt;7,(8-L300)*0.204,((8-L300)-(8-J300))*0.204)),0)+IF(F300="EŽ",IF(L300&gt;23,0,IF(J300&gt;23,(24-L300)*0.204,((24-L300)-(24-J300))*0.204)),0)+IF(F300="PT",IF(L300&gt;31,0,IF(J300&gt;31,(32-L300)*0.204,((32-L300)-(32-J300))*0.204)),0)+IF(F300="JOŽ",IF(L300&gt;23,0,IF(J300&gt;23,(24-L300)*0.255,((24-L300)-(24-J300))*0.255)),0)+IF(F300="JPČ",IF(L300&gt;23,0,IF(J300&gt;23,(24-L300)*0.204,((24-L300)-(24-J300))*0.204)),0)+IF(F300="JEČ",IF(L300&gt;15,0,IF(J300&gt;15,(16-L300)*0.102,((16-L300)-(16-J300))*0.102)),0)+IF(F300="JEOF",IF(L300&gt;15,0,IF(J300&gt;15,(16-L300)*0.102,((16-L300)-(16-J300))*0.102)),0)+IF(F300="JnPČ",IF(L300&gt;15,0,IF(J300&gt;15,(16-L300)*0.153,((16-L300)-(16-J300))*0.153)),0)+IF(F300="JnEČ",IF(L300&gt;15,0,IF(J300&gt;15,(16-L300)*0.0765,((16-L300)-(16-J300))*0.0765)),0)+IF(F300="JčPČ",IF(L300&gt;15,0,IF(J300&gt;15,(16-L300)*0.06375,((16-L300)-(16-J300))*0.06375)),0)+IF(F300="JčEČ",IF(L300&gt;15,0,IF(J300&gt;15,(16-L300)*0.051,((16-L300)-(16-J300))*0.051)),0)+IF(F300="NEAK",IF(L300&gt;23,0,IF(J300&gt;23,(24-L300)*0.03444,((24-L300)-(24-J300))*0.03444)),0))</f>
        <v>0</v>
      </c>
      <c r="Q300" s="11">
        <f t="shared" ref="Q300" si="123">IF(ISERROR(P300*100/N300),0,(P300*100/N300))</f>
        <v>0</v>
      </c>
      <c r="R300" s="10">
        <f t="shared" ref="R300:R310" si="124">IF(Q300&lt;=30,O300+P300,O300+O300*0.3)*IF(G300=1,0.4,IF(G300=2,0.75,IF(G300="1 (kas 4 m. 1 k. nerengiamos)",0.52,1)))*IF(D300="olimpinė",1,IF(M300="Ne",0.5,1))*IF(OR(A$5="Lietuvos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federacija"),IF(OR(J300&lt;8,K300&lt;16),0,1),1)*E300*IF(I300&lt;=1,1,1/I300)*IF(OR(A$5="Lietuvos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00" s="8"/>
    </row>
    <row r="301" spans="1:19" ht="60">
      <c r="A301" s="61">
        <v>2</v>
      </c>
      <c r="B301" s="61" t="s">
        <v>63</v>
      </c>
      <c r="C301" s="12">
        <v>86</v>
      </c>
      <c r="D301" s="61" t="s">
        <v>30</v>
      </c>
      <c r="E301" s="61">
        <v>1</v>
      </c>
      <c r="F301" s="61" t="s">
        <v>64</v>
      </c>
      <c r="G301" s="61" t="s">
        <v>65</v>
      </c>
      <c r="H301" s="61" t="s">
        <v>32</v>
      </c>
      <c r="I301" s="61"/>
      <c r="J301" s="61">
        <v>43</v>
      </c>
      <c r="K301" s="61"/>
      <c r="L301" s="61">
        <v>36</v>
      </c>
      <c r="M301" s="61" t="s">
        <v>33</v>
      </c>
      <c r="N301" s="3">
        <f t="shared" si="120"/>
        <v>0</v>
      </c>
      <c r="O301" s="9">
        <f t="shared" si="121"/>
        <v>0</v>
      </c>
      <c r="P301" s="4">
        <f t="shared" ref="P301:P310" si="125">IF(O301=0,0,IF(F301="OŽ",IF(L301&gt;35,0,IF(J301&gt;35,(36-L301)*1.836,((36-L301)-(36-J301))*1.836)),0)+IF(F301="PČ",IF(L301&gt;31,0,IF(J301&gt;31,(32-L301)*1.347,((32-L301)-(32-J301))*1.347)),0)+ IF(F301="PČneol",IF(L301&gt;15,0,IF(J301&gt;15,(16-L301)*0.255,((16-L301)-(16-J301))*0.255)),0)+IF(F301="PŽ",IF(L301&gt;31,0,IF(J301&gt;31,(32-L301)*0.255,((32-L301)-(32-J301))*0.255)),0)+IF(F301="EČ",IF(L301&gt;23,0,IF(J301&gt;23,(24-L301)*0.612,((24-L301)-(24-J301))*0.612)),0)+IF(F301="EČneol",IF(L301&gt;7,0,IF(J301&gt;7,(8-L301)*0.204,((8-L301)-(8-J301))*0.204)),0)+IF(F301="EŽ",IF(L301&gt;23,0,IF(J301&gt;23,(24-L301)*0.204,((24-L301)-(24-J301))*0.204)),0)+IF(F301="PT",IF(L301&gt;31,0,IF(J301&gt;31,(32-L301)*0.204,((32-L301)-(32-J301))*0.204)),0)+IF(F301="JOŽ",IF(L301&gt;23,0,IF(J301&gt;23,(24-L301)*0.255,((24-L301)-(24-J301))*0.255)),0)+IF(F301="JPČ",IF(L301&gt;23,0,IF(J301&gt;23,(24-L301)*0.204,((24-L301)-(24-J301))*0.204)),0)+IF(F301="JEČ",IF(L301&gt;15,0,IF(J301&gt;15,(16-L301)*0.102,((16-L301)-(16-J301))*0.102)),0)+IF(F301="JEOF",IF(L301&gt;15,0,IF(J301&gt;15,(16-L301)*0.102,((16-L301)-(16-J301))*0.102)),0)+IF(F301="JnPČ",IF(L301&gt;15,0,IF(J301&gt;15,(16-L301)*0.153,((16-L301)-(16-J301))*0.153)),0)+IF(F301="JnEČ",IF(L301&gt;15,0,IF(J301&gt;15,(16-L301)*0.0765,((16-L301)-(16-J301))*0.0765)),0)+IF(F301="JčPČ",IF(L301&gt;15,0,IF(J301&gt;15,(16-L301)*0.06375,((16-L301)-(16-J301))*0.06375)),0)+IF(F301="JčEČ",IF(L301&gt;15,0,IF(J301&gt;15,(16-L301)*0.051,((16-L301)-(16-J301))*0.051)),0)+IF(F301="NEAK",IF(L301&gt;23,0,IF(J301&gt;23,(24-L301)*0.03444,((24-L301)-(24-J301))*0.03444)),0))</f>
        <v>0</v>
      </c>
      <c r="Q301" s="11">
        <f t="shared" ref="Q301:Q310" si="126">IF(ISERROR(P301*100/N301),0,(P301*100/N301))</f>
        <v>0</v>
      </c>
      <c r="R301" s="10">
        <f t="shared" si="124"/>
        <v>0</v>
      </c>
      <c r="S301" s="8"/>
    </row>
    <row r="302" spans="1:19" ht="60">
      <c r="A302" s="61">
        <v>3</v>
      </c>
      <c r="B302" s="61" t="s">
        <v>109</v>
      </c>
      <c r="C302" s="12">
        <v>97</v>
      </c>
      <c r="D302" s="61" t="s">
        <v>30</v>
      </c>
      <c r="E302" s="61">
        <v>1</v>
      </c>
      <c r="F302" s="61" t="s">
        <v>64</v>
      </c>
      <c r="G302" s="61" t="s">
        <v>65</v>
      </c>
      <c r="H302" s="61" t="s">
        <v>32</v>
      </c>
      <c r="I302" s="61"/>
      <c r="J302" s="61">
        <v>26</v>
      </c>
      <c r="K302" s="61"/>
      <c r="L302" s="61">
        <v>26</v>
      </c>
      <c r="M302" s="61" t="s">
        <v>33</v>
      </c>
      <c r="N302" s="3">
        <f t="shared" si="120"/>
        <v>16.0509375</v>
      </c>
      <c r="O302" s="9">
        <f t="shared" si="121"/>
        <v>0</v>
      </c>
      <c r="P302" s="4">
        <f t="shared" si="125"/>
        <v>0</v>
      </c>
      <c r="Q302" s="11">
        <f t="shared" si="126"/>
        <v>0</v>
      </c>
      <c r="R302" s="10">
        <f t="shared" si="124"/>
        <v>0</v>
      </c>
      <c r="S302" s="8"/>
    </row>
    <row r="303" spans="1:19" ht="60">
      <c r="A303" s="61">
        <v>4</v>
      </c>
      <c r="B303" s="61" t="s">
        <v>66</v>
      </c>
      <c r="C303" s="12">
        <v>60</v>
      </c>
      <c r="D303" s="61" t="s">
        <v>30</v>
      </c>
      <c r="E303" s="61">
        <v>1</v>
      </c>
      <c r="F303" s="61" t="s">
        <v>64</v>
      </c>
      <c r="G303" s="61" t="s">
        <v>65</v>
      </c>
      <c r="H303" s="61" t="s">
        <v>32</v>
      </c>
      <c r="I303" s="61"/>
      <c r="J303" s="61">
        <v>39</v>
      </c>
      <c r="K303" s="61"/>
      <c r="L303" s="61">
        <v>13</v>
      </c>
      <c r="M303" s="61" t="s">
        <v>33</v>
      </c>
      <c r="N303" s="3">
        <f t="shared" si="120"/>
        <v>79.02</v>
      </c>
      <c r="O303" s="9">
        <f t="shared" si="121"/>
        <v>79.02</v>
      </c>
      <c r="P303" s="4">
        <f t="shared" si="125"/>
        <v>25.593</v>
      </c>
      <c r="Q303" s="11">
        <f t="shared" si="126"/>
        <v>32.388003037205777</v>
      </c>
      <c r="R303" s="10">
        <f t="shared" si="124"/>
        <v>53.417520000000003</v>
      </c>
      <c r="S303" s="8"/>
    </row>
    <row r="304" spans="1:19" ht="60">
      <c r="A304" s="61">
        <v>5</v>
      </c>
      <c r="B304" s="61" t="s">
        <v>137</v>
      </c>
      <c r="C304" s="12">
        <v>67</v>
      </c>
      <c r="D304" s="61" t="s">
        <v>30</v>
      </c>
      <c r="E304" s="61">
        <v>1</v>
      </c>
      <c r="F304" s="61" t="s">
        <v>64</v>
      </c>
      <c r="G304" s="61" t="s">
        <v>65</v>
      </c>
      <c r="H304" s="61" t="s">
        <v>32</v>
      </c>
      <c r="I304" s="61"/>
      <c r="J304" s="61">
        <v>41</v>
      </c>
      <c r="K304" s="61"/>
      <c r="L304" s="61">
        <v>13</v>
      </c>
      <c r="M304" s="61" t="s">
        <v>33</v>
      </c>
      <c r="N304" s="3">
        <f t="shared" si="120"/>
        <v>79.02</v>
      </c>
      <c r="O304" s="9">
        <f t="shared" si="121"/>
        <v>79.02</v>
      </c>
      <c r="P304" s="4">
        <f t="shared" si="125"/>
        <v>25.593</v>
      </c>
      <c r="Q304" s="11">
        <f t="shared" si="126"/>
        <v>32.388003037205777</v>
      </c>
      <c r="R304" s="10">
        <f t="shared" si="124"/>
        <v>53.417520000000003</v>
      </c>
      <c r="S304" s="8"/>
    </row>
    <row r="305" spans="1:19" ht="60">
      <c r="A305" s="61">
        <v>6</v>
      </c>
      <c r="B305" s="61" t="s">
        <v>34</v>
      </c>
      <c r="C305" s="12">
        <v>77</v>
      </c>
      <c r="D305" s="61" t="s">
        <v>30</v>
      </c>
      <c r="E305" s="61">
        <v>1</v>
      </c>
      <c r="F305" s="61" t="s">
        <v>64</v>
      </c>
      <c r="G305" s="61" t="s">
        <v>65</v>
      </c>
      <c r="H305" s="61" t="s">
        <v>32</v>
      </c>
      <c r="I305" s="61"/>
      <c r="J305" s="61">
        <v>38</v>
      </c>
      <c r="K305" s="61"/>
      <c r="L305" s="61">
        <v>7</v>
      </c>
      <c r="M305" s="61" t="s">
        <v>33</v>
      </c>
      <c r="N305" s="3">
        <f t="shared" si="120"/>
        <v>132</v>
      </c>
      <c r="O305" s="9">
        <f t="shared" si="121"/>
        <v>132</v>
      </c>
      <c r="P305" s="4">
        <f t="shared" si="125"/>
        <v>33.674999999999997</v>
      </c>
      <c r="Q305" s="11">
        <f t="shared" si="126"/>
        <v>25.511363636363633</v>
      </c>
      <c r="R305" s="10">
        <f t="shared" si="124"/>
        <v>86.15100000000001</v>
      </c>
      <c r="S305" s="8"/>
    </row>
    <row r="306" spans="1:19" ht="60">
      <c r="A306" s="61">
        <v>7</v>
      </c>
      <c r="B306" s="61" t="s">
        <v>138</v>
      </c>
      <c r="C306" s="12">
        <v>87</v>
      </c>
      <c r="D306" s="61" t="s">
        <v>30</v>
      </c>
      <c r="E306" s="61">
        <v>1</v>
      </c>
      <c r="F306" s="61" t="s">
        <v>64</v>
      </c>
      <c r="G306" s="61" t="s">
        <v>65</v>
      </c>
      <c r="H306" s="61" t="s">
        <v>32</v>
      </c>
      <c r="I306" s="61"/>
      <c r="J306" s="61">
        <v>39</v>
      </c>
      <c r="K306" s="61"/>
      <c r="L306" s="61">
        <v>30</v>
      </c>
      <c r="M306" s="61" t="s">
        <v>33</v>
      </c>
      <c r="N306" s="3">
        <f t="shared" si="120"/>
        <v>10.774999999999999</v>
      </c>
      <c r="O306" s="9">
        <f t="shared" si="121"/>
        <v>0</v>
      </c>
      <c r="P306" s="4">
        <f t="shared" si="125"/>
        <v>0</v>
      </c>
      <c r="Q306" s="11">
        <f t="shared" si="126"/>
        <v>0</v>
      </c>
      <c r="R306" s="10">
        <f t="shared" si="124"/>
        <v>0</v>
      </c>
      <c r="S306" s="8"/>
    </row>
    <row r="307" spans="1:19" ht="60">
      <c r="A307" s="61">
        <v>8</v>
      </c>
      <c r="B307" s="61" t="s">
        <v>68</v>
      </c>
      <c r="C307" s="12">
        <v>97</v>
      </c>
      <c r="D307" s="61" t="s">
        <v>30</v>
      </c>
      <c r="E307" s="61">
        <v>1</v>
      </c>
      <c r="F307" s="61" t="s">
        <v>64</v>
      </c>
      <c r="G307" s="61" t="s">
        <v>65</v>
      </c>
      <c r="H307" s="61" t="s">
        <v>32</v>
      </c>
      <c r="I307" s="61"/>
      <c r="J307" s="61">
        <v>37</v>
      </c>
      <c r="K307" s="61"/>
      <c r="L307" s="61">
        <v>14</v>
      </c>
      <c r="M307" s="61" t="s">
        <v>33</v>
      </c>
      <c r="N307" s="3">
        <f t="shared" si="120"/>
        <v>76.775000000000006</v>
      </c>
      <c r="O307" s="9">
        <f t="shared" si="121"/>
        <v>76.775000000000006</v>
      </c>
      <c r="P307" s="4">
        <f t="shared" si="125"/>
        <v>24.245999999999999</v>
      </c>
      <c r="Q307" s="11">
        <f t="shared" si="126"/>
        <v>31.580592640833601</v>
      </c>
      <c r="R307" s="10">
        <f t="shared" si="124"/>
        <v>51.899900000000002</v>
      </c>
      <c r="S307" s="8"/>
    </row>
    <row r="308" spans="1:19" ht="60">
      <c r="A308" s="61">
        <v>9</v>
      </c>
      <c r="B308" s="61" t="s">
        <v>69</v>
      </c>
      <c r="C308" s="12">
        <v>130</v>
      </c>
      <c r="D308" s="61" t="s">
        <v>30</v>
      </c>
      <c r="E308" s="61">
        <v>1</v>
      </c>
      <c r="F308" s="61" t="s">
        <v>64</v>
      </c>
      <c r="G308" s="61" t="s">
        <v>65</v>
      </c>
      <c r="H308" s="61" t="s">
        <v>32</v>
      </c>
      <c r="I308" s="61"/>
      <c r="J308" s="61">
        <v>31</v>
      </c>
      <c r="K308" s="61"/>
      <c r="L308" s="61">
        <v>15</v>
      </c>
      <c r="M308" s="61" t="s">
        <v>33</v>
      </c>
      <c r="N308" s="3">
        <f t="shared" si="120"/>
        <v>72.200937499999995</v>
      </c>
      <c r="O308" s="9">
        <f t="shared" si="121"/>
        <v>72.200937499999995</v>
      </c>
      <c r="P308" s="4">
        <f t="shared" si="125"/>
        <v>21.552</v>
      </c>
      <c r="Q308" s="11">
        <f t="shared" si="126"/>
        <v>29.850027916881274</v>
      </c>
      <c r="R308" s="10">
        <f t="shared" si="124"/>
        <v>48.751527500000002</v>
      </c>
      <c r="S308" s="8"/>
    </row>
    <row r="309" spans="1:19" s="8" customFormat="1" ht="60">
      <c r="A309" s="61">
        <v>10</v>
      </c>
      <c r="B309" s="61" t="s">
        <v>74</v>
      </c>
      <c r="C309" s="12">
        <v>68</v>
      </c>
      <c r="D309" s="61" t="s">
        <v>30</v>
      </c>
      <c r="E309" s="61">
        <v>1</v>
      </c>
      <c r="F309" s="61" t="s">
        <v>64</v>
      </c>
      <c r="G309" s="61" t="s">
        <v>65</v>
      </c>
      <c r="H309" s="61" t="s">
        <v>32</v>
      </c>
      <c r="I309" s="61"/>
      <c r="J309" s="61">
        <v>32</v>
      </c>
      <c r="K309" s="61"/>
      <c r="L309" s="61">
        <v>28</v>
      </c>
      <c r="M309" s="61" t="s">
        <v>33</v>
      </c>
      <c r="N309" s="3">
        <f t="shared" ref="N309" si="127">(IF(F309="OŽ",IF(L309=1,550.8,IF(L309=2,426.38,IF(L309=3,342.14,IF(L309=4,181.44,IF(L309=5,168.48,IF(L309=6,155.52,IF(L309=7,148.5,IF(L309=8,144,0))))))))+IF(L309&lt;=8,0,IF(L309&lt;=16,137.7,IF(L309&lt;=24,108,IF(L309&lt;=32,80.1,IF(L309&lt;=36,52.2,0)))))-IF(L309&lt;=8,0,IF(L309&lt;=16,(L309-9)*2.754,IF(L309&lt;=24,(L309-17)* 2.754,IF(L309&lt;=32,(L309-25)* 2.754,IF(L309&lt;=36,(L309-33)*2.754,0))))),0)+IF(F309="PČ",IF(L309=1,449,IF(L309=2,314.6,IF(L309=3,238,IF(L309=4,172,IF(L309=5,159,IF(L309=6,145,IF(L309=7,132,IF(L309=8,119,0))))))))+IF(L309&lt;=8,0,IF(L309&lt;=16,88,IF(L309&lt;=24,55,IF(L309&lt;=32,22,0))))-IF(L309&lt;=8,0,IF(L309&lt;=16,(L309-9)*2.245,IF(L309&lt;=24,(L309-17)*2.245,IF(L309&lt;=32,(L309-25)*2.245,0)))),0)+IF(F309="PČneol",IF(L309=1,85,IF(L309=2,64.61,IF(L309=3,50.76,IF(L309=4,16.25,IF(L309=5,15,IF(L309=6,13.75,IF(L309=7,12.5,IF(L309=8,11.25,0))))))))+IF(L309&lt;=8,0,IF(L309&lt;=16,9,0))-IF(L309&lt;=8,0,IF(L309&lt;=16,(L309-9)*0.425,0)),0)+IF(F309="PŽ",IF(L309=1,85,IF(L309=2,59.5,IF(L309=3,45,IF(L309=4,32.5,IF(L309=5,30,IF(L309=6,27.5,IF(L309=7,25,IF(L309=8,22.5,0))))))))+IF(L309&lt;=8,0,IF(L309&lt;=16,19,IF(L309&lt;=24,13,IF(L309&lt;=32,8,0))))-IF(L309&lt;=8,0,IF(L309&lt;=16,(L309-9)*0.425,IF(L309&lt;=24,(L309-17)*0.425,IF(L309&lt;=32,(L309-25)*0.425,0)))),0)+IF(F309="EČ",IF(L309=1,204,IF(L309=2,156.24,IF(L309=3,123.84,IF(L309=4,72,IF(L309=5,66,IF(L309=6,60,IF(L309=7,54,IF(L309=8,48,0))))))))+IF(L309&lt;=8,0,IF(L309&lt;=16,40,IF(L309&lt;=24,25,0)))-IF(L309&lt;=8,0,IF(L309&lt;=16,(L309-9)*1.02,IF(L309&lt;=24,(L309-17)*1.02,0))),0)+IF(F309="EČneol",IF(L309=1,68,IF(L309=2,51.69,IF(L309=3,40.61,IF(L309=4,13,IF(L309=5,12,IF(L309=6,11,IF(L309=7,10,IF(L309=8,9,0)))))))))+IF(F309="EŽ",IF(L309=1,68,IF(L309=2,47.6,IF(L309=3,36,IF(L309=4,18,IF(L309=5,16.5,IF(L309=6,15,IF(L309=7,13.5,IF(L309=8,12,0))))))))+IF(L309&lt;=8,0,IF(L309&lt;=16,10,IF(L309&lt;=24,6,0)))-IF(L309&lt;=8,0,IF(L309&lt;=16,(L309-9)*0.34,IF(L309&lt;=24,(L309-17)*0.34,0))),0)+IF(F309="PT",IF(L309=1,68,IF(L309=2,52.08,IF(L309=3,41.28,IF(L309=4,24,IF(L309=5,22,IF(L309=6,20,IF(L309=7,18,IF(L309=8,16,0))))))))+IF(L309&lt;=8,0,IF(L309&lt;=16,13,IF(L309&lt;=24,9,IF(L309&lt;=32,4,0))))-IF(L309&lt;=8,0,IF(L309&lt;=16,(L309-9)*0.34,IF(L309&lt;=24,(L309-17)*0.34,IF(L309&lt;=32,(L309-25)*0.34,0)))),0)+IF(F309="JOŽ",IF(L309=1,85,IF(L309=2,59.5,IF(L309=3,45,IF(L309=4,32.5,IF(L309=5,30,IF(L309=6,27.5,IF(L309=7,25,IF(L309=8,22.5,0))))))))+IF(L309&lt;=8,0,IF(L309&lt;=16,19,IF(L309&lt;=24,13,0)))-IF(L309&lt;=8,0,IF(L309&lt;=16,(L309-9)*0.425,IF(L309&lt;=24,(L309-17)*0.425,0))),0)+IF(F309="JPČ",IF(L309=1,68,IF(L309=2,47.6,IF(L309=3,36,IF(L309=4,26,IF(L309=5,24,IF(L309=6,22,IF(L309=7,20,IF(L309=8,18,0))))))))+IF(L309&lt;=8,0,IF(L309&lt;=16,13,IF(L309&lt;=24,9,0)))-IF(L309&lt;=8,0,IF(L309&lt;=16,(L309-9)*0.34,IF(L309&lt;=24,(L309-17)*0.34,0))),0)+IF(F309="JEČ",IF(L309=1,34,IF(L309=2,26.04,IF(L309=3,20.6,IF(L309=4,12,IF(L309=5,11,IF(L309=6,10,IF(L309=7,9,IF(L309=8,8,0))))))))+IF(L309&lt;=8,0,IF(L309&lt;=16,6,0))-IF(L309&lt;=8,0,IF(L309&lt;=16,(L309-9)*0.17,0)),0)+IF(F309="JEOF",IF(L309=1,34,IF(L309=2,26.04,IF(L309=3,20.6,IF(L309=4,12,IF(L309=5,11,IF(L309=6,10,IF(L309=7,9,IF(L309=8,8,0))))))))+IF(L309&lt;=8,0,IF(L309&lt;=16,6,0))-IF(L309&lt;=8,0,IF(L309&lt;=16,(L309-9)*0.17,0)),0)+IF(F309="JnPČ",IF(L309=1,51,IF(L309=2,35.7,IF(L309=3,27,IF(L309=4,19.5,IF(L309=5,18,IF(L309=6,16.5,IF(L309=7,15,IF(L309=8,13.5,0))))))))+IF(L309&lt;=8,0,IF(L309&lt;=16,10,0))-IF(L309&lt;=8,0,IF(L309&lt;=16,(L309-9)*0.255,0)),0)+IF(F309="JnEČ",IF(L309=1,25.5,IF(L309=2,19.53,IF(L309=3,15.48,IF(L309=4,9,IF(L309=5,8.25,IF(L309=6,7.5,IF(L309=7,6.75,IF(L309=8,6,0))))))))+IF(L309&lt;=8,0,IF(L309&lt;=16,5,0))-IF(L309&lt;=8,0,IF(L309&lt;=16,(L309-9)*0.1275,0)),0)+IF(F309="JčPČ",IF(L309=1,21.25,IF(L309=2,14.5,IF(L309=3,11.5,IF(L309=4,7,IF(L309=5,6.5,IF(L309=6,6,IF(L309=7,5.5,IF(L309=8,5,0))))))))+IF(L309&lt;=8,0,IF(L309&lt;=16,4,0))-IF(L309&lt;=8,0,IF(L309&lt;=16,(L309-9)*0.10625,0)),0)+IF(F309="JčEČ",IF(L309=1,17,IF(L309=2,13.02,IF(L309=3,10.32,IF(L309=4,6,IF(L309=5,5.5,IF(L309=6,5,IF(L309=7,4.5,IF(L309=8,4,0))))))))+IF(L309&lt;=8,0,IF(L309&lt;=16,3,0))-IF(L309&lt;=8,0,IF(L309&lt;=16,(L309-9)*0.085,0)),0)+IF(F309="NEAK",IF(L309=1,11.48,IF(L309=2,8.79,IF(L309=3,6.97,IF(L309=4,4.05,IF(L309=5,3.71,IF(L309=6,3.38,IF(L309=7,3.04,IF(L309=8,2.7,0))))))))+IF(L309&lt;=8,0,IF(L309&lt;=16,2,IF(L309&lt;=24,1.3,0)))-IF(L309&lt;=8,0,IF(L309&lt;=16,(L309-9)*0.0574,IF(L309&lt;=24,(L309-17)*0.0574,0))),0))*IF(L309&lt;0,1,IF(OR(F309="PČ",F309="PŽ",F309="PT"),IF(J309&lt;32,J309/32,1),1))* IF(L309&lt;0,1,IF(OR(F309="EČ",F309="EŽ",F309="JOŽ",F309="JPČ",F309="NEAK"),IF(J309&lt;24,J309/24,1),1))*IF(L309&lt;0,1,IF(OR(F309="PČneol",F309="JEČ",F309="JEOF",F309="JnPČ",F309="JnEČ",F309="JčPČ",F309="JčEČ"),IF(J309&lt;16,J309/16,1),1))*IF(L309&lt;0,1,IF(F309="EČneol",IF(J309&lt;8,J309/8,1),1))</f>
        <v>15.265000000000001</v>
      </c>
      <c r="O309" s="9">
        <f t="shared" ref="O309" si="128">IF(F309="OŽ",N309,IF(H309="Ne",IF(J309*0.3&lt;J309-L309,N309,0),IF(J309*0.1&lt;J309-L309,N309,0)))</f>
        <v>0</v>
      </c>
      <c r="P309" s="4">
        <f t="shared" ref="P309" si="129">IF(O309=0,0,IF(F309="OŽ",IF(L309&gt;35,0,IF(J309&gt;35,(36-L309)*1.836,((36-L309)-(36-J309))*1.836)),0)+IF(F309="PČ",IF(L309&gt;31,0,IF(J309&gt;31,(32-L309)*1.347,((32-L309)-(32-J309))*1.347)),0)+ IF(F309="PČneol",IF(L309&gt;15,0,IF(J309&gt;15,(16-L309)*0.255,((16-L309)-(16-J309))*0.255)),0)+IF(F309="PŽ",IF(L309&gt;31,0,IF(J309&gt;31,(32-L309)*0.255,((32-L309)-(32-J309))*0.255)),0)+IF(F309="EČ",IF(L309&gt;23,0,IF(J309&gt;23,(24-L309)*0.612,((24-L309)-(24-J309))*0.612)),0)+IF(F309="EČneol",IF(L309&gt;7,0,IF(J309&gt;7,(8-L309)*0.204,((8-L309)-(8-J309))*0.204)),0)+IF(F309="EŽ",IF(L309&gt;23,0,IF(J309&gt;23,(24-L309)*0.204,((24-L309)-(24-J309))*0.204)),0)+IF(F309="PT",IF(L309&gt;31,0,IF(J309&gt;31,(32-L309)*0.204,((32-L309)-(32-J309))*0.204)),0)+IF(F309="JOŽ",IF(L309&gt;23,0,IF(J309&gt;23,(24-L309)*0.255,((24-L309)-(24-J309))*0.255)),0)+IF(F309="JPČ",IF(L309&gt;23,0,IF(J309&gt;23,(24-L309)*0.204,((24-L309)-(24-J309))*0.204)),0)+IF(F309="JEČ",IF(L309&gt;15,0,IF(J309&gt;15,(16-L309)*0.102,((16-L309)-(16-J309))*0.102)),0)+IF(F309="JEOF",IF(L309&gt;15,0,IF(J309&gt;15,(16-L309)*0.102,((16-L309)-(16-J309))*0.102)),0)+IF(F309="JnPČ",IF(L309&gt;15,0,IF(J309&gt;15,(16-L309)*0.153,((16-L309)-(16-J309))*0.153)),0)+IF(F309="JnEČ",IF(L309&gt;15,0,IF(J309&gt;15,(16-L309)*0.0765,((16-L309)-(16-J309))*0.0765)),0)+IF(F309="JčPČ",IF(L309&gt;15,0,IF(J309&gt;15,(16-L309)*0.06375,((16-L309)-(16-J309))*0.06375)),0)+IF(F309="JčEČ",IF(L309&gt;15,0,IF(J309&gt;15,(16-L309)*0.051,((16-L309)-(16-J309))*0.051)),0)+IF(F309="NEAK",IF(L309&gt;23,0,IF(J309&gt;23,(24-L309)*0.03444,((24-L309)-(24-J309))*0.03444)),0))</f>
        <v>0</v>
      </c>
      <c r="Q309" s="11">
        <f t="shared" ref="Q309" si="130">IF(ISERROR(P309*100/N309),0,(P309*100/N309))</f>
        <v>0</v>
      </c>
      <c r="R309" s="10">
        <f t="shared" ref="R309" si="131">IF(Q309&lt;=30,O309+P309,O309+O309*0.3)*IF(G309=1,0.4,IF(G309=2,0.75,IF(G309="1 (kas 4 m. 1 k. nerengiamos)",0.52,1)))*IF(D309="olimpinė",1,IF(M309="Ne",0.5,1))*IF(OR(A$5="Lietuvos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federacija"),IF(OR(J309&lt;8,K309&lt;16),0,1),1)*E309*IF(I309&lt;=1,1,1/I309)*IF(OR(A$5="Lietuvos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10" spans="1:19" ht="60">
      <c r="A310" s="61">
        <v>11</v>
      </c>
      <c r="B310" s="61" t="s">
        <v>47</v>
      </c>
      <c r="C310" s="12">
        <v>76</v>
      </c>
      <c r="D310" s="61" t="s">
        <v>30</v>
      </c>
      <c r="E310" s="61">
        <v>1</v>
      </c>
      <c r="F310" s="61" t="s">
        <v>64</v>
      </c>
      <c r="G310" s="61" t="s">
        <v>65</v>
      </c>
      <c r="H310" s="61" t="s">
        <v>32</v>
      </c>
      <c r="I310" s="61"/>
      <c r="J310" s="61">
        <v>31</v>
      </c>
      <c r="K310" s="61"/>
      <c r="L310" s="61">
        <v>10</v>
      </c>
      <c r="M310" s="61" t="s">
        <v>33</v>
      </c>
      <c r="N310" s="3">
        <f t="shared" si="120"/>
        <v>83.075156249999992</v>
      </c>
      <c r="O310" s="9">
        <f t="shared" si="121"/>
        <v>83.075156249999992</v>
      </c>
      <c r="P310" s="4">
        <f t="shared" si="125"/>
        <v>28.286999999999999</v>
      </c>
      <c r="Q310" s="11">
        <f t="shared" si="126"/>
        <v>34.049890817990487</v>
      </c>
      <c r="R310" s="10">
        <f t="shared" si="124"/>
        <v>56.158805624999992</v>
      </c>
      <c r="S310" s="8"/>
    </row>
    <row r="311" spans="1:19">
      <c r="A311" s="64" t="s">
        <v>35</v>
      </c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6"/>
      <c r="R311" s="10">
        <f>SUM(R300:R310)</f>
        <v>349.79627312500003</v>
      </c>
      <c r="S311" s="8"/>
    </row>
    <row r="312" spans="1:19" ht="15.75">
      <c r="A312" s="23" t="s">
        <v>139</v>
      </c>
      <c r="B312" s="23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6"/>
      <c r="S312" s="8"/>
    </row>
    <row r="313" spans="1:19">
      <c r="A313" s="48" t="s">
        <v>37</v>
      </c>
      <c r="B313" s="48"/>
      <c r="C313" s="48"/>
      <c r="D313" s="48"/>
      <c r="E313" s="48"/>
      <c r="F313" s="48"/>
      <c r="G313" s="48"/>
      <c r="H313" s="48"/>
      <c r="I313" s="48"/>
      <c r="J313" s="15"/>
      <c r="K313" s="15"/>
      <c r="L313" s="15"/>
      <c r="M313" s="15"/>
      <c r="N313" s="15"/>
      <c r="O313" s="15"/>
      <c r="P313" s="15"/>
      <c r="Q313" s="15"/>
      <c r="R313" s="16"/>
      <c r="S313" s="8"/>
    </row>
    <row r="314" spans="1:19" s="8" customFormat="1">
      <c r="A314" s="48"/>
      <c r="B314" s="48"/>
      <c r="C314" s="48"/>
      <c r="D314" s="48"/>
      <c r="E314" s="48"/>
      <c r="F314" s="48"/>
      <c r="G314" s="48"/>
      <c r="H314" s="48"/>
      <c r="I314" s="48"/>
      <c r="J314" s="15"/>
      <c r="K314" s="15"/>
      <c r="L314" s="15"/>
      <c r="M314" s="15"/>
      <c r="N314" s="15"/>
      <c r="O314" s="15"/>
      <c r="P314" s="15"/>
      <c r="Q314" s="15"/>
      <c r="R314" s="16"/>
    </row>
    <row r="315" spans="1:19">
      <c r="A315" s="67" t="s">
        <v>140</v>
      </c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57"/>
      <c r="R315" s="8"/>
      <c r="S315" s="8"/>
    </row>
    <row r="316" spans="1:19" ht="18">
      <c r="A316" s="69" t="s">
        <v>27</v>
      </c>
      <c r="B316" s="70"/>
      <c r="C316" s="70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57"/>
      <c r="R316" s="8"/>
      <c r="S316" s="8"/>
    </row>
    <row r="317" spans="1:19">
      <c r="A317" s="67" t="s">
        <v>141</v>
      </c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57"/>
      <c r="R317" s="8"/>
      <c r="S317" s="8"/>
    </row>
    <row r="318" spans="1:19">
      <c r="A318" s="61">
        <v>1</v>
      </c>
      <c r="B318" s="61" t="s">
        <v>109</v>
      </c>
      <c r="C318" s="12">
        <v>97</v>
      </c>
      <c r="D318" s="61" t="s">
        <v>30</v>
      </c>
      <c r="E318" s="61">
        <v>1</v>
      </c>
      <c r="F318" s="61" t="s">
        <v>31</v>
      </c>
      <c r="G318" s="61">
        <v>1</v>
      </c>
      <c r="H318" s="61" t="s">
        <v>32</v>
      </c>
      <c r="I318" s="61"/>
      <c r="J318" s="61">
        <v>16</v>
      </c>
      <c r="K318" s="61"/>
      <c r="L318" s="61">
        <v>13</v>
      </c>
      <c r="M318" s="61" t="s">
        <v>33</v>
      </c>
      <c r="N318" s="3">
        <f t="shared" ref="N318:N327" si="132">(IF(F318="OŽ",IF(L318=1,550.8,IF(L318=2,426.38,IF(L318=3,342.14,IF(L318=4,181.44,IF(L318=5,168.48,IF(L318=6,155.52,IF(L318=7,148.5,IF(L318=8,144,0))))))))+IF(L318&lt;=8,0,IF(L318&lt;=16,137.7,IF(L318&lt;=24,108,IF(L318&lt;=32,80.1,IF(L318&lt;=36,52.2,0)))))-IF(L318&lt;=8,0,IF(L318&lt;=16,(L318-9)*2.754,IF(L318&lt;=24,(L318-17)* 2.754,IF(L318&lt;=32,(L318-25)* 2.754,IF(L318&lt;=36,(L318-33)*2.754,0))))),0)+IF(F318="PČ",IF(L318=1,449,IF(L318=2,314.6,IF(L318=3,238,IF(L318=4,172,IF(L318=5,159,IF(L318=6,145,IF(L318=7,132,IF(L318=8,119,0))))))))+IF(L318&lt;=8,0,IF(L318&lt;=16,88,IF(L318&lt;=24,55,IF(L318&lt;=32,22,0))))-IF(L318&lt;=8,0,IF(L318&lt;=16,(L318-9)*2.245,IF(L318&lt;=24,(L318-17)*2.245,IF(L318&lt;=32,(L318-25)*2.245,0)))),0)+IF(F318="PČneol",IF(L318=1,85,IF(L318=2,64.61,IF(L318=3,50.76,IF(L318=4,16.25,IF(L318=5,15,IF(L318=6,13.75,IF(L318=7,12.5,IF(L318=8,11.25,0))))))))+IF(L318&lt;=8,0,IF(L318&lt;=16,9,0))-IF(L318&lt;=8,0,IF(L318&lt;=16,(L318-9)*0.425,0)),0)+IF(F318="PŽ",IF(L318=1,85,IF(L318=2,59.5,IF(L318=3,45,IF(L318=4,32.5,IF(L318=5,30,IF(L318=6,27.5,IF(L318=7,25,IF(L318=8,22.5,0))))))))+IF(L318&lt;=8,0,IF(L318&lt;=16,19,IF(L318&lt;=24,13,IF(L318&lt;=32,8,0))))-IF(L318&lt;=8,0,IF(L318&lt;=16,(L318-9)*0.425,IF(L318&lt;=24,(L318-17)*0.425,IF(L318&lt;=32,(L318-25)*0.425,0)))),0)+IF(F318="EČ",IF(L318=1,204,IF(L318=2,156.24,IF(L318=3,123.84,IF(L318=4,72,IF(L318=5,66,IF(L318=6,60,IF(L318=7,54,IF(L318=8,48,0))))))))+IF(L318&lt;=8,0,IF(L318&lt;=16,40,IF(L318&lt;=24,25,0)))-IF(L318&lt;=8,0,IF(L318&lt;=16,(L318-9)*1.02,IF(L318&lt;=24,(L318-17)*1.02,0))),0)+IF(F318="EČneol",IF(L318=1,68,IF(L318=2,51.69,IF(L318=3,40.61,IF(L318=4,13,IF(L318=5,12,IF(L318=6,11,IF(L318=7,10,IF(L318=8,9,0)))))))))+IF(F318="EŽ",IF(L318=1,68,IF(L318=2,47.6,IF(L318=3,36,IF(L318=4,18,IF(L318=5,16.5,IF(L318=6,15,IF(L318=7,13.5,IF(L318=8,12,0))))))))+IF(L318&lt;=8,0,IF(L318&lt;=16,10,IF(L318&lt;=24,6,0)))-IF(L318&lt;=8,0,IF(L318&lt;=16,(L318-9)*0.34,IF(L318&lt;=24,(L318-17)*0.34,0))),0)+IF(F318="PT",IF(L318=1,68,IF(L318=2,52.08,IF(L318=3,41.28,IF(L318=4,24,IF(L318=5,22,IF(L318=6,20,IF(L318=7,18,IF(L318=8,16,0))))))))+IF(L318&lt;=8,0,IF(L318&lt;=16,13,IF(L318&lt;=24,9,IF(L318&lt;=32,4,0))))-IF(L318&lt;=8,0,IF(L318&lt;=16,(L318-9)*0.34,IF(L318&lt;=24,(L318-17)*0.34,IF(L318&lt;=32,(L318-25)*0.34,0)))),0)+IF(F318="JOŽ",IF(L318=1,85,IF(L318=2,59.5,IF(L318=3,45,IF(L318=4,32.5,IF(L318=5,30,IF(L318=6,27.5,IF(L318=7,25,IF(L318=8,22.5,0))))))))+IF(L318&lt;=8,0,IF(L318&lt;=16,19,IF(L318&lt;=24,13,0)))-IF(L318&lt;=8,0,IF(L318&lt;=16,(L318-9)*0.425,IF(L318&lt;=24,(L318-17)*0.425,0))),0)+IF(F318="JPČ",IF(L318=1,68,IF(L318=2,47.6,IF(L318=3,36,IF(L318=4,26,IF(L318=5,24,IF(L318=6,22,IF(L318=7,20,IF(L318=8,18,0))))))))+IF(L318&lt;=8,0,IF(L318&lt;=16,13,IF(L318&lt;=24,9,0)))-IF(L318&lt;=8,0,IF(L318&lt;=16,(L318-9)*0.34,IF(L318&lt;=24,(L318-17)*0.34,0))),0)+IF(F318="JEČ",IF(L318=1,34,IF(L318=2,26.04,IF(L318=3,20.6,IF(L318=4,12,IF(L318=5,11,IF(L318=6,10,IF(L318=7,9,IF(L318=8,8,0))))))))+IF(L318&lt;=8,0,IF(L318&lt;=16,6,0))-IF(L318&lt;=8,0,IF(L318&lt;=16,(L318-9)*0.17,0)),0)+IF(F318="JEOF",IF(L318=1,34,IF(L318=2,26.04,IF(L318=3,20.6,IF(L318=4,12,IF(L318=5,11,IF(L318=6,10,IF(L318=7,9,IF(L318=8,8,0))))))))+IF(L318&lt;=8,0,IF(L318&lt;=16,6,0))-IF(L318&lt;=8,0,IF(L318&lt;=16,(L318-9)*0.17,0)),0)+IF(F318="JnPČ",IF(L318=1,51,IF(L318=2,35.7,IF(L318=3,27,IF(L318=4,19.5,IF(L318=5,18,IF(L318=6,16.5,IF(L318=7,15,IF(L318=8,13.5,0))))))))+IF(L318&lt;=8,0,IF(L318&lt;=16,10,0))-IF(L318&lt;=8,0,IF(L318&lt;=16,(L318-9)*0.255,0)),0)+IF(F318="JnEČ",IF(L318=1,25.5,IF(L318=2,19.53,IF(L318=3,15.48,IF(L318=4,9,IF(L318=5,8.25,IF(L318=6,7.5,IF(L318=7,6.75,IF(L318=8,6,0))))))))+IF(L318&lt;=8,0,IF(L318&lt;=16,5,0))-IF(L318&lt;=8,0,IF(L318&lt;=16,(L318-9)*0.1275,0)),0)+IF(F318="JčPČ",IF(L318=1,21.25,IF(L318=2,14.5,IF(L318=3,11.5,IF(L318=4,7,IF(L318=5,6.5,IF(L318=6,6,IF(L318=7,5.5,IF(L318=8,5,0))))))))+IF(L318&lt;=8,0,IF(L318&lt;=16,4,0))-IF(L318&lt;=8,0,IF(L318&lt;=16,(L318-9)*0.10625,0)),0)+IF(F318="JčEČ",IF(L318=1,17,IF(L318=2,13.02,IF(L318=3,10.32,IF(L318=4,6,IF(L318=5,5.5,IF(L318=6,5,IF(L318=7,4.5,IF(L318=8,4,0))))))))+IF(L318&lt;=8,0,IF(L318&lt;=16,3,0))-IF(L318&lt;=8,0,IF(L318&lt;=16,(L318-9)*0.085,0)),0)+IF(F318="NEAK",IF(L318=1,11.48,IF(L318=2,8.79,IF(L318=3,6.97,IF(L318=4,4.05,IF(L318=5,3.71,IF(L318=6,3.38,IF(L318=7,3.04,IF(L318=8,2.7,0))))))))+IF(L318&lt;=8,0,IF(L318&lt;=16,2,IF(L318&lt;=24,1.3,0)))-IF(L318&lt;=8,0,IF(L318&lt;=16,(L318-9)*0.0574,IF(L318&lt;=24,(L318-17)*0.0574,0))),0))*IF(L318&lt;0,1,IF(OR(F318="PČ",F318="PŽ",F318="PT"),IF(J318&lt;32,J318/32,1),1))* IF(L318&lt;0,1,IF(OR(F318="EČ",F318="EŽ",F318="JOŽ",F318="JPČ",F318="NEAK"),IF(J318&lt;24,J318/24,1),1))*IF(L318&lt;0,1,IF(OR(F318="PČneol",F318="JEČ",F318="JEOF",F318="JnPČ",F318="JnEČ",F318="JčPČ",F318="JčEČ"),IF(J318&lt;16,J318/16,1),1))*IF(L318&lt;0,1,IF(F318="EČneol",IF(J318&lt;8,J318/8,1),1))</f>
        <v>7.76</v>
      </c>
      <c r="O318" s="9">
        <f t="shared" ref="O318:O327" si="133">IF(F318="OŽ",N318,IF(H318="Ne",IF(J318*0.3&lt;J318-L318,N318,0),IF(J318*0.1&lt;J318-L318,N318,0)))</f>
        <v>0</v>
      </c>
      <c r="P318" s="4">
        <f t="shared" ref="P318" si="134">IF(O318=0,0,IF(F318="OŽ",IF(L318&gt;35,0,IF(J318&gt;35,(36-L318)*1.836,((36-L318)-(36-J318))*1.836)),0)+IF(F318="PČ",IF(L318&gt;31,0,IF(J318&gt;31,(32-L318)*1.347,((32-L318)-(32-J318))*1.347)),0)+ IF(F318="PČneol",IF(L318&gt;15,0,IF(J318&gt;15,(16-L318)*0.255,((16-L318)-(16-J318))*0.255)),0)+IF(F318="PŽ",IF(L318&gt;31,0,IF(J318&gt;31,(32-L318)*0.255,((32-L318)-(32-J318))*0.255)),0)+IF(F318="EČ",IF(L318&gt;23,0,IF(J318&gt;23,(24-L318)*0.612,((24-L318)-(24-J318))*0.612)),0)+IF(F318="EČneol",IF(L318&gt;7,0,IF(J318&gt;7,(8-L318)*0.204,((8-L318)-(8-J318))*0.204)),0)+IF(F318="EŽ",IF(L318&gt;23,0,IF(J318&gt;23,(24-L318)*0.204,((24-L318)-(24-J318))*0.204)),0)+IF(F318="PT",IF(L318&gt;31,0,IF(J318&gt;31,(32-L318)*0.204,((32-L318)-(32-J318))*0.204)),0)+IF(F318="JOŽ",IF(L318&gt;23,0,IF(J318&gt;23,(24-L318)*0.255,((24-L318)-(24-J318))*0.255)),0)+IF(F318="JPČ",IF(L318&gt;23,0,IF(J318&gt;23,(24-L318)*0.204,((24-L318)-(24-J318))*0.204)),0)+IF(F318="JEČ",IF(L318&gt;15,0,IF(J318&gt;15,(16-L318)*0.102,((16-L318)-(16-J318))*0.102)),0)+IF(F318="JEOF",IF(L318&gt;15,0,IF(J318&gt;15,(16-L318)*0.102,((16-L318)-(16-J318))*0.102)),0)+IF(F318="JnPČ",IF(L318&gt;15,0,IF(J318&gt;15,(16-L318)*0.153,((16-L318)-(16-J318))*0.153)),0)+IF(F318="JnEČ",IF(L318&gt;15,0,IF(J318&gt;15,(16-L318)*0.0765,((16-L318)-(16-J318))*0.0765)),0)+IF(F318="JčPČ",IF(L318&gt;15,0,IF(J318&gt;15,(16-L318)*0.06375,((16-L318)-(16-J318))*0.06375)),0)+IF(F318="JčEČ",IF(L318&gt;15,0,IF(J318&gt;15,(16-L318)*0.051,((16-L318)-(16-J318))*0.051)),0)+IF(F318="NEAK",IF(L318&gt;23,0,IF(J318&gt;23,(24-L318)*0.03444,((24-L318)-(24-J318))*0.03444)),0))</f>
        <v>0</v>
      </c>
      <c r="Q318" s="11">
        <f t="shared" ref="Q318" si="135">IF(ISERROR(P318*100/N318),0,(P318*100/N318))</f>
        <v>0</v>
      </c>
      <c r="R318" s="10">
        <f t="shared" ref="R318:R327" si="136">IF(Q318&lt;=30,O318+P318,O318+O318*0.3)*IF(G318=1,0.4,IF(G318=2,0.75,IF(G318="1 (kas 4 m. 1 k. nerengiamos)",0.52,1)))*IF(D318="olimpinė",1,IF(M318="Ne",0.5,1))*IF(OR(A$5="Lietuvos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federacija"),IF(OR(J318&lt;8,K318&lt;16),0,1),1)*E318*IF(I318&lt;=1,1,1/I318)*IF(OR(A$5="Lietuvos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18" s="8"/>
    </row>
    <row r="319" spans="1:19">
      <c r="A319" s="61">
        <v>2</v>
      </c>
      <c r="B319" s="61" t="s">
        <v>142</v>
      </c>
      <c r="C319" s="12">
        <v>63</v>
      </c>
      <c r="D319" s="61" t="s">
        <v>30</v>
      </c>
      <c r="E319" s="61">
        <v>1</v>
      </c>
      <c r="F319" s="61" t="s">
        <v>31</v>
      </c>
      <c r="G319" s="61">
        <v>1</v>
      </c>
      <c r="H319" s="61" t="s">
        <v>32</v>
      </c>
      <c r="I319" s="61"/>
      <c r="J319" s="61">
        <v>19</v>
      </c>
      <c r="K319" s="61"/>
      <c r="L319" s="61">
        <v>15</v>
      </c>
      <c r="M319" s="61" t="s">
        <v>33</v>
      </c>
      <c r="N319" s="3">
        <f t="shared" si="132"/>
        <v>8.6766666666666676</v>
      </c>
      <c r="O319" s="9">
        <f t="shared" si="133"/>
        <v>0</v>
      </c>
      <c r="P319" s="4">
        <f t="shared" ref="P319:P327" si="137">IF(O319=0,0,IF(F319="OŽ",IF(L319&gt;35,0,IF(J319&gt;35,(36-L319)*1.836,((36-L319)-(36-J319))*1.836)),0)+IF(F319="PČ",IF(L319&gt;31,0,IF(J319&gt;31,(32-L319)*1.347,((32-L319)-(32-J319))*1.347)),0)+ IF(F319="PČneol",IF(L319&gt;15,0,IF(J319&gt;15,(16-L319)*0.255,((16-L319)-(16-J319))*0.255)),0)+IF(F319="PŽ",IF(L319&gt;31,0,IF(J319&gt;31,(32-L319)*0.255,((32-L319)-(32-J319))*0.255)),0)+IF(F319="EČ",IF(L319&gt;23,0,IF(J319&gt;23,(24-L319)*0.612,((24-L319)-(24-J319))*0.612)),0)+IF(F319="EČneol",IF(L319&gt;7,0,IF(J319&gt;7,(8-L319)*0.204,((8-L319)-(8-J319))*0.204)),0)+IF(F319="EŽ",IF(L319&gt;23,0,IF(J319&gt;23,(24-L319)*0.204,((24-L319)-(24-J319))*0.204)),0)+IF(F319="PT",IF(L319&gt;31,0,IF(J319&gt;31,(32-L319)*0.204,((32-L319)-(32-J319))*0.204)),0)+IF(F319="JOŽ",IF(L319&gt;23,0,IF(J319&gt;23,(24-L319)*0.255,((24-L319)-(24-J319))*0.255)),0)+IF(F319="JPČ",IF(L319&gt;23,0,IF(J319&gt;23,(24-L319)*0.204,((24-L319)-(24-J319))*0.204)),0)+IF(F319="JEČ",IF(L319&gt;15,0,IF(J319&gt;15,(16-L319)*0.102,((16-L319)-(16-J319))*0.102)),0)+IF(F319="JEOF",IF(L319&gt;15,0,IF(J319&gt;15,(16-L319)*0.102,((16-L319)-(16-J319))*0.102)),0)+IF(F319="JnPČ",IF(L319&gt;15,0,IF(J319&gt;15,(16-L319)*0.153,((16-L319)-(16-J319))*0.153)),0)+IF(F319="JnEČ",IF(L319&gt;15,0,IF(J319&gt;15,(16-L319)*0.0765,((16-L319)-(16-J319))*0.0765)),0)+IF(F319="JčPČ",IF(L319&gt;15,0,IF(J319&gt;15,(16-L319)*0.06375,((16-L319)-(16-J319))*0.06375)),0)+IF(F319="JčEČ",IF(L319&gt;15,0,IF(J319&gt;15,(16-L319)*0.051,((16-L319)-(16-J319))*0.051)),0)+IF(F319="NEAK",IF(L319&gt;23,0,IF(J319&gt;23,(24-L319)*0.03444,((24-L319)-(24-J319))*0.03444)),0))</f>
        <v>0</v>
      </c>
      <c r="Q319" s="11">
        <f t="shared" ref="Q319:Q327" si="138">IF(ISERROR(P319*100/N319),0,(P319*100/N319))</f>
        <v>0</v>
      </c>
      <c r="R319" s="10">
        <f t="shared" si="136"/>
        <v>0</v>
      </c>
      <c r="S319" s="8"/>
    </row>
    <row r="320" spans="1:19">
      <c r="A320" s="61">
        <v>3</v>
      </c>
      <c r="B320" s="61" t="s">
        <v>29</v>
      </c>
      <c r="C320" s="12">
        <v>72</v>
      </c>
      <c r="D320" s="61" t="s">
        <v>30</v>
      </c>
      <c r="E320" s="61">
        <v>1</v>
      </c>
      <c r="F320" s="61" t="s">
        <v>31</v>
      </c>
      <c r="G320" s="61">
        <v>1</v>
      </c>
      <c r="H320" s="61" t="s">
        <v>32</v>
      </c>
      <c r="I320" s="61"/>
      <c r="J320" s="61">
        <v>23</v>
      </c>
      <c r="K320" s="61"/>
      <c r="L320" s="61">
        <v>14</v>
      </c>
      <c r="M320" s="61" t="s">
        <v>33</v>
      </c>
      <c r="N320" s="3">
        <f t="shared" si="132"/>
        <v>10.829166666666667</v>
      </c>
      <c r="O320" s="9">
        <f t="shared" si="133"/>
        <v>10.829166666666667</v>
      </c>
      <c r="P320" s="4">
        <f t="shared" si="137"/>
        <v>1.8359999999999999</v>
      </c>
      <c r="Q320" s="11">
        <f t="shared" si="138"/>
        <v>16.954213158907269</v>
      </c>
      <c r="R320" s="10">
        <f t="shared" si="136"/>
        <v>5.0660666666666678</v>
      </c>
      <c r="S320" s="8"/>
    </row>
    <row r="321" spans="1:19">
      <c r="A321" s="61">
        <v>4</v>
      </c>
      <c r="B321" s="61" t="s">
        <v>34</v>
      </c>
      <c r="C321" s="12">
        <v>77</v>
      </c>
      <c r="D321" s="61" t="s">
        <v>30</v>
      </c>
      <c r="E321" s="61">
        <v>1</v>
      </c>
      <c r="F321" s="61" t="s">
        <v>31</v>
      </c>
      <c r="G321" s="61">
        <v>1</v>
      </c>
      <c r="H321" s="61" t="s">
        <v>32</v>
      </c>
      <c r="I321" s="61"/>
      <c r="J321" s="61">
        <v>27</v>
      </c>
      <c r="K321" s="61"/>
      <c r="L321" s="61">
        <v>19</v>
      </c>
      <c r="M321" s="61" t="s">
        <v>33</v>
      </c>
      <c r="N321" s="3">
        <f t="shared" si="132"/>
        <v>8.32</v>
      </c>
      <c r="O321" s="9">
        <f t="shared" si="133"/>
        <v>0</v>
      </c>
      <c r="P321" s="4">
        <f t="shared" si="137"/>
        <v>0</v>
      </c>
      <c r="Q321" s="11">
        <f t="shared" si="138"/>
        <v>0</v>
      </c>
      <c r="R321" s="10">
        <f t="shared" si="136"/>
        <v>0</v>
      </c>
      <c r="S321" s="8"/>
    </row>
    <row r="322" spans="1:19">
      <c r="A322" s="61">
        <v>5</v>
      </c>
      <c r="B322" s="61" t="s">
        <v>53</v>
      </c>
      <c r="C322" s="12">
        <v>87</v>
      </c>
      <c r="D322" s="61" t="s">
        <v>30</v>
      </c>
      <c r="E322" s="61">
        <v>1</v>
      </c>
      <c r="F322" s="61" t="s">
        <v>31</v>
      </c>
      <c r="G322" s="61">
        <v>1</v>
      </c>
      <c r="H322" s="61" t="s">
        <v>32</v>
      </c>
      <c r="I322" s="61"/>
      <c r="J322" s="61">
        <v>26</v>
      </c>
      <c r="K322" s="61"/>
      <c r="L322" s="61">
        <v>11</v>
      </c>
      <c r="M322" s="61" t="s">
        <v>33</v>
      </c>
      <c r="N322" s="3">
        <f t="shared" si="132"/>
        <v>12.32</v>
      </c>
      <c r="O322" s="9">
        <f t="shared" si="133"/>
        <v>12.32</v>
      </c>
      <c r="P322" s="4">
        <f t="shared" si="137"/>
        <v>2.6519999999999997</v>
      </c>
      <c r="Q322" s="11">
        <f t="shared" si="138"/>
        <v>21.525974025974026</v>
      </c>
      <c r="R322" s="10">
        <f t="shared" si="136"/>
        <v>5.9888000000000003</v>
      </c>
      <c r="S322" s="8"/>
    </row>
    <row r="323" spans="1:19" hidden="1">
      <c r="A323" s="61">
        <v>6</v>
      </c>
      <c r="B323" s="61"/>
      <c r="C323" s="12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3">
        <f t="shared" si="132"/>
        <v>0</v>
      </c>
      <c r="O323" s="9">
        <f t="shared" si="133"/>
        <v>0</v>
      </c>
      <c r="P323" s="4">
        <f t="shared" si="137"/>
        <v>0</v>
      </c>
      <c r="Q323" s="11">
        <f t="shared" si="138"/>
        <v>0</v>
      </c>
      <c r="R323" s="10">
        <f t="shared" si="136"/>
        <v>0</v>
      </c>
      <c r="S323" s="8"/>
    </row>
    <row r="324" spans="1:19" hidden="1">
      <c r="A324" s="61">
        <v>7</v>
      </c>
      <c r="B324" s="61"/>
      <c r="C324" s="12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3">
        <f t="shared" si="132"/>
        <v>0</v>
      </c>
      <c r="O324" s="9">
        <f t="shared" si="133"/>
        <v>0</v>
      </c>
      <c r="P324" s="4">
        <f t="shared" si="137"/>
        <v>0</v>
      </c>
      <c r="Q324" s="11">
        <f t="shared" si="138"/>
        <v>0</v>
      </c>
      <c r="R324" s="10">
        <f t="shared" si="136"/>
        <v>0</v>
      </c>
      <c r="S324" s="8"/>
    </row>
    <row r="325" spans="1:19" hidden="1">
      <c r="A325" s="61">
        <v>8</v>
      </c>
      <c r="B325" s="61"/>
      <c r="C325" s="12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3">
        <f t="shared" si="132"/>
        <v>0</v>
      </c>
      <c r="O325" s="9">
        <f t="shared" si="133"/>
        <v>0</v>
      </c>
      <c r="P325" s="4">
        <f t="shared" si="137"/>
        <v>0</v>
      </c>
      <c r="Q325" s="11">
        <f t="shared" si="138"/>
        <v>0</v>
      </c>
      <c r="R325" s="10">
        <f t="shared" si="136"/>
        <v>0</v>
      </c>
      <c r="S325" s="8"/>
    </row>
    <row r="326" spans="1:19" hidden="1">
      <c r="A326" s="61">
        <v>9</v>
      </c>
      <c r="B326" s="61"/>
      <c r="C326" s="12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3">
        <f t="shared" si="132"/>
        <v>0</v>
      </c>
      <c r="O326" s="9">
        <f t="shared" si="133"/>
        <v>0</v>
      </c>
      <c r="P326" s="4">
        <f t="shared" si="137"/>
        <v>0</v>
      </c>
      <c r="Q326" s="11">
        <f t="shared" si="138"/>
        <v>0</v>
      </c>
      <c r="R326" s="10">
        <f t="shared" si="136"/>
        <v>0</v>
      </c>
      <c r="S326" s="8"/>
    </row>
    <row r="327" spans="1:19" hidden="1">
      <c r="A327" s="61">
        <v>10</v>
      </c>
      <c r="B327" s="61"/>
      <c r="C327" s="12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3">
        <f t="shared" si="132"/>
        <v>0</v>
      </c>
      <c r="O327" s="9">
        <f t="shared" si="133"/>
        <v>0</v>
      </c>
      <c r="P327" s="4">
        <f t="shared" si="137"/>
        <v>0</v>
      </c>
      <c r="Q327" s="11">
        <f t="shared" si="138"/>
        <v>0</v>
      </c>
      <c r="R327" s="10">
        <f t="shared" si="136"/>
        <v>0</v>
      </c>
      <c r="S327" s="8"/>
    </row>
    <row r="328" spans="1:19">
      <c r="A328" s="64" t="s">
        <v>35</v>
      </c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6"/>
      <c r="R328" s="10">
        <f>SUM(R318:R327)</f>
        <v>11.054866666666669</v>
      </c>
      <c r="S328" s="8"/>
    </row>
    <row r="329" spans="1:19" ht="15.75">
      <c r="A329" s="23" t="s">
        <v>143</v>
      </c>
      <c r="B329" s="23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6"/>
      <c r="S329" s="8"/>
    </row>
    <row r="330" spans="1:19">
      <c r="A330" s="48" t="s">
        <v>37</v>
      </c>
      <c r="B330" s="48"/>
      <c r="C330" s="48"/>
      <c r="D330" s="48"/>
      <c r="E330" s="48"/>
      <c r="F330" s="48"/>
      <c r="G330" s="48"/>
      <c r="H330" s="48"/>
      <c r="I330" s="48"/>
      <c r="J330" s="15"/>
      <c r="K330" s="15"/>
      <c r="L330" s="15"/>
      <c r="M330" s="15"/>
      <c r="N330" s="15"/>
      <c r="O330" s="15"/>
      <c r="P330" s="15"/>
      <c r="Q330" s="15"/>
      <c r="R330" s="16"/>
      <c r="S330" s="8"/>
    </row>
    <row r="331" spans="1:19" s="8" customFormat="1">
      <c r="A331" s="48"/>
      <c r="B331" s="48"/>
      <c r="C331" s="48"/>
      <c r="D331" s="48"/>
      <c r="E331" s="48"/>
      <c r="F331" s="48"/>
      <c r="G331" s="48"/>
      <c r="H331" s="48"/>
      <c r="I331" s="48"/>
      <c r="J331" s="15"/>
      <c r="K331" s="15"/>
      <c r="L331" s="15"/>
      <c r="M331" s="15"/>
      <c r="N331" s="15"/>
      <c r="O331" s="15"/>
      <c r="P331" s="15"/>
      <c r="Q331" s="15"/>
      <c r="R331" s="16"/>
    </row>
    <row r="332" spans="1:19">
      <c r="A332" s="67" t="s">
        <v>144</v>
      </c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57"/>
      <c r="R332" s="8"/>
      <c r="S332" s="8"/>
    </row>
    <row r="333" spans="1:19" ht="18">
      <c r="A333" s="69" t="s">
        <v>27</v>
      </c>
      <c r="B333" s="70"/>
      <c r="C333" s="70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57"/>
      <c r="R333" s="8"/>
      <c r="S333" s="8"/>
    </row>
    <row r="334" spans="1:19">
      <c r="A334" s="67" t="s">
        <v>145</v>
      </c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57"/>
      <c r="R334" s="8"/>
      <c r="S334" s="8"/>
    </row>
    <row r="335" spans="1:19">
      <c r="A335" s="61">
        <v>1</v>
      </c>
      <c r="B335" s="61" t="s">
        <v>146</v>
      </c>
      <c r="C335" s="12">
        <v>65</v>
      </c>
      <c r="D335" s="61" t="s">
        <v>30</v>
      </c>
      <c r="E335" s="61">
        <v>1</v>
      </c>
      <c r="F335" s="61" t="s">
        <v>41</v>
      </c>
      <c r="G335" s="61">
        <v>1</v>
      </c>
      <c r="H335" s="61" t="s">
        <v>32</v>
      </c>
      <c r="I335" s="61"/>
      <c r="J335" s="61">
        <v>22</v>
      </c>
      <c r="K335" s="61"/>
      <c r="L335" s="61">
        <v>16</v>
      </c>
      <c r="M335" s="61" t="s">
        <v>33</v>
      </c>
      <c r="N335" s="3">
        <f t="shared" ref="N335:N344" si="139">(IF(F335="OŽ",IF(L335=1,550.8,IF(L335=2,426.38,IF(L335=3,342.14,IF(L335=4,181.44,IF(L335=5,168.48,IF(L335=6,155.52,IF(L335=7,148.5,IF(L335=8,144,0))))))))+IF(L335&lt;=8,0,IF(L335&lt;=16,137.7,IF(L335&lt;=24,108,IF(L335&lt;=32,80.1,IF(L335&lt;=36,52.2,0)))))-IF(L335&lt;=8,0,IF(L335&lt;=16,(L335-9)*2.754,IF(L335&lt;=24,(L335-17)* 2.754,IF(L335&lt;=32,(L335-25)* 2.754,IF(L335&lt;=36,(L335-33)*2.754,0))))),0)+IF(F335="PČ",IF(L335=1,449,IF(L335=2,314.6,IF(L335=3,238,IF(L335=4,172,IF(L335=5,159,IF(L335=6,145,IF(L335=7,132,IF(L335=8,119,0))))))))+IF(L335&lt;=8,0,IF(L335&lt;=16,88,IF(L335&lt;=24,55,IF(L335&lt;=32,22,0))))-IF(L335&lt;=8,0,IF(L335&lt;=16,(L335-9)*2.245,IF(L335&lt;=24,(L335-17)*2.245,IF(L335&lt;=32,(L335-25)*2.245,0)))),0)+IF(F335="PČneol",IF(L335=1,85,IF(L335=2,64.61,IF(L335=3,50.76,IF(L335=4,16.25,IF(L335=5,15,IF(L335=6,13.75,IF(L335=7,12.5,IF(L335=8,11.25,0))))))))+IF(L335&lt;=8,0,IF(L335&lt;=16,9,0))-IF(L335&lt;=8,0,IF(L335&lt;=16,(L335-9)*0.425,0)),0)+IF(F335="PŽ",IF(L335=1,85,IF(L335=2,59.5,IF(L335=3,45,IF(L335=4,32.5,IF(L335=5,30,IF(L335=6,27.5,IF(L335=7,25,IF(L335=8,22.5,0))))))))+IF(L335&lt;=8,0,IF(L335&lt;=16,19,IF(L335&lt;=24,13,IF(L335&lt;=32,8,0))))-IF(L335&lt;=8,0,IF(L335&lt;=16,(L335-9)*0.425,IF(L335&lt;=24,(L335-17)*0.425,IF(L335&lt;=32,(L335-25)*0.425,0)))),0)+IF(F335="EČ",IF(L335=1,204,IF(L335=2,156.24,IF(L335=3,123.84,IF(L335=4,72,IF(L335=5,66,IF(L335=6,60,IF(L335=7,54,IF(L335=8,48,0))))))))+IF(L335&lt;=8,0,IF(L335&lt;=16,40,IF(L335&lt;=24,25,0)))-IF(L335&lt;=8,0,IF(L335&lt;=16,(L335-9)*1.02,IF(L335&lt;=24,(L335-17)*1.02,0))),0)+IF(F335="EČneol",IF(L335=1,68,IF(L335=2,51.69,IF(L335=3,40.61,IF(L335=4,13,IF(L335=5,12,IF(L335=6,11,IF(L335=7,10,IF(L335=8,9,0)))))))))+IF(F335="EŽ",IF(L335=1,68,IF(L335=2,47.6,IF(L335=3,36,IF(L335=4,18,IF(L335=5,16.5,IF(L335=6,15,IF(L335=7,13.5,IF(L335=8,12,0))))))))+IF(L335&lt;=8,0,IF(L335&lt;=16,10,IF(L335&lt;=24,6,0)))-IF(L335&lt;=8,0,IF(L335&lt;=16,(L335-9)*0.34,IF(L335&lt;=24,(L335-17)*0.34,0))),0)+IF(F335="PT",IF(L335=1,68,IF(L335=2,52.08,IF(L335=3,41.28,IF(L335=4,24,IF(L335=5,22,IF(L335=6,20,IF(L335=7,18,IF(L335=8,16,0))))))))+IF(L335&lt;=8,0,IF(L335&lt;=16,13,IF(L335&lt;=24,9,IF(L335&lt;=32,4,0))))-IF(L335&lt;=8,0,IF(L335&lt;=16,(L335-9)*0.34,IF(L335&lt;=24,(L335-17)*0.34,IF(L335&lt;=32,(L335-25)*0.34,0)))),0)+IF(F335="JOŽ",IF(L335=1,85,IF(L335=2,59.5,IF(L335=3,45,IF(L335=4,32.5,IF(L335=5,30,IF(L335=6,27.5,IF(L335=7,25,IF(L335=8,22.5,0))))))))+IF(L335&lt;=8,0,IF(L335&lt;=16,19,IF(L335&lt;=24,13,0)))-IF(L335&lt;=8,0,IF(L335&lt;=16,(L335-9)*0.425,IF(L335&lt;=24,(L335-17)*0.425,0))),0)+IF(F335="JPČ",IF(L335=1,68,IF(L335=2,47.6,IF(L335=3,36,IF(L335=4,26,IF(L335=5,24,IF(L335=6,22,IF(L335=7,20,IF(L335=8,18,0))))))))+IF(L335&lt;=8,0,IF(L335&lt;=16,13,IF(L335&lt;=24,9,0)))-IF(L335&lt;=8,0,IF(L335&lt;=16,(L335-9)*0.34,IF(L335&lt;=24,(L335-17)*0.34,0))),0)+IF(F335="JEČ",IF(L335=1,34,IF(L335=2,26.04,IF(L335=3,20.6,IF(L335=4,12,IF(L335=5,11,IF(L335=6,10,IF(L335=7,9,IF(L335=8,8,0))))))))+IF(L335&lt;=8,0,IF(L335&lt;=16,6,0))-IF(L335&lt;=8,0,IF(L335&lt;=16,(L335-9)*0.17,0)),0)+IF(F335="JEOF",IF(L335=1,34,IF(L335=2,26.04,IF(L335=3,20.6,IF(L335=4,12,IF(L335=5,11,IF(L335=6,10,IF(L335=7,9,IF(L335=8,8,0))))))))+IF(L335&lt;=8,0,IF(L335&lt;=16,6,0))-IF(L335&lt;=8,0,IF(L335&lt;=16,(L335-9)*0.17,0)),0)+IF(F335="JnPČ",IF(L335=1,51,IF(L335=2,35.7,IF(L335=3,27,IF(L335=4,19.5,IF(L335=5,18,IF(L335=6,16.5,IF(L335=7,15,IF(L335=8,13.5,0))))))))+IF(L335&lt;=8,0,IF(L335&lt;=16,10,0))-IF(L335&lt;=8,0,IF(L335&lt;=16,(L335-9)*0.255,0)),0)+IF(F335="JnEČ",IF(L335=1,25.5,IF(L335=2,19.53,IF(L335=3,15.48,IF(L335=4,9,IF(L335=5,8.25,IF(L335=6,7.5,IF(L335=7,6.75,IF(L335=8,6,0))))))))+IF(L335&lt;=8,0,IF(L335&lt;=16,5,0))-IF(L335&lt;=8,0,IF(L335&lt;=16,(L335-9)*0.1275,0)),0)+IF(F335="JčPČ",IF(L335=1,21.25,IF(L335=2,14.5,IF(L335=3,11.5,IF(L335=4,7,IF(L335=5,6.5,IF(L335=6,6,IF(L335=7,5.5,IF(L335=8,5,0))))))))+IF(L335&lt;=8,0,IF(L335&lt;=16,4,0))-IF(L335&lt;=8,0,IF(L335&lt;=16,(L335-9)*0.10625,0)),0)+IF(F335="JčEČ",IF(L335=1,17,IF(L335=2,13.02,IF(L335=3,10.32,IF(L335=4,6,IF(L335=5,5.5,IF(L335=6,5,IF(L335=7,4.5,IF(L335=8,4,0))))))))+IF(L335&lt;=8,0,IF(L335&lt;=16,3,0))-IF(L335&lt;=8,0,IF(L335&lt;=16,(L335-9)*0.085,0)),0)+IF(F335="NEAK",IF(L335=1,11.48,IF(L335=2,8.79,IF(L335=3,6.97,IF(L335=4,4.05,IF(L335=5,3.71,IF(L335=6,3.38,IF(L335=7,3.04,IF(L335=8,2.7,0))))))))+IF(L335&lt;=8,0,IF(L335&lt;=16,2,IF(L335&lt;=24,1.3,0)))-IF(L335&lt;=8,0,IF(L335&lt;=16,(L335-9)*0.0574,IF(L335&lt;=24,(L335-17)*0.0574,0))),0))*IF(L335&lt;0,1,IF(OR(F335="PČ",F335="PŽ",F335="PT"),IF(J335&lt;32,J335/32,1),1))* IF(L335&lt;0,1,IF(OR(F335="EČ",F335="EŽ",F335="JOŽ",F335="JPČ",F335="NEAK"),IF(J335&lt;24,J335/24,1),1))*IF(L335&lt;0,1,IF(OR(F335="PČneol",F335="JEČ",F335="JEOF",F335="JnPČ",F335="JnEČ",F335="JčPČ",F335="JčEČ"),IF(J335&lt;16,J335/16,1),1))*IF(L335&lt;0,1,IF(F335="EČneol",IF(J335&lt;8,J335/8,1),1))</f>
        <v>8.2149999999999999</v>
      </c>
      <c r="O335" s="9">
        <f t="shared" ref="O335:O344" si="140">IF(F335="OŽ",N335,IF(H335="Ne",IF(J335*0.3&lt;J335-L335,N335,0),IF(J335*0.1&lt;J335-L335,N335,0)))</f>
        <v>0</v>
      </c>
      <c r="P335" s="4">
        <f t="shared" ref="P335" si="141">IF(O335=0,0,IF(F335="OŽ",IF(L335&gt;35,0,IF(J335&gt;35,(36-L335)*1.836,((36-L335)-(36-J335))*1.836)),0)+IF(F335="PČ",IF(L335&gt;31,0,IF(J335&gt;31,(32-L335)*1.347,((32-L335)-(32-J335))*1.347)),0)+ IF(F335="PČneol",IF(L335&gt;15,0,IF(J335&gt;15,(16-L335)*0.255,((16-L335)-(16-J335))*0.255)),0)+IF(F335="PŽ",IF(L335&gt;31,0,IF(J335&gt;31,(32-L335)*0.255,((32-L335)-(32-J335))*0.255)),0)+IF(F335="EČ",IF(L335&gt;23,0,IF(J335&gt;23,(24-L335)*0.612,((24-L335)-(24-J335))*0.612)),0)+IF(F335="EČneol",IF(L335&gt;7,0,IF(J335&gt;7,(8-L335)*0.204,((8-L335)-(8-J335))*0.204)),0)+IF(F335="EŽ",IF(L335&gt;23,0,IF(J335&gt;23,(24-L335)*0.204,((24-L335)-(24-J335))*0.204)),0)+IF(F335="PT",IF(L335&gt;31,0,IF(J335&gt;31,(32-L335)*0.204,((32-L335)-(32-J335))*0.204)),0)+IF(F335="JOŽ",IF(L335&gt;23,0,IF(J335&gt;23,(24-L335)*0.255,((24-L335)-(24-J335))*0.255)),0)+IF(F335="JPČ",IF(L335&gt;23,0,IF(J335&gt;23,(24-L335)*0.204,((24-L335)-(24-J335))*0.204)),0)+IF(F335="JEČ",IF(L335&gt;15,0,IF(J335&gt;15,(16-L335)*0.102,((16-L335)-(16-J335))*0.102)),0)+IF(F335="JEOF",IF(L335&gt;15,0,IF(J335&gt;15,(16-L335)*0.102,((16-L335)-(16-J335))*0.102)),0)+IF(F335="JnPČ",IF(L335&gt;15,0,IF(J335&gt;15,(16-L335)*0.153,((16-L335)-(16-J335))*0.153)),0)+IF(F335="JnEČ",IF(L335&gt;15,0,IF(J335&gt;15,(16-L335)*0.0765,((16-L335)-(16-J335))*0.0765)),0)+IF(F335="JčPČ",IF(L335&gt;15,0,IF(J335&gt;15,(16-L335)*0.06375,((16-L335)-(16-J335))*0.06375)),0)+IF(F335="JčEČ",IF(L335&gt;15,0,IF(J335&gt;15,(16-L335)*0.051,((16-L335)-(16-J335))*0.051)),0)+IF(F335="NEAK",IF(L335&gt;23,0,IF(J335&gt;23,(24-L335)*0.03444,((24-L335)-(24-J335))*0.03444)),0))</f>
        <v>0</v>
      </c>
      <c r="Q335" s="11">
        <f t="shared" ref="Q335" si="142">IF(ISERROR(P335*100/N335),0,(P335*100/N335))</f>
        <v>0</v>
      </c>
      <c r="R335" s="10">
        <f t="shared" ref="R335:R344" si="143">IF(Q335&lt;=30,O335+P335,O335+O335*0.3)*IF(G335=1,0.4,IF(G335=2,0.75,IF(G335="1 (kas 4 m. 1 k. nerengiamos)",0.52,1)))*IF(D335="olimpinė",1,IF(M335="Ne",0.5,1))*IF(OR(A$5="Lietuvos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federacija"),IF(OR(J335&lt;8,K335&lt;16),0,1),1)*E335*IF(I335&lt;=1,1,1/I335)*IF(OR(A$5="Lietuvos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35" s="8"/>
    </row>
    <row r="336" spans="1:19">
      <c r="A336" s="61">
        <v>2</v>
      </c>
      <c r="B336" s="61" t="s">
        <v>116</v>
      </c>
      <c r="C336" s="12">
        <v>60</v>
      </c>
      <c r="D336" s="61" t="s">
        <v>30</v>
      </c>
      <c r="E336" s="61">
        <v>1</v>
      </c>
      <c r="F336" s="61" t="s">
        <v>41</v>
      </c>
      <c r="G336" s="61">
        <v>1</v>
      </c>
      <c r="H336" s="61" t="s">
        <v>32</v>
      </c>
      <c r="I336" s="61"/>
      <c r="J336" s="61">
        <v>24</v>
      </c>
      <c r="K336" s="61"/>
      <c r="L336" s="61">
        <v>21</v>
      </c>
      <c r="M336" s="61" t="s">
        <v>33</v>
      </c>
      <c r="N336" s="3">
        <f t="shared" si="139"/>
        <v>0</v>
      </c>
      <c r="O336" s="9">
        <f t="shared" si="140"/>
        <v>0</v>
      </c>
      <c r="P336" s="4">
        <f t="shared" ref="P336:P344" si="144">IF(O336=0,0,IF(F336="OŽ",IF(L336&gt;35,0,IF(J336&gt;35,(36-L336)*1.836,((36-L336)-(36-J336))*1.836)),0)+IF(F336="PČ",IF(L336&gt;31,0,IF(J336&gt;31,(32-L336)*1.347,((32-L336)-(32-J336))*1.347)),0)+ IF(F336="PČneol",IF(L336&gt;15,0,IF(J336&gt;15,(16-L336)*0.255,((16-L336)-(16-J336))*0.255)),0)+IF(F336="PŽ",IF(L336&gt;31,0,IF(J336&gt;31,(32-L336)*0.255,((32-L336)-(32-J336))*0.255)),0)+IF(F336="EČ",IF(L336&gt;23,0,IF(J336&gt;23,(24-L336)*0.612,((24-L336)-(24-J336))*0.612)),0)+IF(F336="EČneol",IF(L336&gt;7,0,IF(J336&gt;7,(8-L336)*0.204,((8-L336)-(8-J336))*0.204)),0)+IF(F336="EŽ",IF(L336&gt;23,0,IF(J336&gt;23,(24-L336)*0.204,((24-L336)-(24-J336))*0.204)),0)+IF(F336="PT",IF(L336&gt;31,0,IF(J336&gt;31,(32-L336)*0.204,((32-L336)-(32-J336))*0.204)),0)+IF(F336="JOŽ",IF(L336&gt;23,0,IF(J336&gt;23,(24-L336)*0.255,((24-L336)-(24-J336))*0.255)),0)+IF(F336="JPČ",IF(L336&gt;23,0,IF(J336&gt;23,(24-L336)*0.204,((24-L336)-(24-J336))*0.204)),0)+IF(F336="JEČ",IF(L336&gt;15,0,IF(J336&gt;15,(16-L336)*0.102,((16-L336)-(16-J336))*0.102)),0)+IF(F336="JEOF",IF(L336&gt;15,0,IF(J336&gt;15,(16-L336)*0.102,((16-L336)-(16-J336))*0.102)),0)+IF(F336="JnPČ",IF(L336&gt;15,0,IF(J336&gt;15,(16-L336)*0.153,((16-L336)-(16-J336))*0.153)),0)+IF(F336="JnEČ",IF(L336&gt;15,0,IF(J336&gt;15,(16-L336)*0.0765,((16-L336)-(16-J336))*0.0765)),0)+IF(F336="JčPČ",IF(L336&gt;15,0,IF(J336&gt;15,(16-L336)*0.06375,((16-L336)-(16-J336))*0.06375)),0)+IF(F336="JčEČ",IF(L336&gt;15,0,IF(J336&gt;15,(16-L336)*0.051,((16-L336)-(16-J336))*0.051)),0)+IF(F336="NEAK",IF(L336&gt;23,0,IF(J336&gt;23,(24-L336)*0.03444,((24-L336)-(24-J336))*0.03444)),0))</f>
        <v>0</v>
      </c>
      <c r="Q336" s="11">
        <f t="shared" ref="Q336:Q344" si="145">IF(ISERROR(P336*100/N336),0,(P336*100/N336))</f>
        <v>0</v>
      </c>
      <c r="R336" s="10">
        <f t="shared" si="143"/>
        <v>0</v>
      </c>
      <c r="S336" s="8"/>
    </row>
    <row r="337" spans="1:19">
      <c r="A337" s="61">
        <v>3</v>
      </c>
      <c r="B337" s="61" t="s">
        <v>147</v>
      </c>
      <c r="C337" s="12">
        <v>80</v>
      </c>
      <c r="D337" s="61" t="s">
        <v>30</v>
      </c>
      <c r="E337" s="61">
        <v>1</v>
      </c>
      <c r="F337" s="61" t="s">
        <v>41</v>
      </c>
      <c r="G337" s="61">
        <v>1</v>
      </c>
      <c r="H337" s="61" t="s">
        <v>32</v>
      </c>
      <c r="I337" s="61"/>
      <c r="J337" s="61">
        <v>28</v>
      </c>
      <c r="K337" s="61"/>
      <c r="L337" s="61">
        <v>16</v>
      </c>
      <c r="M337" s="61" t="s">
        <v>33</v>
      </c>
      <c r="N337" s="3">
        <f t="shared" si="139"/>
        <v>8.2149999999999999</v>
      </c>
      <c r="O337" s="9">
        <f t="shared" si="140"/>
        <v>8.2149999999999999</v>
      </c>
      <c r="P337" s="4">
        <f t="shared" si="144"/>
        <v>0</v>
      </c>
      <c r="Q337" s="11">
        <f t="shared" si="145"/>
        <v>0</v>
      </c>
      <c r="R337" s="10">
        <f t="shared" si="143"/>
        <v>3.286</v>
      </c>
      <c r="S337" s="8"/>
    </row>
    <row r="338" spans="1:19">
      <c r="A338" s="61">
        <v>4</v>
      </c>
      <c r="B338" s="61" t="s">
        <v>148</v>
      </c>
      <c r="C338" s="12">
        <v>92</v>
      </c>
      <c r="D338" s="61" t="s">
        <v>30</v>
      </c>
      <c r="E338" s="61">
        <v>1</v>
      </c>
      <c r="F338" s="61" t="s">
        <v>41</v>
      </c>
      <c r="G338" s="61">
        <v>1</v>
      </c>
      <c r="H338" s="61" t="s">
        <v>32</v>
      </c>
      <c r="I338" s="61"/>
      <c r="J338" s="61">
        <v>27</v>
      </c>
      <c r="K338" s="61"/>
      <c r="L338" s="61">
        <v>16</v>
      </c>
      <c r="M338" s="61" t="s">
        <v>33</v>
      </c>
      <c r="N338" s="3">
        <f t="shared" si="139"/>
        <v>8.2149999999999999</v>
      </c>
      <c r="O338" s="9">
        <f t="shared" si="140"/>
        <v>8.2149999999999999</v>
      </c>
      <c r="P338" s="4">
        <f t="shared" si="144"/>
        <v>0</v>
      </c>
      <c r="Q338" s="11">
        <f t="shared" si="145"/>
        <v>0</v>
      </c>
      <c r="R338" s="10">
        <f t="shared" si="143"/>
        <v>3.286</v>
      </c>
      <c r="S338" s="8"/>
    </row>
    <row r="339" spans="1:19">
      <c r="A339" s="61">
        <v>5</v>
      </c>
      <c r="B339" s="61" t="s">
        <v>98</v>
      </c>
      <c r="C339" s="12">
        <v>53</v>
      </c>
      <c r="D339" s="61" t="s">
        <v>30</v>
      </c>
      <c r="E339" s="61">
        <v>1</v>
      </c>
      <c r="F339" s="61" t="s">
        <v>41</v>
      </c>
      <c r="G339" s="61">
        <v>1</v>
      </c>
      <c r="H339" s="61" t="s">
        <v>32</v>
      </c>
      <c r="I339" s="61"/>
      <c r="J339" s="61">
        <v>19</v>
      </c>
      <c r="K339" s="61"/>
      <c r="L339" s="61">
        <v>17</v>
      </c>
      <c r="M339" s="61" t="s">
        <v>33</v>
      </c>
      <c r="N339" s="3">
        <f t="shared" si="139"/>
        <v>0</v>
      </c>
      <c r="O339" s="9">
        <f t="shared" si="140"/>
        <v>0</v>
      </c>
      <c r="P339" s="4">
        <f t="shared" si="144"/>
        <v>0</v>
      </c>
      <c r="Q339" s="11">
        <f t="shared" si="145"/>
        <v>0</v>
      </c>
      <c r="R339" s="10">
        <f t="shared" si="143"/>
        <v>0</v>
      </c>
      <c r="S339" s="8"/>
    </row>
    <row r="340" spans="1:19">
      <c r="A340" s="61">
        <v>6</v>
      </c>
      <c r="B340" s="61" t="s">
        <v>99</v>
      </c>
      <c r="C340" s="12">
        <v>57</v>
      </c>
      <c r="D340" s="61" t="s">
        <v>30</v>
      </c>
      <c r="E340" s="61">
        <v>1</v>
      </c>
      <c r="F340" s="61" t="s">
        <v>41</v>
      </c>
      <c r="G340" s="61">
        <v>1</v>
      </c>
      <c r="H340" s="61" t="s">
        <v>32</v>
      </c>
      <c r="I340" s="61"/>
      <c r="J340" s="61">
        <v>23</v>
      </c>
      <c r="K340" s="61"/>
      <c r="L340" s="61">
        <v>22</v>
      </c>
      <c r="M340" s="61" t="s">
        <v>33</v>
      </c>
      <c r="N340" s="3">
        <f t="shared" si="139"/>
        <v>0</v>
      </c>
      <c r="O340" s="9">
        <f t="shared" si="140"/>
        <v>0</v>
      </c>
      <c r="P340" s="4">
        <f t="shared" si="144"/>
        <v>0</v>
      </c>
      <c r="Q340" s="11">
        <f t="shared" si="145"/>
        <v>0</v>
      </c>
      <c r="R340" s="10">
        <f t="shared" si="143"/>
        <v>0</v>
      </c>
      <c r="S340" s="8"/>
    </row>
    <row r="341" spans="1:19">
      <c r="A341" s="61">
        <v>7</v>
      </c>
      <c r="B341" s="61" t="s">
        <v>149</v>
      </c>
      <c r="C341" s="12">
        <v>61</v>
      </c>
      <c r="D341" s="61" t="s">
        <v>30</v>
      </c>
      <c r="E341" s="61">
        <v>1</v>
      </c>
      <c r="F341" s="61" t="s">
        <v>41</v>
      </c>
      <c r="G341" s="61">
        <v>1</v>
      </c>
      <c r="H341" s="61" t="s">
        <v>32</v>
      </c>
      <c r="I341" s="61"/>
      <c r="J341" s="61">
        <v>21</v>
      </c>
      <c r="K341" s="61"/>
      <c r="L341" s="61">
        <v>7</v>
      </c>
      <c r="M341" s="61" t="s">
        <v>33</v>
      </c>
      <c r="N341" s="3">
        <f t="shared" si="139"/>
        <v>15</v>
      </c>
      <c r="O341" s="9">
        <f t="shared" si="140"/>
        <v>15</v>
      </c>
      <c r="P341" s="4">
        <f t="shared" si="144"/>
        <v>1.377</v>
      </c>
      <c r="Q341" s="11">
        <f t="shared" si="145"/>
        <v>9.18</v>
      </c>
      <c r="R341" s="10">
        <f t="shared" si="143"/>
        <v>6.5507999999999997</v>
      </c>
      <c r="S341" s="8"/>
    </row>
    <row r="342" spans="1:19" hidden="1">
      <c r="A342" s="61">
        <v>8</v>
      </c>
      <c r="B342" s="61"/>
      <c r="C342" s="12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3">
        <f t="shared" si="139"/>
        <v>0</v>
      </c>
      <c r="O342" s="9">
        <f t="shared" si="140"/>
        <v>0</v>
      </c>
      <c r="P342" s="4">
        <f t="shared" si="144"/>
        <v>0</v>
      </c>
      <c r="Q342" s="11">
        <f t="shared" si="145"/>
        <v>0</v>
      </c>
      <c r="R342" s="10">
        <f t="shared" si="143"/>
        <v>0</v>
      </c>
      <c r="S342" s="8"/>
    </row>
    <row r="343" spans="1:19" hidden="1">
      <c r="A343" s="61">
        <v>9</v>
      </c>
      <c r="B343" s="61"/>
      <c r="C343" s="12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3">
        <f t="shared" si="139"/>
        <v>0</v>
      </c>
      <c r="O343" s="9">
        <f t="shared" si="140"/>
        <v>0</v>
      </c>
      <c r="P343" s="4">
        <f t="shared" si="144"/>
        <v>0</v>
      </c>
      <c r="Q343" s="11">
        <f t="shared" si="145"/>
        <v>0</v>
      </c>
      <c r="R343" s="10">
        <f t="shared" si="143"/>
        <v>0</v>
      </c>
      <c r="S343" s="8"/>
    </row>
    <row r="344" spans="1:19" hidden="1">
      <c r="A344" s="61">
        <v>10</v>
      </c>
      <c r="B344" s="61"/>
      <c r="C344" s="12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3">
        <f t="shared" si="139"/>
        <v>0</v>
      </c>
      <c r="O344" s="9">
        <f t="shared" si="140"/>
        <v>0</v>
      </c>
      <c r="P344" s="4">
        <f t="shared" si="144"/>
        <v>0</v>
      </c>
      <c r="Q344" s="11">
        <f t="shared" si="145"/>
        <v>0</v>
      </c>
      <c r="R344" s="10">
        <f t="shared" si="143"/>
        <v>0</v>
      </c>
      <c r="S344" s="8"/>
    </row>
    <row r="345" spans="1:19">
      <c r="A345" s="64" t="s">
        <v>35</v>
      </c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6"/>
      <c r="R345" s="10">
        <f>SUM(R335:R344)</f>
        <v>13.1228</v>
      </c>
      <c r="S345" s="8"/>
    </row>
    <row r="346" spans="1:19" ht="15.75">
      <c r="A346" s="23" t="s">
        <v>150</v>
      </c>
      <c r="B346" s="23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6"/>
      <c r="S346" s="8"/>
    </row>
    <row r="347" spans="1:19">
      <c r="A347" s="48" t="s">
        <v>37</v>
      </c>
      <c r="B347" s="48"/>
      <c r="C347" s="48"/>
      <c r="D347" s="48"/>
      <c r="E347" s="48"/>
      <c r="F347" s="48"/>
      <c r="G347" s="48"/>
      <c r="H347" s="48"/>
      <c r="I347" s="48"/>
      <c r="J347" s="15"/>
      <c r="K347" s="15"/>
      <c r="L347" s="15"/>
      <c r="M347" s="15"/>
      <c r="N347" s="15"/>
      <c r="O347" s="15"/>
      <c r="P347" s="15"/>
      <c r="Q347" s="15"/>
      <c r="R347" s="16"/>
      <c r="S347" s="8"/>
    </row>
    <row r="348" spans="1:19" s="8" customFormat="1">
      <c r="A348" s="48"/>
      <c r="B348" s="48"/>
      <c r="C348" s="48"/>
      <c r="D348" s="48"/>
      <c r="E348" s="48"/>
      <c r="F348" s="48"/>
      <c r="G348" s="48"/>
      <c r="H348" s="48"/>
      <c r="I348" s="48"/>
      <c r="J348" s="15"/>
      <c r="K348" s="15"/>
      <c r="L348" s="15"/>
      <c r="M348" s="15"/>
      <c r="N348" s="15"/>
      <c r="O348" s="15"/>
      <c r="P348" s="15"/>
      <c r="Q348" s="15"/>
      <c r="R348" s="16"/>
    </row>
    <row r="349" spans="1:19">
      <c r="A349" s="67" t="s">
        <v>151</v>
      </c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57"/>
      <c r="R349" s="8"/>
      <c r="S349" s="8"/>
    </row>
    <row r="350" spans="1:19" ht="18">
      <c r="A350" s="69" t="s">
        <v>27</v>
      </c>
      <c r="B350" s="70"/>
      <c r="C350" s="70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57"/>
      <c r="R350" s="8"/>
      <c r="S350" s="8"/>
    </row>
    <row r="351" spans="1:19">
      <c r="A351" s="67" t="s">
        <v>152</v>
      </c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57"/>
      <c r="R351" s="8"/>
      <c r="S351" s="8"/>
    </row>
    <row r="352" spans="1:19">
      <c r="A352" s="61">
        <v>1</v>
      </c>
      <c r="B352" s="61" t="s">
        <v>55</v>
      </c>
      <c r="C352" s="12">
        <v>74</v>
      </c>
      <c r="D352" s="61" t="s">
        <v>30</v>
      </c>
      <c r="E352" s="61">
        <v>1</v>
      </c>
      <c r="F352" s="61" t="s">
        <v>84</v>
      </c>
      <c r="G352" s="61">
        <v>1</v>
      </c>
      <c r="H352" s="61" t="s">
        <v>32</v>
      </c>
      <c r="I352" s="61"/>
      <c r="J352" s="61">
        <v>22</v>
      </c>
      <c r="K352" s="61"/>
      <c r="L352" s="61">
        <v>20</v>
      </c>
      <c r="M352" s="61" t="s">
        <v>33</v>
      </c>
      <c r="N352" s="3">
        <f t="shared" ref="N352:N364" si="146">(IF(F352="OŽ",IF(L352=1,550.8,IF(L352=2,426.38,IF(L352=3,342.14,IF(L352=4,181.44,IF(L352=5,168.48,IF(L352=6,155.52,IF(L352=7,148.5,IF(L352=8,144,0))))))))+IF(L352&lt;=8,0,IF(L352&lt;=16,137.7,IF(L352&lt;=24,108,IF(L352&lt;=32,80.1,IF(L352&lt;=36,52.2,0)))))-IF(L352&lt;=8,0,IF(L352&lt;=16,(L352-9)*2.754,IF(L352&lt;=24,(L352-17)* 2.754,IF(L352&lt;=32,(L352-25)* 2.754,IF(L352&lt;=36,(L352-33)*2.754,0))))),0)+IF(F352="PČ",IF(L352=1,449,IF(L352=2,314.6,IF(L352=3,238,IF(L352=4,172,IF(L352=5,159,IF(L352=6,145,IF(L352=7,132,IF(L352=8,119,0))))))))+IF(L352&lt;=8,0,IF(L352&lt;=16,88,IF(L352&lt;=24,55,IF(L352&lt;=32,22,0))))-IF(L352&lt;=8,0,IF(L352&lt;=16,(L352-9)*2.245,IF(L352&lt;=24,(L352-17)*2.245,IF(L352&lt;=32,(L352-25)*2.245,0)))),0)+IF(F352="PČneol",IF(L352=1,85,IF(L352=2,64.61,IF(L352=3,50.76,IF(L352=4,16.25,IF(L352=5,15,IF(L352=6,13.75,IF(L352=7,12.5,IF(L352=8,11.25,0))))))))+IF(L352&lt;=8,0,IF(L352&lt;=16,9,0))-IF(L352&lt;=8,0,IF(L352&lt;=16,(L352-9)*0.425,0)),0)+IF(F352="PŽ",IF(L352=1,85,IF(L352=2,59.5,IF(L352=3,45,IF(L352=4,32.5,IF(L352=5,30,IF(L352=6,27.5,IF(L352=7,25,IF(L352=8,22.5,0))))))))+IF(L352&lt;=8,0,IF(L352&lt;=16,19,IF(L352&lt;=24,13,IF(L352&lt;=32,8,0))))-IF(L352&lt;=8,0,IF(L352&lt;=16,(L352-9)*0.425,IF(L352&lt;=24,(L352-17)*0.425,IF(L352&lt;=32,(L352-25)*0.425,0)))),0)+IF(F352="EČ",IF(L352=1,204,IF(L352=2,156.24,IF(L352=3,123.84,IF(L352=4,72,IF(L352=5,66,IF(L352=6,60,IF(L352=7,54,IF(L352=8,48,0))))))))+IF(L352&lt;=8,0,IF(L352&lt;=16,40,IF(L352&lt;=24,25,0)))-IF(L352&lt;=8,0,IF(L352&lt;=16,(L352-9)*1.02,IF(L352&lt;=24,(L352-17)*1.02,0))),0)+IF(F352="EČneol",IF(L352=1,68,IF(L352=2,51.69,IF(L352=3,40.61,IF(L352=4,13,IF(L352=5,12,IF(L352=6,11,IF(L352=7,10,IF(L352=8,9,0)))))))))+IF(F352="EŽ",IF(L352=1,68,IF(L352=2,47.6,IF(L352=3,36,IF(L352=4,18,IF(L352=5,16.5,IF(L352=6,15,IF(L352=7,13.5,IF(L352=8,12,0))))))))+IF(L352&lt;=8,0,IF(L352&lt;=16,10,IF(L352&lt;=24,6,0)))-IF(L352&lt;=8,0,IF(L352&lt;=16,(L352-9)*0.34,IF(L352&lt;=24,(L352-17)*0.34,0))),0)+IF(F352="PT",IF(L352=1,68,IF(L352=2,52.08,IF(L352=3,41.28,IF(L352=4,24,IF(L352=5,22,IF(L352=6,20,IF(L352=7,18,IF(L352=8,16,0))))))))+IF(L352&lt;=8,0,IF(L352&lt;=16,13,IF(L352&lt;=24,9,IF(L352&lt;=32,4,0))))-IF(L352&lt;=8,0,IF(L352&lt;=16,(L352-9)*0.34,IF(L352&lt;=24,(L352-17)*0.34,IF(L352&lt;=32,(L352-25)*0.34,0)))),0)+IF(F352="JOŽ",IF(L352=1,85,IF(L352=2,59.5,IF(L352=3,45,IF(L352=4,32.5,IF(L352=5,30,IF(L352=6,27.5,IF(L352=7,25,IF(L352=8,22.5,0))))))))+IF(L352&lt;=8,0,IF(L352&lt;=16,19,IF(L352&lt;=24,13,0)))-IF(L352&lt;=8,0,IF(L352&lt;=16,(L352-9)*0.425,IF(L352&lt;=24,(L352-17)*0.425,0))),0)+IF(F352="JPČ",IF(L352=1,68,IF(L352=2,47.6,IF(L352=3,36,IF(L352=4,26,IF(L352=5,24,IF(L352=6,22,IF(L352=7,20,IF(L352=8,18,0))))))))+IF(L352&lt;=8,0,IF(L352&lt;=16,13,IF(L352&lt;=24,9,0)))-IF(L352&lt;=8,0,IF(L352&lt;=16,(L352-9)*0.34,IF(L352&lt;=24,(L352-17)*0.34,0))),0)+IF(F352="JEČ",IF(L352=1,34,IF(L352=2,26.04,IF(L352=3,20.6,IF(L352=4,12,IF(L352=5,11,IF(L352=6,10,IF(L352=7,9,IF(L352=8,8,0))))))))+IF(L352&lt;=8,0,IF(L352&lt;=16,6,0))-IF(L352&lt;=8,0,IF(L352&lt;=16,(L352-9)*0.17,0)),0)+IF(F352="JEOF",IF(L352=1,34,IF(L352=2,26.04,IF(L352=3,20.6,IF(L352=4,12,IF(L352=5,11,IF(L352=6,10,IF(L352=7,9,IF(L352=8,8,0))))))))+IF(L352&lt;=8,0,IF(L352&lt;=16,6,0))-IF(L352&lt;=8,0,IF(L352&lt;=16,(L352-9)*0.17,0)),0)+IF(F352="JnPČ",IF(L352=1,51,IF(L352=2,35.7,IF(L352=3,27,IF(L352=4,19.5,IF(L352=5,18,IF(L352=6,16.5,IF(L352=7,15,IF(L352=8,13.5,0))))))))+IF(L352&lt;=8,0,IF(L352&lt;=16,10,0))-IF(L352&lt;=8,0,IF(L352&lt;=16,(L352-9)*0.255,0)),0)+IF(F352="JnEČ",IF(L352=1,25.5,IF(L352=2,19.53,IF(L352=3,15.48,IF(L352=4,9,IF(L352=5,8.25,IF(L352=6,7.5,IF(L352=7,6.75,IF(L352=8,6,0))))))))+IF(L352&lt;=8,0,IF(L352&lt;=16,5,0))-IF(L352&lt;=8,0,IF(L352&lt;=16,(L352-9)*0.1275,0)),0)+IF(F352="JčPČ",IF(L352=1,21.25,IF(L352=2,14.5,IF(L352=3,11.5,IF(L352=4,7,IF(L352=5,6.5,IF(L352=6,6,IF(L352=7,5.5,IF(L352=8,5,0))))))))+IF(L352&lt;=8,0,IF(L352&lt;=16,4,0))-IF(L352&lt;=8,0,IF(L352&lt;=16,(L352-9)*0.10625,0)),0)+IF(F352="JčEČ",IF(L352=1,17,IF(L352=2,13.02,IF(L352=3,10.32,IF(L352=4,6,IF(L352=5,5.5,IF(L352=6,5,IF(L352=7,4.5,IF(L352=8,4,0))))))))+IF(L352&lt;=8,0,IF(L352&lt;=16,3,0))-IF(L352&lt;=8,0,IF(L352&lt;=16,(L352-9)*0.085,0)),0)+IF(F352="NEAK",IF(L352=1,11.48,IF(L352=2,8.79,IF(L352=3,6.97,IF(L352=4,4.05,IF(L352=5,3.71,IF(L352=6,3.38,IF(L352=7,3.04,IF(L352=8,2.7,0))))))))+IF(L352&lt;=8,0,IF(L352&lt;=16,2,IF(L352&lt;=24,1.3,0)))-IF(L352&lt;=8,0,IF(L352&lt;=16,(L352-9)*0.0574,IF(L352&lt;=24,(L352-17)*0.0574,0))),0))*IF(L352&lt;0,1,IF(OR(F352="PČ",F352="PŽ",F352="PT"),IF(J352&lt;32,J352/32,1),1))* IF(L352&lt;0,1,IF(OR(F352="EČ",F352="EŽ",F352="JOŽ",F352="JPČ",F352="NEAK"),IF(J352&lt;24,J352/24,1),1))*IF(L352&lt;0,1,IF(OR(F352="PČneol",F352="JEČ",F352="JEOF",F352="JnPČ",F352="JnEČ",F352="JčPČ",F352="JčEČ"),IF(J352&lt;16,J352/16,1),1))*IF(L352&lt;0,1,IF(F352="EČneol",IF(J352&lt;8,J352/8,1),1))</f>
        <v>20.111666666666668</v>
      </c>
      <c r="O352" s="9">
        <f t="shared" ref="O352:O364" si="147">IF(F352="OŽ",N352,IF(H352="Ne",IF(J352*0.3&lt;J352-L352,N352,0),IF(J352*0.1&lt;J352-L352,N352,0)))</f>
        <v>0</v>
      </c>
      <c r="P352" s="4">
        <f t="shared" ref="P352" si="148">IF(O352=0,0,IF(F352="OŽ",IF(L352&gt;35,0,IF(J352&gt;35,(36-L352)*1.836,((36-L352)-(36-J352))*1.836)),0)+IF(F352="PČ",IF(L352&gt;31,0,IF(J352&gt;31,(32-L352)*1.347,((32-L352)-(32-J352))*1.347)),0)+ IF(F352="PČneol",IF(L352&gt;15,0,IF(J352&gt;15,(16-L352)*0.255,((16-L352)-(16-J352))*0.255)),0)+IF(F352="PŽ",IF(L352&gt;31,0,IF(J352&gt;31,(32-L352)*0.255,((32-L352)-(32-J352))*0.255)),0)+IF(F352="EČ",IF(L352&gt;23,0,IF(J352&gt;23,(24-L352)*0.612,((24-L352)-(24-J352))*0.612)),0)+IF(F352="EČneol",IF(L352&gt;7,0,IF(J352&gt;7,(8-L352)*0.204,((8-L352)-(8-J352))*0.204)),0)+IF(F352="EŽ",IF(L352&gt;23,0,IF(J352&gt;23,(24-L352)*0.204,((24-L352)-(24-J352))*0.204)),0)+IF(F352="PT",IF(L352&gt;31,0,IF(J352&gt;31,(32-L352)*0.204,((32-L352)-(32-J352))*0.204)),0)+IF(F352="JOŽ",IF(L352&gt;23,0,IF(J352&gt;23,(24-L352)*0.255,((24-L352)-(24-J352))*0.255)),0)+IF(F352="JPČ",IF(L352&gt;23,0,IF(J352&gt;23,(24-L352)*0.204,((24-L352)-(24-J352))*0.204)),0)+IF(F352="JEČ",IF(L352&gt;15,0,IF(J352&gt;15,(16-L352)*0.102,((16-L352)-(16-J352))*0.102)),0)+IF(F352="JEOF",IF(L352&gt;15,0,IF(J352&gt;15,(16-L352)*0.102,((16-L352)-(16-J352))*0.102)),0)+IF(F352="JnPČ",IF(L352&gt;15,0,IF(J352&gt;15,(16-L352)*0.153,((16-L352)-(16-J352))*0.153)),0)+IF(F352="JnEČ",IF(L352&gt;15,0,IF(J352&gt;15,(16-L352)*0.0765,((16-L352)-(16-J352))*0.0765)),0)+IF(F352="JčPČ",IF(L352&gt;15,0,IF(J352&gt;15,(16-L352)*0.06375,((16-L352)-(16-J352))*0.06375)),0)+IF(F352="JčEČ",IF(L352&gt;15,0,IF(J352&gt;15,(16-L352)*0.051,((16-L352)-(16-J352))*0.051)),0)+IF(F352="NEAK",IF(L352&gt;23,0,IF(J352&gt;23,(24-L352)*0.03444,((24-L352)-(24-J352))*0.03444)),0))</f>
        <v>0</v>
      </c>
      <c r="Q352" s="11">
        <f t="shared" ref="Q352" si="149">IF(ISERROR(P352*100/N352),0,(P352*100/N352))</f>
        <v>0</v>
      </c>
      <c r="R352" s="10">
        <f t="shared" ref="R352:R364" si="150">IF(Q352&lt;=30,O352+P352,O352+O352*0.3)*IF(G352=1,0.4,IF(G352=2,0.75,IF(G352="1 (kas 4 m. 1 k. nerengiamos)",0.52,1)))*IF(D352="olimpinė",1,IF(M352="Ne",0.5,1))*IF(OR(A$5="Lietuvos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federacija"),IF(OR(J352&lt;8,K352&lt;16),0,1),1)*E352*IF(I352&lt;=1,1,1/I352)*IF(OR(A$5="Lietuvos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52" s="8"/>
    </row>
    <row r="353" spans="1:19">
      <c r="A353" s="61">
        <v>2</v>
      </c>
      <c r="B353" s="61" t="s">
        <v>104</v>
      </c>
      <c r="C353" s="12">
        <v>86</v>
      </c>
      <c r="D353" s="61" t="s">
        <v>30</v>
      </c>
      <c r="E353" s="61">
        <v>1</v>
      </c>
      <c r="F353" s="61" t="s">
        <v>84</v>
      </c>
      <c r="G353" s="61">
        <v>1</v>
      </c>
      <c r="H353" s="61" t="s">
        <v>32</v>
      </c>
      <c r="I353" s="61"/>
      <c r="J353" s="61">
        <v>25</v>
      </c>
      <c r="K353" s="61"/>
      <c r="L353" s="61">
        <v>22</v>
      </c>
      <c r="M353" s="61" t="s">
        <v>33</v>
      </c>
      <c r="N353" s="3">
        <f t="shared" si="146"/>
        <v>19.899999999999999</v>
      </c>
      <c r="O353" s="9">
        <f t="shared" si="147"/>
        <v>0</v>
      </c>
      <c r="P353" s="4">
        <f t="shared" ref="P353:P364" si="151">IF(O353=0,0,IF(F353="OŽ",IF(L353&gt;35,0,IF(J353&gt;35,(36-L353)*1.836,((36-L353)-(36-J353))*1.836)),0)+IF(F353="PČ",IF(L353&gt;31,0,IF(J353&gt;31,(32-L353)*1.347,((32-L353)-(32-J353))*1.347)),0)+ IF(F353="PČneol",IF(L353&gt;15,0,IF(J353&gt;15,(16-L353)*0.255,((16-L353)-(16-J353))*0.255)),0)+IF(F353="PŽ",IF(L353&gt;31,0,IF(J353&gt;31,(32-L353)*0.255,((32-L353)-(32-J353))*0.255)),0)+IF(F353="EČ",IF(L353&gt;23,0,IF(J353&gt;23,(24-L353)*0.612,((24-L353)-(24-J353))*0.612)),0)+IF(F353="EČneol",IF(L353&gt;7,0,IF(J353&gt;7,(8-L353)*0.204,((8-L353)-(8-J353))*0.204)),0)+IF(F353="EŽ",IF(L353&gt;23,0,IF(J353&gt;23,(24-L353)*0.204,((24-L353)-(24-J353))*0.204)),0)+IF(F353="PT",IF(L353&gt;31,0,IF(J353&gt;31,(32-L353)*0.204,((32-L353)-(32-J353))*0.204)),0)+IF(F353="JOŽ",IF(L353&gt;23,0,IF(J353&gt;23,(24-L353)*0.255,((24-L353)-(24-J353))*0.255)),0)+IF(F353="JPČ",IF(L353&gt;23,0,IF(J353&gt;23,(24-L353)*0.204,((24-L353)-(24-J353))*0.204)),0)+IF(F353="JEČ",IF(L353&gt;15,0,IF(J353&gt;15,(16-L353)*0.102,((16-L353)-(16-J353))*0.102)),0)+IF(F353="JEOF",IF(L353&gt;15,0,IF(J353&gt;15,(16-L353)*0.102,((16-L353)-(16-J353))*0.102)),0)+IF(F353="JnPČ",IF(L353&gt;15,0,IF(J353&gt;15,(16-L353)*0.153,((16-L353)-(16-J353))*0.153)),0)+IF(F353="JnEČ",IF(L353&gt;15,0,IF(J353&gt;15,(16-L353)*0.0765,((16-L353)-(16-J353))*0.0765)),0)+IF(F353="JčPČ",IF(L353&gt;15,0,IF(J353&gt;15,(16-L353)*0.06375,((16-L353)-(16-J353))*0.06375)),0)+IF(F353="JčEČ",IF(L353&gt;15,0,IF(J353&gt;15,(16-L353)*0.051,((16-L353)-(16-J353))*0.051)),0)+IF(F353="NEAK",IF(L353&gt;23,0,IF(J353&gt;23,(24-L353)*0.03444,((24-L353)-(24-J353))*0.03444)),0))</f>
        <v>0</v>
      </c>
      <c r="Q353" s="11">
        <f t="shared" ref="Q353:Q364" si="152">IF(ISERROR(P353*100/N353),0,(P353*100/N353))</f>
        <v>0</v>
      </c>
      <c r="R353" s="10">
        <f t="shared" si="150"/>
        <v>0</v>
      </c>
      <c r="S353" s="8"/>
    </row>
    <row r="354" spans="1:19">
      <c r="A354" s="61">
        <v>3</v>
      </c>
      <c r="B354" s="61" t="s">
        <v>109</v>
      </c>
      <c r="C354" s="12">
        <v>97</v>
      </c>
      <c r="D354" s="61" t="s">
        <v>30</v>
      </c>
      <c r="E354" s="61">
        <v>1</v>
      </c>
      <c r="F354" s="61" t="s">
        <v>84</v>
      </c>
      <c r="G354" s="61">
        <v>1</v>
      </c>
      <c r="H354" s="61" t="s">
        <v>32</v>
      </c>
      <c r="I354" s="61"/>
      <c r="J354" s="61">
        <v>18</v>
      </c>
      <c r="K354" s="61"/>
      <c r="L354" s="61">
        <v>14</v>
      </c>
      <c r="M354" s="61" t="s">
        <v>33</v>
      </c>
      <c r="N354" s="3">
        <f t="shared" si="146"/>
        <v>26.174999999999997</v>
      </c>
      <c r="O354" s="9">
        <f t="shared" si="147"/>
        <v>0</v>
      </c>
      <c r="P354" s="4">
        <f t="shared" si="151"/>
        <v>0</v>
      </c>
      <c r="Q354" s="11">
        <f t="shared" si="152"/>
        <v>0</v>
      </c>
      <c r="R354" s="10">
        <f t="shared" si="150"/>
        <v>0</v>
      </c>
      <c r="S354" s="8"/>
    </row>
    <row r="355" spans="1:19">
      <c r="A355" s="61">
        <v>4</v>
      </c>
      <c r="B355" s="61" t="s">
        <v>66</v>
      </c>
      <c r="C355" s="12">
        <v>63</v>
      </c>
      <c r="D355" s="61" t="s">
        <v>30</v>
      </c>
      <c r="E355" s="61">
        <v>1</v>
      </c>
      <c r="F355" s="61" t="s">
        <v>84</v>
      </c>
      <c r="G355" s="61">
        <v>1</v>
      </c>
      <c r="H355" s="61" t="s">
        <v>32</v>
      </c>
      <c r="I355" s="61"/>
      <c r="J355" s="61">
        <v>14</v>
      </c>
      <c r="K355" s="61"/>
      <c r="L355" s="61">
        <v>7</v>
      </c>
      <c r="M355" s="61" t="s">
        <v>33</v>
      </c>
      <c r="N355" s="3">
        <f t="shared" si="146"/>
        <v>31.500000000000004</v>
      </c>
      <c r="O355" s="9">
        <f t="shared" si="147"/>
        <v>31.500000000000004</v>
      </c>
      <c r="P355" s="4">
        <f t="shared" si="151"/>
        <v>4.2839999999999998</v>
      </c>
      <c r="Q355" s="11">
        <f t="shared" si="152"/>
        <v>13.599999999999998</v>
      </c>
      <c r="R355" s="10">
        <f t="shared" si="150"/>
        <v>14.313600000000003</v>
      </c>
      <c r="S355" s="8"/>
    </row>
    <row r="356" spans="1:19">
      <c r="A356" s="61">
        <v>5</v>
      </c>
      <c r="B356" s="61" t="s">
        <v>29</v>
      </c>
      <c r="C356" s="12">
        <v>67</v>
      </c>
      <c r="D356" s="61" t="s">
        <v>30</v>
      </c>
      <c r="E356" s="61">
        <v>1</v>
      </c>
      <c r="F356" s="61" t="s">
        <v>84</v>
      </c>
      <c r="G356" s="61">
        <v>1</v>
      </c>
      <c r="H356" s="61" t="s">
        <v>32</v>
      </c>
      <c r="I356" s="61"/>
      <c r="J356" s="61">
        <v>25</v>
      </c>
      <c r="K356" s="61"/>
      <c r="L356" s="61">
        <v>25</v>
      </c>
      <c r="M356" s="61" t="s">
        <v>33</v>
      </c>
      <c r="N356" s="3">
        <f t="shared" si="146"/>
        <v>0</v>
      </c>
      <c r="O356" s="9">
        <f t="shared" si="147"/>
        <v>0</v>
      </c>
      <c r="P356" s="4">
        <f t="shared" si="151"/>
        <v>0</v>
      </c>
      <c r="Q356" s="11">
        <f t="shared" si="152"/>
        <v>0</v>
      </c>
      <c r="R356" s="10">
        <f t="shared" si="150"/>
        <v>0</v>
      </c>
      <c r="S356" s="8"/>
    </row>
    <row r="357" spans="1:19">
      <c r="A357" s="61">
        <v>6</v>
      </c>
      <c r="B357" s="61" t="s">
        <v>34</v>
      </c>
      <c r="C357" s="12">
        <v>77</v>
      </c>
      <c r="D357" s="61" t="s">
        <v>30</v>
      </c>
      <c r="E357" s="61">
        <v>1</v>
      </c>
      <c r="F357" s="61" t="s">
        <v>84</v>
      </c>
      <c r="G357" s="61">
        <v>1</v>
      </c>
      <c r="H357" s="61" t="s">
        <v>32</v>
      </c>
      <c r="I357" s="61"/>
      <c r="J357" s="61">
        <v>29</v>
      </c>
      <c r="K357" s="61"/>
      <c r="L357" s="61">
        <v>28</v>
      </c>
      <c r="M357" s="61" t="s">
        <v>33</v>
      </c>
      <c r="N357" s="3">
        <f t="shared" si="146"/>
        <v>0</v>
      </c>
      <c r="O357" s="9">
        <f t="shared" si="147"/>
        <v>0</v>
      </c>
      <c r="P357" s="4">
        <f t="shared" si="151"/>
        <v>0</v>
      </c>
      <c r="Q357" s="11">
        <f t="shared" si="152"/>
        <v>0</v>
      </c>
      <c r="R357" s="10">
        <f t="shared" si="150"/>
        <v>0</v>
      </c>
      <c r="S357" s="8"/>
    </row>
    <row r="358" spans="1:19">
      <c r="A358" s="61">
        <v>7</v>
      </c>
      <c r="B358" s="61" t="s">
        <v>67</v>
      </c>
      <c r="C358" s="12">
        <v>87</v>
      </c>
      <c r="D358" s="61" t="s">
        <v>30</v>
      </c>
      <c r="E358" s="61">
        <v>1</v>
      </c>
      <c r="F358" s="61" t="s">
        <v>84</v>
      </c>
      <c r="G358" s="61">
        <v>1</v>
      </c>
      <c r="H358" s="61" t="s">
        <v>32</v>
      </c>
      <c r="I358" s="61"/>
      <c r="J358" s="61">
        <v>25</v>
      </c>
      <c r="K358" s="61"/>
      <c r="L358" s="61">
        <v>5</v>
      </c>
      <c r="M358" s="61" t="s">
        <v>33</v>
      </c>
      <c r="N358" s="3">
        <f t="shared" si="146"/>
        <v>66</v>
      </c>
      <c r="O358" s="9">
        <f t="shared" si="147"/>
        <v>66</v>
      </c>
      <c r="P358" s="4">
        <f t="shared" si="151"/>
        <v>11.628</v>
      </c>
      <c r="Q358" s="11">
        <f t="shared" si="152"/>
        <v>17.618181818181817</v>
      </c>
      <c r="R358" s="10">
        <f t="shared" si="150"/>
        <v>31.051200000000001</v>
      </c>
      <c r="S358" s="8"/>
    </row>
    <row r="359" spans="1:19" s="8" customFormat="1">
      <c r="A359" s="61">
        <v>8</v>
      </c>
      <c r="B359" s="61" t="s">
        <v>68</v>
      </c>
      <c r="C359" s="12">
        <v>97</v>
      </c>
      <c r="D359" s="61" t="s">
        <v>30</v>
      </c>
      <c r="E359" s="61">
        <v>1</v>
      </c>
      <c r="F359" s="61" t="s">
        <v>84</v>
      </c>
      <c r="G359" s="61">
        <v>1</v>
      </c>
      <c r="H359" s="61" t="s">
        <v>32</v>
      </c>
      <c r="I359" s="61"/>
      <c r="J359" s="61">
        <v>23</v>
      </c>
      <c r="K359" s="61"/>
      <c r="L359" s="61">
        <v>20</v>
      </c>
      <c r="M359" s="61" t="s">
        <v>33</v>
      </c>
      <c r="N359" s="3">
        <f t="shared" ref="N359:N361" si="153">(IF(F359="OŽ",IF(L359=1,550.8,IF(L359=2,426.38,IF(L359=3,342.14,IF(L359=4,181.44,IF(L359=5,168.48,IF(L359=6,155.52,IF(L359=7,148.5,IF(L359=8,144,0))))))))+IF(L359&lt;=8,0,IF(L359&lt;=16,137.7,IF(L359&lt;=24,108,IF(L359&lt;=32,80.1,IF(L359&lt;=36,52.2,0)))))-IF(L359&lt;=8,0,IF(L359&lt;=16,(L359-9)*2.754,IF(L359&lt;=24,(L359-17)* 2.754,IF(L359&lt;=32,(L359-25)* 2.754,IF(L359&lt;=36,(L359-33)*2.754,0))))),0)+IF(F359="PČ",IF(L359=1,449,IF(L359=2,314.6,IF(L359=3,238,IF(L359=4,172,IF(L359=5,159,IF(L359=6,145,IF(L359=7,132,IF(L359=8,119,0))))))))+IF(L359&lt;=8,0,IF(L359&lt;=16,88,IF(L359&lt;=24,55,IF(L359&lt;=32,22,0))))-IF(L359&lt;=8,0,IF(L359&lt;=16,(L359-9)*2.245,IF(L359&lt;=24,(L359-17)*2.245,IF(L359&lt;=32,(L359-25)*2.245,0)))),0)+IF(F359="PČneol",IF(L359=1,85,IF(L359=2,64.61,IF(L359=3,50.76,IF(L359=4,16.25,IF(L359=5,15,IF(L359=6,13.75,IF(L359=7,12.5,IF(L359=8,11.25,0))))))))+IF(L359&lt;=8,0,IF(L359&lt;=16,9,0))-IF(L359&lt;=8,0,IF(L359&lt;=16,(L359-9)*0.425,0)),0)+IF(F359="PŽ",IF(L359=1,85,IF(L359=2,59.5,IF(L359=3,45,IF(L359=4,32.5,IF(L359=5,30,IF(L359=6,27.5,IF(L359=7,25,IF(L359=8,22.5,0))))))))+IF(L359&lt;=8,0,IF(L359&lt;=16,19,IF(L359&lt;=24,13,IF(L359&lt;=32,8,0))))-IF(L359&lt;=8,0,IF(L359&lt;=16,(L359-9)*0.425,IF(L359&lt;=24,(L359-17)*0.425,IF(L359&lt;=32,(L359-25)*0.425,0)))),0)+IF(F359="EČ",IF(L359=1,204,IF(L359=2,156.24,IF(L359=3,123.84,IF(L359=4,72,IF(L359=5,66,IF(L359=6,60,IF(L359=7,54,IF(L359=8,48,0))))))))+IF(L359&lt;=8,0,IF(L359&lt;=16,40,IF(L359&lt;=24,25,0)))-IF(L359&lt;=8,0,IF(L359&lt;=16,(L359-9)*1.02,IF(L359&lt;=24,(L359-17)*1.02,0))),0)+IF(F359="EČneol",IF(L359=1,68,IF(L359=2,51.69,IF(L359=3,40.61,IF(L359=4,13,IF(L359=5,12,IF(L359=6,11,IF(L359=7,10,IF(L359=8,9,0)))))))))+IF(F359="EŽ",IF(L359=1,68,IF(L359=2,47.6,IF(L359=3,36,IF(L359=4,18,IF(L359=5,16.5,IF(L359=6,15,IF(L359=7,13.5,IF(L359=8,12,0))))))))+IF(L359&lt;=8,0,IF(L359&lt;=16,10,IF(L359&lt;=24,6,0)))-IF(L359&lt;=8,0,IF(L359&lt;=16,(L359-9)*0.34,IF(L359&lt;=24,(L359-17)*0.34,0))),0)+IF(F359="PT",IF(L359=1,68,IF(L359=2,52.08,IF(L359=3,41.28,IF(L359=4,24,IF(L359=5,22,IF(L359=6,20,IF(L359=7,18,IF(L359=8,16,0))))))))+IF(L359&lt;=8,0,IF(L359&lt;=16,13,IF(L359&lt;=24,9,IF(L359&lt;=32,4,0))))-IF(L359&lt;=8,0,IF(L359&lt;=16,(L359-9)*0.34,IF(L359&lt;=24,(L359-17)*0.34,IF(L359&lt;=32,(L359-25)*0.34,0)))),0)+IF(F359="JOŽ",IF(L359=1,85,IF(L359=2,59.5,IF(L359=3,45,IF(L359=4,32.5,IF(L359=5,30,IF(L359=6,27.5,IF(L359=7,25,IF(L359=8,22.5,0))))))))+IF(L359&lt;=8,0,IF(L359&lt;=16,19,IF(L359&lt;=24,13,0)))-IF(L359&lt;=8,0,IF(L359&lt;=16,(L359-9)*0.425,IF(L359&lt;=24,(L359-17)*0.425,0))),0)+IF(F359="JPČ",IF(L359=1,68,IF(L359=2,47.6,IF(L359=3,36,IF(L359=4,26,IF(L359=5,24,IF(L359=6,22,IF(L359=7,20,IF(L359=8,18,0))))))))+IF(L359&lt;=8,0,IF(L359&lt;=16,13,IF(L359&lt;=24,9,0)))-IF(L359&lt;=8,0,IF(L359&lt;=16,(L359-9)*0.34,IF(L359&lt;=24,(L359-17)*0.34,0))),0)+IF(F359="JEČ",IF(L359=1,34,IF(L359=2,26.04,IF(L359=3,20.6,IF(L359=4,12,IF(L359=5,11,IF(L359=6,10,IF(L359=7,9,IF(L359=8,8,0))))))))+IF(L359&lt;=8,0,IF(L359&lt;=16,6,0))-IF(L359&lt;=8,0,IF(L359&lt;=16,(L359-9)*0.17,0)),0)+IF(F359="JEOF",IF(L359=1,34,IF(L359=2,26.04,IF(L359=3,20.6,IF(L359=4,12,IF(L359=5,11,IF(L359=6,10,IF(L359=7,9,IF(L359=8,8,0))))))))+IF(L359&lt;=8,0,IF(L359&lt;=16,6,0))-IF(L359&lt;=8,0,IF(L359&lt;=16,(L359-9)*0.17,0)),0)+IF(F359="JnPČ",IF(L359=1,51,IF(L359=2,35.7,IF(L359=3,27,IF(L359=4,19.5,IF(L359=5,18,IF(L359=6,16.5,IF(L359=7,15,IF(L359=8,13.5,0))))))))+IF(L359&lt;=8,0,IF(L359&lt;=16,10,0))-IF(L359&lt;=8,0,IF(L359&lt;=16,(L359-9)*0.255,0)),0)+IF(F359="JnEČ",IF(L359=1,25.5,IF(L359=2,19.53,IF(L359=3,15.48,IF(L359=4,9,IF(L359=5,8.25,IF(L359=6,7.5,IF(L359=7,6.75,IF(L359=8,6,0))))))))+IF(L359&lt;=8,0,IF(L359&lt;=16,5,0))-IF(L359&lt;=8,0,IF(L359&lt;=16,(L359-9)*0.1275,0)),0)+IF(F359="JčPČ",IF(L359=1,21.25,IF(L359=2,14.5,IF(L359=3,11.5,IF(L359=4,7,IF(L359=5,6.5,IF(L359=6,6,IF(L359=7,5.5,IF(L359=8,5,0))))))))+IF(L359&lt;=8,0,IF(L359&lt;=16,4,0))-IF(L359&lt;=8,0,IF(L359&lt;=16,(L359-9)*0.10625,0)),0)+IF(F359="JčEČ",IF(L359=1,17,IF(L359=2,13.02,IF(L359=3,10.32,IF(L359=4,6,IF(L359=5,5.5,IF(L359=6,5,IF(L359=7,4.5,IF(L359=8,4,0))))))))+IF(L359&lt;=8,0,IF(L359&lt;=16,3,0))-IF(L359&lt;=8,0,IF(L359&lt;=16,(L359-9)*0.085,0)),0)+IF(F359="NEAK",IF(L359=1,11.48,IF(L359=2,8.79,IF(L359=3,6.97,IF(L359=4,4.05,IF(L359=5,3.71,IF(L359=6,3.38,IF(L359=7,3.04,IF(L359=8,2.7,0))))))))+IF(L359&lt;=8,0,IF(L359&lt;=16,2,IF(L359&lt;=24,1.3,0)))-IF(L359&lt;=8,0,IF(L359&lt;=16,(L359-9)*0.0574,IF(L359&lt;=24,(L359-17)*0.0574,0))),0))*IF(L359&lt;0,1,IF(OR(F359="PČ",F359="PŽ",F359="PT"),IF(J359&lt;32,J359/32,1),1))* IF(L359&lt;0,1,IF(OR(F359="EČ",F359="EŽ",F359="JOŽ",F359="JPČ",F359="NEAK"),IF(J359&lt;24,J359/24,1),1))*IF(L359&lt;0,1,IF(OR(F359="PČneol",F359="JEČ",F359="JEOF",F359="JnPČ",F359="JnEČ",F359="JčPČ",F359="JčEČ"),IF(J359&lt;16,J359/16,1),1))*IF(L359&lt;0,1,IF(F359="EČneol",IF(J359&lt;8,J359/8,1),1))</f>
        <v>21.025833333333335</v>
      </c>
      <c r="O359" s="9">
        <f t="shared" ref="O359:O361" si="154">IF(F359="OŽ",N359,IF(H359="Ne",IF(J359*0.3&lt;J359-L359,N359,0),IF(J359*0.1&lt;J359-L359,N359,0)))</f>
        <v>0</v>
      </c>
      <c r="P359" s="4">
        <f t="shared" ref="P359:P361" si="155">IF(O359=0,0,IF(F359="OŽ",IF(L359&gt;35,0,IF(J359&gt;35,(36-L359)*1.836,((36-L359)-(36-J359))*1.836)),0)+IF(F359="PČ",IF(L359&gt;31,0,IF(J359&gt;31,(32-L359)*1.347,((32-L359)-(32-J359))*1.347)),0)+ IF(F359="PČneol",IF(L359&gt;15,0,IF(J359&gt;15,(16-L359)*0.255,((16-L359)-(16-J359))*0.255)),0)+IF(F359="PŽ",IF(L359&gt;31,0,IF(J359&gt;31,(32-L359)*0.255,((32-L359)-(32-J359))*0.255)),0)+IF(F359="EČ",IF(L359&gt;23,0,IF(J359&gt;23,(24-L359)*0.612,((24-L359)-(24-J359))*0.612)),0)+IF(F359="EČneol",IF(L359&gt;7,0,IF(J359&gt;7,(8-L359)*0.204,((8-L359)-(8-J359))*0.204)),0)+IF(F359="EŽ",IF(L359&gt;23,0,IF(J359&gt;23,(24-L359)*0.204,((24-L359)-(24-J359))*0.204)),0)+IF(F359="PT",IF(L359&gt;31,0,IF(J359&gt;31,(32-L359)*0.204,((32-L359)-(32-J359))*0.204)),0)+IF(F359="JOŽ",IF(L359&gt;23,0,IF(J359&gt;23,(24-L359)*0.255,((24-L359)-(24-J359))*0.255)),0)+IF(F359="JPČ",IF(L359&gt;23,0,IF(J359&gt;23,(24-L359)*0.204,((24-L359)-(24-J359))*0.204)),0)+IF(F359="JEČ",IF(L359&gt;15,0,IF(J359&gt;15,(16-L359)*0.102,((16-L359)-(16-J359))*0.102)),0)+IF(F359="JEOF",IF(L359&gt;15,0,IF(J359&gt;15,(16-L359)*0.102,((16-L359)-(16-J359))*0.102)),0)+IF(F359="JnPČ",IF(L359&gt;15,0,IF(J359&gt;15,(16-L359)*0.153,((16-L359)-(16-J359))*0.153)),0)+IF(F359="JnEČ",IF(L359&gt;15,0,IF(J359&gt;15,(16-L359)*0.0765,((16-L359)-(16-J359))*0.0765)),0)+IF(F359="JčPČ",IF(L359&gt;15,0,IF(J359&gt;15,(16-L359)*0.06375,((16-L359)-(16-J359))*0.06375)),0)+IF(F359="JčEČ",IF(L359&gt;15,0,IF(J359&gt;15,(16-L359)*0.051,((16-L359)-(16-J359))*0.051)),0)+IF(F359="NEAK",IF(L359&gt;23,0,IF(J359&gt;23,(24-L359)*0.03444,((24-L359)-(24-J359))*0.03444)),0))</f>
        <v>0</v>
      </c>
      <c r="Q359" s="11">
        <f t="shared" ref="Q359:Q361" si="156">IF(ISERROR(P359*100/N359),0,(P359*100/N359))</f>
        <v>0</v>
      </c>
      <c r="R359" s="10">
        <f t="shared" ref="R359:R361" si="157">IF(Q359&lt;=30,O359+P359,O359+O359*0.3)*IF(G359=1,0.4,IF(G359=2,0.75,IF(G359="1 (kas 4 m. 1 k. nerengiamos)",0.52,1)))*IF(D359="olimpinė",1,IF(M359="Ne",0.5,1))*IF(OR(A$5="Lietuvos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federacija"),IF(OR(J359&lt;8,K359&lt;16),0,1),1)*E359*IF(I359&lt;=1,1,1/I359)*IF(OR(A$5="Lietuvos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60" spans="1:19" s="8" customFormat="1">
      <c r="A360" s="61">
        <v>9</v>
      </c>
      <c r="B360" s="61" t="s">
        <v>110</v>
      </c>
      <c r="C360" s="12">
        <v>130</v>
      </c>
      <c r="D360" s="61" t="s">
        <v>30</v>
      </c>
      <c r="E360" s="61">
        <v>1</v>
      </c>
      <c r="F360" s="61" t="s">
        <v>84</v>
      </c>
      <c r="G360" s="61">
        <v>1</v>
      </c>
      <c r="H360" s="61" t="s">
        <v>32</v>
      </c>
      <c r="I360" s="61"/>
      <c r="J360" s="61">
        <v>18</v>
      </c>
      <c r="K360" s="61"/>
      <c r="L360" s="61">
        <v>12</v>
      </c>
      <c r="M360" s="61" t="s">
        <v>33</v>
      </c>
      <c r="N360" s="3">
        <f t="shared" si="153"/>
        <v>27.704999999999998</v>
      </c>
      <c r="O360" s="9">
        <f t="shared" si="154"/>
        <v>27.704999999999998</v>
      </c>
      <c r="P360" s="4">
        <f t="shared" si="155"/>
        <v>3.6719999999999997</v>
      </c>
      <c r="Q360" s="11">
        <f t="shared" si="156"/>
        <v>13.253925284244721</v>
      </c>
      <c r="R360" s="10">
        <f t="shared" si="157"/>
        <v>12.550800000000001</v>
      </c>
    </row>
    <row r="361" spans="1:19" s="8" customFormat="1">
      <c r="A361" s="61">
        <v>10</v>
      </c>
      <c r="B361" s="61" t="s">
        <v>45</v>
      </c>
      <c r="C361" s="12">
        <v>57</v>
      </c>
      <c r="D361" s="61" t="s">
        <v>30</v>
      </c>
      <c r="E361" s="61">
        <v>1</v>
      </c>
      <c r="F361" s="61" t="s">
        <v>84</v>
      </c>
      <c r="G361" s="61">
        <v>1</v>
      </c>
      <c r="H361" s="61" t="s">
        <v>32</v>
      </c>
      <c r="I361" s="61"/>
      <c r="J361" s="61">
        <v>20</v>
      </c>
      <c r="K361" s="61"/>
      <c r="L361" s="61">
        <v>14</v>
      </c>
      <c r="M361" s="61" t="s">
        <v>33</v>
      </c>
      <c r="N361" s="3">
        <f t="shared" si="153"/>
        <v>29.083333333333332</v>
      </c>
      <c r="O361" s="9">
        <f t="shared" si="154"/>
        <v>0</v>
      </c>
      <c r="P361" s="4">
        <f t="shared" si="155"/>
        <v>0</v>
      </c>
      <c r="Q361" s="11">
        <f t="shared" si="156"/>
        <v>0</v>
      </c>
      <c r="R361" s="10">
        <f t="shared" si="157"/>
        <v>0</v>
      </c>
    </row>
    <row r="362" spans="1:19">
      <c r="A362" s="61">
        <v>11</v>
      </c>
      <c r="B362" s="61" t="s">
        <v>100</v>
      </c>
      <c r="C362" s="12">
        <v>62</v>
      </c>
      <c r="D362" s="61" t="s">
        <v>30</v>
      </c>
      <c r="E362" s="61">
        <v>1</v>
      </c>
      <c r="F362" s="61" t="s">
        <v>84</v>
      </c>
      <c r="G362" s="61">
        <v>1</v>
      </c>
      <c r="H362" s="61" t="s">
        <v>32</v>
      </c>
      <c r="I362" s="61"/>
      <c r="J362" s="61">
        <v>18</v>
      </c>
      <c r="K362" s="61"/>
      <c r="L362" s="61">
        <v>15</v>
      </c>
      <c r="M362" s="61" t="s">
        <v>33</v>
      </c>
      <c r="N362" s="3">
        <f t="shared" si="146"/>
        <v>25.410000000000004</v>
      </c>
      <c r="O362" s="9">
        <f t="shared" si="147"/>
        <v>0</v>
      </c>
      <c r="P362" s="4">
        <f t="shared" si="151"/>
        <v>0</v>
      </c>
      <c r="Q362" s="11">
        <f t="shared" si="152"/>
        <v>0</v>
      </c>
      <c r="R362" s="10">
        <f t="shared" si="150"/>
        <v>0</v>
      </c>
      <c r="S362" s="8"/>
    </row>
    <row r="363" spans="1:19">
      <c r="A363" s="61">
        <v>12</v>
      </c>
      <c r="B363" s="61" t="s">
        <v>74</v>
      </c>
      <c r="C363" s="12">
        <v>68</v>
      </c>
      <c r="D363" s="61" t="s">
        <v>30</v>
      </c>
      <c r="E363" s="61">
        <v>1</v>
      </c>
      <c r="F363" s="61" t="s">
        <v>84</v>
      </c>
      <c r="G363" s="61">
        <v>1</v>
      </c>
      <c r="H363" s="61" t="s">
        <v>32</v>
      </c>
      <c r="I363" s="61"/>
      <c r="J363" s="61">
        <v>14</v>
      </c>
      <c r="K363" s="61"/>
      <c r="L363" s="61">
        <v>5</v>
      </c>
      <c r="M363" s="61" t="s">
        <v>33</v>
      </c>
      <c r="N363" s="3">
        <f t="shared" si="146"/>
        <v>38.5</v>
      </c>
      <c r="O363" s="9">
        <f t="shared" si="147"/>
        <v>38.5</v>
      </c>
      <c r="P363" s="4">
        <f t="shared" si="151"/>
        <v>5.508</v>
      </c>
      <c r="Q363" s="11">
        <f t="shared" si="152"/>
        <v>14.306493506493505</v>
      </c>
      <c r="R363" s="10">
        <f t="shared" si="150"/>
        <v>17.603200000000001</v>
      </c>
      <c r="S363" s="8"/>
    </row>
    <row r="364" spans="1:19">
      <c r="A364" s="61">
        <v>13</v>
      </c>
      <c r="B364" s="61" t="s">
        <v>47</v>
      </c>
      <c r="C364" s="12">
        <v>76</v>
      </c>
      <c r="D364" s="61" t="s">
        <v>30</v>
      </c>
      <c r="E364" s="61">
        <v>1</v>
      </c>
      <c r="F364" s="61" t="s">
        <v>84</v>
      </c>
      <c r="G364" s="61">
        <v>1</v>
      </c>
      <c r="H364" s="61" t="s">
        <v>32</v>
      </c>
      <c r="I364" s="61"/>
      <c r="J364" s="61">
        <v>17</v>
      </c>
      <c r="K364" s="61"/>
      <c r="L364" s="61">
        <v>5</v>
      </c>
      <c r="M364" s="61" t="s">
        <v>33</v>
      </c>
      <c r="N364" s="3">
        <f t="shared" si="146"/>
        <v>46.75</v>
      </c>
      <c r="O364" s="9">
        <f t="shared" si="147"/>
        <v>46.75</v>
      </c>
      <c r="P364" s="4">
        <f t="shared" si="151"/>
        <v>7.3439999999999994</v>
      </c>
      <c r="Q364" s="11">
        <f t="shared" si="152"/>
        <v>15.709090909090909</v>
      </c>
      <c r="R364" s="10">
        <f t="shared" si="150"/>
        <v>21.637600000000003</v>
      </c>
      <c r="S364" s="8"/>
    </row>
    <row r="365" spans="1:19">
      <c r="A365" s="64" t="s">
        <v>35</v>
      </c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6"/>
      <c r="R365" s="10">
        <f>SUM(R352:R364)</f>
        <v>97.156400000000005</v>
      </c>
      <c r="S365" s="8"/>
    </row>
    <row r="366" spans="1:19" ht="15.75">
      <c r="A366" s="23" t="s">
        <v>153</v>
      </c>
      <c r="B366" s="23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6"/>
      <c r="S366" s="8"/>
    </row>
    <row r="367" spans="1:19">
      <c r="A367" s="48" t="s">
        <v>37</v>
      </c>
      <c r="B367" s="48"/>
      <c r="C367" s="48"/>
      <c r="D367" s="48"/>
      <c r="E367" s="48"/>
      <c r="F367" s="48"/>
      <c r="G367" s="48"/>
      <c r="H367" s="48"/>
      <c r="I367" s="48"/>
      <c r="J367" s="15"/>
      <c r="K367" s="15"/>
      <c r="L367" s="15"/>
      <c r="M367" s="15"/>
      <c r="N367" s="15"/>
      <c r="O367" s="15"/>
      <c r="P367" s="15"/>
      <c r="Q367" s="15"/>
      <c r="R367" s="16"/>
      <c r="S367" s="8"/>
    </row>
    <row r="368" spans="1:19" s="8" customFormat="1">
      <c r="A368" s="48"/>
      <c r="B368" s="48"/>
      <c r="C368" s="48"/>
      <c r="D368" s="48"/>
      <c r="E368" s="48"/>
      <c r="F368" s="48"/>
      <c r="G368" s="48"/>
      <c r="H368" s="48"/>
      <c r="I368" s="48"/>
      <c r="J368" s="15"/>
      <c r="K368" s="15"/>
      <c r="L368" s="15"/>
      <c r="M368" s="15"/>
      <c r="N368" s="15"/>
      <c r="O368" s="15"/>
      <c r="P368" s="15"/>
      <c r="Q368" s="15"/>
      <c r="R368" s="16"/>
    </row>
    <row r="369" spans="1:19" ht="13.9" customHeight="1">
      <c r="A369" s="67" t="s">
        <v>154</v>
      </c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57"/>
      <c r="R369" s="8"/>
      <c r="S369" s="8"/>
    </row>
    <row r="370" spans="1:19" ht="16.899999999999999" customHeight="1">
      <c r="A370" s="69" t="s">
        <v>27</v>
      </c>
      <c r="B370" s="70"/>
      <c r="C370" s="70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57"/>
      <c r="R370" s="8"/>
      <c r="S370" s="8"/>
    </row>
    <row r="371" spans="1:19" ht="15.6" customHeight="1">
      <c r="A371" s="67" t="s">
        <v>155</v>
      </c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57"/>
      <c r="R371" s="8"/>
      <c r="S371" s="8"/>
    </row>
    <row r="372" spans="1:19" ht="13.9" customHeight="1">
      <c r="A372" s="61">
        <v>1</v>
      </c>
      <c r="B372" s="61" t="s">
        <v>93</v>
      </c>
      <c r="C372" s="12">
        <v>70</v>
      </c>
      <c r="D372" s="61" t="s">
        <v>30</v>
      </c>
      <c r="E372" s="61">
        <v>1</v>
      </c>
      <c r="F372" s="61" t="s">
        <v>52</v>
      </c>
      <c r="G372" s="61">
        <v>1</v>
      </c>
      <c r="H372" s="61" t="s">
        <v>32</v>
      </c>
      <c r="I372" s="61"/>
      <c r="J372" s="61">
        <v>18</v>
      </c>
      <c r="K372" s="61"/>
      <c r="L372" s="61">
        <v>15</v>
      </c>
      <c r="M372" s="61" t="s">
        <v>33</v>
      </c>
      <c r="N372" s="3">
        <f t="shared" ref="N372:N381" si="158">(IF(F372="OŽ",IF(L372=1,550.8,IF(L372=2,426.38,IF(L372=3,342.14,IF(L372=4,181.44,IF(L372=5,168.48,IF(L372=6,155.52,IF(L372=7,148.5,IF(L372=8,144,0))))))))+IF(L372&lt;=8,0,IF(L372&lt;=16,137.7,IF(L372&lt;=24,108,IF(L372&lt;=32,80.1,IF(L372&lt;=36,52.2,0)))))-IF(L372&lt;=8,0,IF(L372&lt;=16,(L372-9)*2.754,IF(L372&lt;=24,(L372-17)* 2.754,IF(L372&lt;=32,(L372-25)* 2.754,IF(L372&lt;=36,(L372-33)*2.754,0))))),0)+IF(F372="PČ",IF(L372=1,449,IF(L372=2,314.6,IF(L372=3,238,IF(L372=4,172,IF(L372=5,159,IF(L372=6,145,IF(L372=7,132,IF(L372=8,119,0))))))))+IF(L372&lt;=8,0,IF(L372&lt;=16,88,IF(L372&lt;=24,55,IF(L372&lt;=32,22,0))))-IF(L372&lt;=8,0,IF(L372&lt;=16,(L372-9)*2.245,IF(L372&lt;=24,(L372-17)*2.245,IF(L372&lt;=32,(L372-25)*2.245,0)))),0)+IF(F372="PČneol",IF(L372=1,85,IF(L372=2,64.61,IF(L372=3,50.76,IF(L372=4,16.25,IF(L372=5,15,IF(L372=6,13.75,IF(L372=7,12.5,IF(L372=8,11.25,0))))))))+IF(L372&lt;=8,0,IF(L372&lt;=16,9,0))-IF(L372&lt;=8,0,IF(L372&lt;=16,(L372-9)*0.425,0)),0)+IF(F372="PŽ",IF(L372=1,85,IF(L372=2,59.5,IF(L372=3,45,IF(L372=4,32.5,IF(L372=5,30,IF(L372=6,27.5,IF(L372=7,25,IF(L372=8,22.5,0))))))))+IF(L372&lt;=8,0,IF(L372&lt;=16,19,IF(L372&lt;=24,13,IF(L372&lt;=32,8,0))))-IF(L372&lt;=8,0,IF(L372&lt;=16,(L372-9)*0.425,IF(L372&lt;=24,(L372-17)*0.425,IF(L372&lt;=32,(L372-25)*0.425,0)))),0)+IF(F372="EČ",IF(L372=1,204,IF(L372=2,156.24,IF(L372=3,123.84,IF(L372=4,72,IF(L372=5,66,IF(L372=6,60,IF(L372=7,54,IF(L372=8,48,0))))))))+IF(L372&lt;=8,0,IF(L372&lt;=16,40,IF(L372&lt;=24,25,0)))-IF(L372&lt;=8,0,IF(L372&lt;=16,(L372-9)*1.02,IF(L372&lt;=24,(L372-17)*1.02,0))),0)+IF(F372="EČneol",IF(L372=1,68,IF(L372=2,51.69,IF(L372=3,40.61,IF(L372=4,13,IF(L372=5,12,IF(L372=6,11,IF(L372=7,10,IF(L372=8,9,0)))))))))+IF(F372="EŽ",IF(L372=1,68,IF(L372=2,47.6,IF(L372=3,36,IF(L372=4,18,IF(L372=5,16.5,IF(L372=6,15,IF(L372=7,13.5,IF(L372=8,12,0))))))))+IF(L372&lt;=8,0,IF(L372&lt;=16,10,IF(L372&lt;=24,6,0)))-IF(L372&lt;=8,0,IF(L372&lt;=16,(L372-9)*0.34,IF(L372&lt;=24,(L372-17)*0.34,0))),0)+IF(F372="PT",IF(L372=1,68,IF(L372=2,52.08,IF(L372=3,41.28,IF(L372=4,24,IF(L372=5,22,IF(L372=6,20,IF(L372=7,18,IF(L372=8,16,0))))))))+IF(L372&lt;=8,0,IF(L372&lt;=16,13,IF(L372&lt;=24,9,IF(L372&lt;=32,4,0))))-IF(L372&lt;=8,0,IF(L372&lt;=16,(L372-9)*0.34,IF(L372&lt;=24,(L372-17)*0.34,IF(L372&lt;=32,(L372-25)*0.34,0)))),0)+IF(F372="JOŽ",IF(L372=1,85,IF(L372=2,59.5,IF(L372=3,45,IF(L372=4,32.5,IF(L372=5,30,IF(L372=6,27.5,IF(L372=7,25,IF(L372=8,22.5,0))))))))+IF(L372&lt;=8,0,IF(L372&lt;=16,19,IF(L372&lt;=24,13,0)))-IF(L372&lt;=8,0,IF(L372&lt;=16,(L372-9)*0.425,IF(L372&lt;=24,(L372-17)*0.425,0))),0)+IF(F372="JPČ",IF(L372=1,68,IF(L372=2,47.6,IF(L372=3,36,IF(L372=4,26,IF(L372=5,24,IF(L372=6,22,IF(L372=7,20,IF(L372=8,18,0))))))))+IF(L372&lt;=8,0,IF(L372&lt;=16,13,IF(L372&lt;=24,9,0)))-IF(L372&lt;=8,0,IF(L372&lt;=16,(L372-9)*0.34,IF(L372&lt;=24,(L372-17)*0.34,0))),0)+IF(F372="JEČ",IF(L372=1,34,IF(L372=2,26.04,IF(L372=3,20.6,IF(L372=4,12,IF(L372=5,11,IF(L372=6,10,IF(L372=7,9,IF(L372=8,8,0))))))))+IF(L372&lt;=8,0,IF(L372&lt;=16,6,0))-IF(L372&lt;=8,0,IF(L372&lt;=16,(L372-9)*0.17,0)),0)+IF(F372="JEOF",IF(L372=1,34,IF(L372=2,26.04,IF(L372=3,20.6,IF(L372=4,12,IF(L372=5,11,IF(L372=6,10,IF(L372=7,9,IF(L372=8,8,0))))))))+IF(L372&lt;=8,0,IF(L372&lt;=16,6,0))-IF(L372&lt;=8,0,IF(L372&lt;=16,(L372-9)*0.17,0)),0)+IF(F372="JnPČ",IF(L372=1,51,IF(L372=2,35.7,IF(L372=3,27,IF(L372=4,19.5,IF(L372=5,18,IF(L372=6,16.5,IF(L372=7,15,IF(L372=8,13.5,0))))))))+IF(L372&lt;=8,0,IF(L372&lt;=16,10,0))-IF(L372&lt;=8,0,IF(L372&lt;=16,(L372-9)*0.255,0)),0)+IF(F372="JnEČ",IF(L372=1,25.5,IF(L372=2,19.53,IF(L372=3,15.48,IF(L372=4,9,IF(L372=5,8.25,IF(L372=6,7.5,IF(L372=7,6.75,IF(L372=8,6,0))))))))+IF(L372&lt;=8,0,IF(L372&lt;=16,5,0))-IF(L372&lt;=8,0,IF(L372&lt;=16,(L372-9)*0.1275,0)),0)+IF(F372="JčPČ",IF(L372=1,21.25,IF(L372=2,14.5,IF(L372=3,11.5,IF(L372=4,7,IF(L372=5,6.5,IF(L372=6,6,IF(L372=7,5.5,IF(L372=8,5,0))))))))+IF(L372&lt;=8,0,IF(L372&lt;=16,4,0))-IF(L372&lt;=8,0,IF(L372&lt;=16,(L372-9)*0.10625,0)),0)+IF(F372="JčEČ",IF(L372=1,17,IF(L372=2,13.02,IF(L372=3,10.32,IF(L372=4,6,IF(L372=5,5.5,IF(L372=6,5,IF(L372=7,4.5,IF(L372=8,4,0))))))))+IF(L372&lt;=8,0,IF(L372&lt;=16,3,0))-IF(L372&lt;=8,0,IF(L372&lt;=16,(L372-9)*0.085,0)),0)+IF(F372="NEAK",IF(L372=1,11.48,IF(L372=2,8.79,IF(L372=3,6.97,IF(L372=4,4.05,IF(L372=5,3.71,IF(L372=6,3.38,IF(L372=7,3.04,IF(L372=8,2.7,0))))))))+IF(L372&lt;=8,0,IF(L372&lt;=16,2,IF(L372&lt;=24,1.3,0)))-IF(L372&lt;=8,0,IF(L372&lt;=16,(L372-9)*0.0574,IF(L372&lt;=24,(L372-17)*0.0574,0))),0))*IF(L372&lt;0,1,IF(OR(F372="PČ",F372="PŽ",F372="PT"),IF(J372&lt;32,J372/32,1),1))* IF(L372&lt;0,1,IF(OR(F372="EČ",F372="EŽ",F372="JOŽ",F372="JPČ",F372="NEAK"),IF(J372&lt;24,J372/24,1),1))*IF(L372&lt;0,1,IF(OR(F372="PČneol",F372="JEČ",F372="JEOF",F372="JnPČ",F372="JnEČ",F372="JčPČ",F372="JčEČ"),IF(J372&lt;16,J372/16,1),1))*IF(L372&lt;0,1,IF(F372="EČneol",IF(J372&lt;8,J372/8,1),1))</f>
        <v>4.9800000000000004</v>
      </c>
      <c r="O372" s="9">
        <f t="shared" ref="O372:O381" si="159">IF(F372="OŽ",N372,IF(H372="Ne",IF(J372*0.3&lt;J372-L372,N372,0),IF(J372*0.1&lt;J372-L372,N372,0)))</f>
        <v>0</v>
      </c>
      <c r="P372" s="4">
        <f t="shared" ref="P372" si="160">IF(O372=0,0,IF(F372="OŽ",IF(L372&gt;35,0,IF(J372&gt;35,(36-L372)*1.836,((36-L372)-(36-J372))*1.836)),0)+IF(F372="PČ",IF(L372&gt;31,0,IF(J372&gt;31,(32-L372)*1.347,((32-L372)-(32-J372))*1.347)),0)+ IF(F372="PČneol",IF(L372&gt;15,0,IF(J372&gt;15,(16-L372)*0.255,((16-L372)-(16-J372))*0.255)),0)+IF(F372="PŽ",IF(L372&gt;31,0,IF(J372&gt;31,(32-L372)*0.255,((32-L372)-(32-J372))*0.255)),0)+IF(F372="EČ",IF(L372&gt;23,0,IF(J372&gt;23,(24-L372)*0.612,((24-L372)-(24-J372))*0.612)),0)+IF(F372="EČneol",IF(L372&gt;7,0,IF(J372&gt;7,(8-L372)*0.204,((8-L372)-(8-J372))*0.204)),0)+IF(F372="EŽ",IF(L372&gt;23,0,IF(J372&gt;23,(24-L372)*0.204,((24-L372)-(24-J372))*0.204)),0)+IF(F372="PT",IF(L372&gt;31,0,IF(J372&gt;31,(32-L372)*0.204,((32-L372)-(32-J372))*0.204)),0)+IF(F372="JOŽ",IF(L372&gt;23,0,IF(J372&gt;23,(24-L372)*0.255,((24-L372)-(24-J372))*0.255)),0)+IF(F372="JPČ",IF(L372&gt;23,0,IF(J372&gt;23,(24-L372)*0.204,((24-L372)-(24-J372))*0.204)),0)+IF(F372="JEČ",IF(L372&gt;15,0,IF(J372&gt;15,(16-L372)*0.102,((16-L372)-(16-J372))*0.102)),0)+IF(F372="JEOF",IF(L372&gt;15,0,IF(J372&gt;15,(16-L372)*0.102,((16-L372)-(16-J372))*0.102)),0)+IF(F372="JnPČ",IF(L372&gt;15,0,IF(J372&gt;15,(16-L372)*0.153,((16-L372)-(16-J372))*0.153)),0)+IF(F372="JnEČ",IF(L372&gt;15,0,IF(J372&gt;15,(16-L372)*0.0765,((16-L372)-(16-J372))*0.0765)),0)+IF(F372="JčPČ",IF(L372&gt;15,0,IF(J372&gt;15,(16-L372)*0.06375,((16-L372)-(16-J372))*0.06375)),0)+IF(F372="JčEČ",IF(L372&gt;15,0,IF(J372&gt;15,(16-L372)*0.051,((16-L372)-(16-J372))*0.051)),0)+IF(F372="NEAK",IF(L372&gt;23,0,IF(J372&gt;23,(24-L372)*0.03444,((24-L372)-(24-J372))*0.03444)),0))</f>
        <v>0</v>
      </c>
      <c r="Q372" s="11">
        <f t="shared" ref="Q372" si="161">IF(ISERROR(P372*100/N372),0,(P372*100/N372))</f>
        <v>0</v>
      </c>
      <c r="R372" s="10">
        <f t="shared" ref="R372:R381" si="162">IF(Q372&lt;=30,O372+P372,O372+O372*0.3)*IF(G372=1,0.4,IF(G372=2,0.75,IF(G372="1 (kas 4 m. 1 k. nerengiamos)",0.52,1)))*IF(D372="olimpinė",1,IF(M372="Ne",0.5,1))*IF(OR(A$5="Lietuvos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federacija"),IF(OR(J372&lt;8,K372&lt;16),0,1),1)*E372*IF(I372&lt;=1,1,1/I372)*IF(OR(A$5="Lietuvos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72" s="8"/>
    </row>
    <row r="373" spans="1:19">
      <c r="A373" s="61">
        <v>2</v>
      </c>
      <c r="B373" s="61" t="s">
        <v>156</v>
      </c>
      <c r="C373" s="12">
        <v>79</v>
      </c>
      <c r="D373" s="61" t="s">
        <v>30</v>
      </c>
      <c r="E373" s="61">
        <v>1</v>
      </c>
      <c r="F373" s="61" t="s">
        <v>52</v>
      </c>
      <c r="G373" s="61">
        <v>1</v>
      </c>
      <c r="H373" s="61" t="s">
        <v>32</v>
      </c>
      <c r="I373" s="61"/>
      <c r="J373" s="61">
        <v>18</v>
      </c>
      <c r="K373" s="61"/>
      <c r="L373" s="61">
        <v>8</v>
      </c>
      <c r="M373" s="61" t="s">
        <v>33</v>
      </c>
      <c r="N373" s="3">
        <f t="shared" si="158"/>
        <v>8</v>
      </c>
      <c r="O373" s="9">
        <f t="shared" si="159"/>
        <v>8</v>
      </c>
      <c r="P373" s="4">
        <f t="shared" ref="P373:P381" si="163">IF(O373=0,0,IF(F373="OŽ",IF(L373&gt;35,0,IF(J373&gt;35,(36-L373)*1.836,((36-L373)-(36-J373))*1.836)),0)+IF(F373="PČ",IF(L373&gt;31,0,IF(J373&gt;31,(32-L373)*1.347,((32-L373)-(32-J373))*1.347)),0)+ IF(F373="PČneol",IF(L373&gt;15,0,IF(J373&gt;15,(16-L373)*0.255,((16-L373)-(16-J373))*0.255)),0)+IF(F373="PŽ",IF(L373&gt;31,0,IF(J373&gt;31,(32-L373)*0.255,((32-L373)-(32-J373))*0.255)),0)+IF(F373="EČ",IF(L373&gt;23,0,IF(J373&gt;23,(24-L373)*0.612,((24-L373)-(24-J373))*0.612)),0)+IF(F373="EČneol",IF(L373&gt;7,0,IF(J373&gt;7,(8-L373)*0.204,((8-L373)-(8-J373))*0.204)),0)+IF(F373="EŽ",IF(L373&gt;23,0,IF(J373&gt;23,(24-L373)*0.204,((24-L373)-(24-J373))*0.204)),0)+IF(F373="PT",IF(L373&gt;31,0,IF(J373&gt;31,(32-L373)*0.204,((32-L373)-(32-J373))*0.204)),0)+IF(F373="JOŽ",IF(L373&gt;23,0,IF(J373&gt;23,(24-L373)*0.255,((24-L373)-(24-J373))*0.255)),0)+IF(F373="JPČ",IF(L373&gt;23,0,IF(J373&gt;23,(24-L373)*0.204,((24-L373)-(24-J373))*0.204)),0)+IF(F373="JEČ",IF(L373&gt;15,0,IF(J373&gt;15,(16-L373)*0.102,((16-L373)-(16-J373))*0.102)),0)+IF(F373="JEOF",IF(L373&gt;15,0,IF(J373&gt;15,(16-L373)*0.102,((16-L373)-(16-J373))*0.102)),0)+IF(F373="JnPČ",IF(L373&gt;15,0,IF(J373&gt;15,(16-L373)*0.153,((16-L373)-(16-J373))*0.153)),0)+IF(F373="JnEČ",IF(L373&gt;15,0,IF(J373&gt;15,(16-L373)*0.0765,((16-L373)-(16-J373))*0.0765)),0)+IF(F373="JčPČ",IF(L373&gt;15,0,IF(J373&gt;15,(16-L373)*0.06375,((16-L373)-(16-J373))*0.06375)),0)+IF(F373="JčEČ",IF(L373&gt;15,0,IF(J373&gt;15,(16-L373)*0.051,((16-L373)-(16-J373))*0.051)),0)+IF(F373="NEAK",IF(L373&gt;23,0,IF(J373&gt;23,(24-L373)*0.03444,((24-L373)-(24-J373))*0.03444)),0))</f>
        <v>0.81599999999999995</v>
      </c>
      <c r="Q373" s="11">
        <f t="shared" ref="Q373:Q381" si="164">IF(ISERROR(P373*100/N373),0,(P373*100/N373))</f>
        <v>10.199999999999999</v>
      </c>
      <c r="R373" s="10">
        <f t="shared" si="162"/>
        <v>3.5264000000000006</v>
      </c>
      <c r="S373" s="8"/>
    </row>
    <row r="374" spans="1:19">
      <c r="A374" s="61">
        <v>3</v>
      </c>
      <c r="B374" s="61" t="s">
        <v>96</v>
      </c>
      <c r="C374" s="12">
        <v>60</v>
      </c>
      <c r="D374" s="61" t="s">
        <v>30</v>
      </c>
      <c r="E374" s="61">
        <v>1</v>
      </c>
      <c r="F374" s="61" t="s">
        <v>52</v>
      </c>
      <c r="G374" s="61">
        <v>1</v>
      </c>
      <c r="H374" s="61" t="s">
        <v>32</v>
      </c>
      <c r="I374" s="61"/>
      <c r="J374" s="61">
        <v>17</v>
      </c>
      <c r="K374" s="61"/>
      <c r="L374" s="61">
        <v>9</v>
      </c>
      <c r="M374" s="61" t="s">
        <v>33</v>
      </c>
      <c r="N374" s="3">
        <f t="shared" si="158"/>
        <v>6</v>
      </c>
      <c r="O374" s="9">
        <f t="shared" si="159"/>
        <v>6</v>
      </c>
      <c r="P374" s="4">
        <f t="shared" si="163"/>
        <v>0.71399999999999997</v>
      </c>
      <c r="Q374" s="11">
        <f t="shared" si="164"/>
        <v>11.899999999999999</v>
      </c>
      <c r="R374" s="10">
        <f t="shared" si="162"/>
        <v>2.6856000000000004</v>
      </c>
      <c r="S374" s="8"/>
    </row>
    <row r="375" spans="1:19">
      <c r="A375" s="61">
        <v>4</v>
      </c>
      <c r="B375" s="61" t="s">
        <v>42</v>
      </c>
      <c r="C375" s="12">
        <v>63</v>
      </c>
      <c r="D375" s="61" t="s">
        <v>30</v>
      </c>
      <c r="E375" s="61">
        <v>1</v>
      </c>
      <c r="F375" s="61" t="s">
        <v>52</v>
      </c>
      <c r="G375" s="61">
        <v>1</v>
      </c>
      <c r="H375" s="61" t="s">
        <v>32</v>
      </c>
      <c r="I375" s="61"/>
      <c r="J375" s="61">
        <v>19</v>
      </c>
      <c r="K375" s="61"/>
      <c r="L375" s="61">
        <v>5</v>
      </c>
      <c r="M375" s="61" t="s">
        <v>33</v>
      </c>
      <c r="N375" s="3">
        <f t="shared" si="158"/>
        <v>11</v>
      </c>
      <c r="O375" s="9">
        <f t="shared" si="159"/>
        <v>11</v>
      </c>
      <c r="P375" s="4">
        <f t="shared" si="163"/>
        <v>1.1219999999999999</v>
      </c>
      <c r="Q375" s="11">
        <f t="shared" si="164"/>
        <v>10.199999999999999</v>
      </c>
      <c r="R375" s="10">
        <f t="shared" si="162"/>
        <v>4.8488000000000007</v>
      </c>
      <c r="S375" s="8"/>
    </row>
    <row r="376" spans="1:19">
      <c r="A376" s="61">
        <v>5</v>
      </c>
      <c r="B376" s="61" t="s">
        <v>94</v>
      </c>
      <c r="C376" s="12">
        <v>67</v>
      </c>
      <c r="D376" s="61" t="s">
        <v>30</v>
      </c>
      <c r="E376" s="61">
        <v>1</v>
      </c>
      <c r="F376" s="61" t="s">
        <v>52</v>
      </c>
      <c r="G376" s="61">
        <v>1</v>
      </c>
      <c r="H376" s="61" t="s">
        <v>32</v>
      </c>
      <c r="I376" s="61"/>
      <c r="J376" s="61">
        <v>26</v>
      </c>
      <c r="K376" s="61"/>
      <c r="L376" s="61">
        <v>18</v>
      </c>
      <c r="M376" s="61" t="s">
        <v>33</v>
      </c>
      <c r="N376" s="3">
        <f t="shared" si="158"/>
        <v>0</v>
      </c>
      <c r="O376" s="9">
        <f t="shared" si="159"/>
        <v>0</v>
      </c>
      <c r="P376" s="4">
        <f t="shared" si="163"/>
        <v>0</v>
      </c>
      <c r="Q376" s="11">
        <f t="shared" si="164"/>
        <v>0</v>
      </c>
      <c r="R376" s="10">
        <f t="shared" si="162"/>
        <v>0</v>
      </c>
      <c r="S376" s="8"/>
    </row>
    <row r="377" spans="1:19">
      <c r="A377" s="61">
        <v>6</v>
      </c>
      <c r="B377" s="61" t="s">
        <v>117</v>
      </c>
      <c r="C377" s="12">
        <v>72</v>
      </c>
      <c r="D377" s="61" t="s">
        <v>30</v>
      </c>
      <c r="E377" s="61">
        <v>1</v>
      </c>
      <c r="F377" s="61" t="s">
        <v>52</v>
      </c>
      <c r="G377" s="61">
        <v>1</v>
      </c>
      <c r="H377" s="61" t="s">
        <v>32</v>
      </c>
      <c r="I377" s="61"/>
      <c r="J377" s="61">
        <v>24</v>
      </c>
      <c r="K377" s="61"/>
      <c r="L377" s="61">
        <v>19</v>
      </c>
      <c r="M377" s="61" t="s">
        <v>33</v>
      </c>
      <c r="N377" s="3">
        <f t="shared" si="158"/>
        <v>0</v>
      </c>
      <c r="O377" s="9">
        <f t="shared" si="159"/>
        <v>0</v>
      </c>
      <c r="P377" s="4">
        <f t="shared" si="163"/>
        <v>0</v>
      </c>
      <c r="Q377" s="11">
        <f t="shared" si="164"/>
        <v>0</v>
      </c>
      <c r="R377" s="10">
        <f t="shared" si="162"/>
        <v>0</v>
      </c>
      <c r="S377" s="8"/>
    </row>
    <row r="378" spans="1:19">
      <c r="A378" s="61">
        <v>7</v>
      </c>
      <c r="B378" s="61" t="s">
        <v>79</v>
      </c>
      <c r="C378" s="12">
        <v>77</v>
      </c>
      <c r="D378" s="61" t="s">
        <v>30</v>
      </c>
      <c r="E378" s="61">
        <v>1</v>
      </c>
      <c r="F378" s="61" t="s">
        <v>52</v>
      </c>
      <c r="G378" s="61">
        <v>1</v>
      </c>
      <c r="H378" s="61" t="s">
        <v>32</v>
      </c>
      <c r="I378" s="61"/>
      <c r="J378" s="61">
        <v>24</v>
      </c>
      <c r="K378" s="61"/>
      <c r="L378" s="61">
        <v>5</v>
      </c>
      <c r="M378" s="61" t="s">
        <v>33</v>
      </c>
      <c r="N378" s="3">
        <f t="shared" si="158"/>
        <v>11</v>
      </c>
      <c r="O378" s="9">
        <f t="shared" si="159"/>
        <v>11</v>
      </c>
      <c r="P378" s="4">
        <f t="shared" si="163"/>
        <v>1.1219999999999999</v>
      </c>
      <c r="Q378" s="11">
        <f t="shared" si="164"/>
        <v>10.199999999999999</v>
      </c>
      <c r="R378" s="10">
        <f t="shared" si="162"/>
        <v>4.8488000000000007</v>
      </c>
      <c r="S378" s="8"/>
    </row>
    <row r="379" spans="1:19">
      <c r="A379" s="61">
        <v>8</v>
      </c>
      <c r="B379" s="61" t="s">
        <v>157</v>
      </c>
      <c r="C379" s="12">
        <v>97</v>
      </c>
      <c r="D379" s="61" t="s">
        <v>30</v>
      </c>
      <c r="E379" s="61">
        <v>1</v>
      </c>
      <c r="F379" s="61" t="s">
        <v>52</v>
      </c>
      <c r="G379" s="61">
        <v>1</v>
      </c>
      <c r="H379" s="61" t="s">
        <v>32</v>
      </c>
      <c r="I379" s="61"/>
      <c r="J379" s="61">
        <v>14</v>
      </c>
      <c r="K379" s="61"/>
      <c r="L379" s="61">
        <v>10</v>
      </c>
      <c r="M379" s="61" t="s">
        <v>33</v>
      </c>
      <c r="N379" s="3">
        <f t="shared" si="158"/>
        <v>5.1012500000000003</v>
      </c>
      <c r="O379" s="9">
        <f t="shared" si="159"/>
        <v>0</v>
      </c>
      <c r="P379" s="4">
        <f t="shared" si="163"/>
        <v>0</v>
      </c>
      <c r="Q379" s="11">
        <f t="shared" si="164"/>
        <v>0</v>
      </c>
      <c r="R379" s="10">
        <f t="shared" si="162"/>
        <v>0</v>
      </c>
      <c r="S379" s="8"/>
    </row>
    <row r="380" spans="1:19">
      <c r="A380" s="61">
        <v>9</v>
      </c>
      <c r="B380" s="61" t="s">
        <v>45</v>
      </c>
      <c r="C380" s="12">
        <v>59</v>
      </c>
      <c r="D380" s="61" t="s">
        <v>30</v>
      </c>
      <c r="E380" s="61">
        <v>1</v>
      </c>
      <c r="F380" s="61" t="s">
        <v>52</v>
      </c>
      <c r="G380" s="61">
        <v>1</v>
      </c>
      <c r="H380" s="61" t="s">
        <v>32</v>
      </c>
      <c r="I380" s="61"/>
      <c r="J380" s="61">
        <v>12</v>
      </c>
      <c r="K380" s="61"/>
      <c r="L380" s="61">
        <v>10</v>
      </c>
      <c r="M380" s="61" t="s">
        <v>33</v>
      </c>
      <c r="N380" s="3">
        <f t="shared" si="158"/>
        <v>4.3725000000000005</v>
      </c>
      <c r="O380" s="9">
        <f t="shared" si="159"/>
        <v>0</v>
      </c>
      <c r="P380" s="4">
        <f t="shared" si="163"/>
        <v>0</v>
      </c>
      <c r="Q380" s="11">
        <f t="shared" si="164"/>
        <v>0</v>
      </c>
      <c r="R380" s="10">
        <f t="shared" si="162"/>
        <v>0</v>
      </c>
      <c r="S380" s="8"/>
    </row>
    <row r="381" spans="1:19">
      <c r="A381" s="61">
        <v>10</v>
      </c>
      <c r="B381" s="61" t="s">
        <v>158</v>
      </c>
      <c r="C381" s="12">
        <v>76</v>
      </c>
      <c r="D381" s="61" t="s">
        <v>30</v>
      </c>
      <c r="E381" s="61">
        <v>1</v>
      </c>
      <c r="F381" s="61" t="s">
        <v>52</v>
      </c>
      <c r="G381" s="61">
        <v>1</v>
      </c>
      <c r="H381" s="61" t="s">
        <v>32</v>
      </c>
      <c r="I381" s="61"/>
      <c r="J381" s="61">
        <v>10</v>
      </c>
      <c r="K381" s="61"/>
      <c r="L381" s="61">
        <v>5</v>
      </c>
      <c r="M381" s="61" t="s">
        <v>33</v>
      </c>
      <c r="N381" s="3">
        <f t="shared" si="158"/>
        <v>6.875</v>
      </c>
      <c r="O381" s="9">
        <f t="shared" si="159"/>
        <v>6.875</v>
      </c>
      <c r="P381" s="4">
        <f t="shared" si="163"/>
        <v>0.51</v>
      </c>
      <c r="Q381" s="11">
        <f t="shared" si="164"/>
        <v>7.418181818181818</v>
      </c>
      <c r="R381" s="10">
        <f t="shared" si="162"/>
        <v>2.9540000000000002</v>
      </c>
      <c r="S381" s="8"/>
    </row>
    <row r="382" spans="1:19" ht="13.9" customHeight="1">
      <c r="A382" s="64" t="s">
        <v>35</v>
      </c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6"/>
      <c r="R382" s="10">
        <f>SUM(R372:R381)</f>
        <v>18.863600000000002</v>
      </c>
      <c r="S382" s="8"/>
    </row>
    <row r="383" spans="1:19" ht="15.75">
      <c r="A383" s="23" t="s">
        <v>159</v>
      </c>
      <c r="B383" s="23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6"/>
      <c r="S383" s="8"/>
    </row>
    <row r="384" spans="1:19">
      <c r="A384" s="48" t="s">
        <v>37</v>
      </c>
      <c r="B384" s="48"/>
      <c r="C384" s="48"/>
      <c r="D384" s="48"/>
      <c r="E384" s="48"/>
      <c r="F384" s="48"/>
      <c r="G384" s="48"/>
      <c r="H384" s="48"/>
      <c r="I384" s="48"/>
      <c r="J384" s="15"/>
      <c r="K384" s="15"/>
      <c r="L384" s="15"/>
      <c r="M384" s="15"/>
      <c r="N384" s="15"/>
      <c r="O384" s="15"/>
      <c r="P384" s="15"/>
      <c r="Q384" s="15"/>
      <c r="R384" s="16"/>
      <c r="S384" s="8"/>
    </row>
    <row r="385" spans="1:19">
      <c r="A385" s="48"/>
      <c r="B385" s="48"/>
      <c r="C385" s="48"/>
      <c r="D385" s="48"/>
      <c r="E385" s="48"/>
      <c r="F385" s="48"/>
      <c r="G385" s="48"/>
      <c r="H385" s="48"/>
      <c r="I385" s="48"/>
      <c r="J385" s="15"/>
      <c r="K385" s="15"/>
      <c r="L385" s="15"/>
      <c r="M385" s="15"/>
      <c r="N385" s="15"/>
      <c r="O385" s="15"/>
      <c r="P385" s="15"/>
      <c r="Q385" s="15"/>
      <c r="R385" s="16"/>
      <c r="S385" s="8"/>
    </row>
    <row r="386" spans="1:19">
      <c r="A386" s="67" t="s">
        <v>160</v>
      </c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57"/>
      <c r="R386" s="8"/>
      <c r="S386" s="8"/>
    </row>
    <row r="387" spans="1:19" ht="18">
      <c r="A387" s="69" t="s">
        <v>27</v>
      </c>
      <c r="B387" s="70"/>
      <c r="C387" s="70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57"/>
      <c r="R387" s="8"/>
      <c r="S387" s="8"/>
    </row>
    <row r="388" spans="1:19">
      <c r="A388" s="67" t="s">
        <v>161</v>
      </c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57"/>
      <c r="R388" s="8"/>
      <c r="S388" s="8"/>
    </row>
    <row r="389" spans="1:19">
      <c r="A389" s="61">
        <v>1</v>
      </c>
      <c r="B389" s="61" t="s">
        <v>162</v>
      </c>
      <c r="C389" s="12">
        <v>45</v>
      </c>
      <c r="D389" s="61" t="s">
        <v>30</v>
      </c>
      <c r="E389" s="61">
        <v>1</v>
      </c>
      <c r="F389" s="61" t="s">
        <v>58</v>
      </c>
      <c r="G389" s="61">
        <v>1</v>
      </c>
      <c r="H389" s="61" t="s">
        <v>32</v>
      </c>
      <c r="I389" s="61"/>
      <c r="J389" s="61">
        <v>14</v>
      </c>
      <c r="K389" s="61"/>
      <c r="L389" s="61">
        <v>13</v>
      </c>
      <c r="M389" s="61" t="s">
        <v>33</v>
      </c>
      <c r="N389" s="3">
        <f t="shared" ref="N389:N405" si="165">(IF(F389="OŽ",IF(L389=1,550.8,IF(L389=2,426.38,IF(L389=3,342.14,IF(L389=4,181.44,IF(L389=5,168.48,IF(L389=6,155.52,IF(L389=7,148.5,IF(L389=8,144,0))))))))+IF(L389&lt;=8,0,IF(L389&lt;=16,137.7,IF(L389&lt;=24,108,IF(L389&lt;=32,80.1,IF(L389&lt;=36,52.2,0)))))-IF(L389&lt;=8,0,IF(L389&lt;=16,(L389-9)*2.754,IF(L389&lt;=24,(L389-17)* 2.754,IF(L389&lt;=32,(L389-25)* 2.754,IF(L389&lt;=36,(L389-33)*2.754,0))))),0)+IF(F389="PČ",IF(L389=1,449,IF(L389=2,314.6,IF(L389=3,238,IF(L389=4,172,IF(L389=5,159,IF(L389=6,145,IF(L389=7,132,IF(L389=8,119,0))))))))+IF(L389&lt;=8,0,IF(L389&lt;=16,88,IF(L389&lt;=24,55,IF(L389&lt;=32,22,0))))-IF(L389&lt;=8,0,IF(L389&lt;=16,(L389-9)*2.245,IF(L389&lt;=24,(L389-17)*2.245,IF(L389&lt;=32,(L389-25)*2.245,0)))),0)+IF(F389="PČneol",IF(L389=1,85,IF(L389=2,64.61,IF(L389=3,50.76,IF(L389=4,16.25,IF(L389=5,15,IF(L389=6,13.75,IF(L389=7,12.5,IF(L389=8,11.25,0))))))))+IF(L389&lt;=8,0,IF(L389&lt;=16,9,0))-IF(L389&lt;=8,0,IF(L389&lt;=16,(L389-9)*0.425,0)),0)+IF(F389="PŽ",IF(L389=1,85,IF(L389=2,59.5,IF(L389=3,45,IF(L389=4,32.5,IF(L389=5,30,IF(L389=6,27.5,IF(L389=7,25,IF(L389=8,22.5,0))))))))+IF(L389&lt;=8,0,IF(L389&lt;=16,19,IF(L389&lt;=24,13,IF(L389&lt;=32,8,0))))-IF(L389&lt;=8,0,IF(L389&lt;=16,(L389-9)*0.425,IF(L389&lt;=24,(L389-17)*0.425,IF(L389&lt;=32,(L389-25)*0.425,0)))),0)+IF(F389="EČ",IF(L389=1,204,IF(L389=2,156.24,IF(L389=3,123.84,IF(L389=4,72,IF(L389=5,66,IF(L389=6,60,IF(L389=7,54,IF(L389=8,48,0))))))))+IF(L389&lt;=8,0,IF(L389&lt;=16,40,IF(L389&lt;=24,25,0)))-IF(L389&lt;=8,0,IF(L389&lt;=16,(L389-9)*1.02,IF(L389&lt;=24,(L389-17)*1.02,0))),0)+IF(F389="EČneol",IF(L389=1,68,IF(L389=2,51.69,IF(L389=3,40.61,IF(L389=4,13,IF(L389=5,12,IF(L389=6,11,IF(L389=7,10,IF(L389=8,9,0)))))))))+IF(F389="EŽ",IF(L389=1,68,IF(L389=2,47.6,IF(L389=3,36,IF(L389=4,18,IF(L389=5,16.5,IF(L389=6,15,IF(L389=7,13.5,IF(L389=8,12,0))))))))+IF(L389&lt;=8,0,IF(L389&lt;=16,10,IF(L389&lt;=24,6,0)))-IF(L389&lt;=8,0,IF(L389&lt;=16,(L389-9)*0.34,IF(L389&lt;=24,(L389-17)*0.34,0))),0)+IF(F389="PT",IF(L389=1,68,IF(L389=2,52.08,IF(L389=3,41.28,IF(L389=4,24,IF(L389=5,22,IF(L389=6,20,IF(L389=7,18,IF(L389=8,16,0))))))))+IF(L389&lt;=8,0,IF(L389&lt;=16,13,IF(L389&lt;=24,9,IF(L389&lt;=32,4,0))))-IF(L389&lt;=8,0,IF(L389&lt;=16,(L389-9)*0.34,IF(L389&lt;=24,(L389-17)*0.34,IF(L389&lt;=32,(L389-25)*0.34,0)))),0)+IF(F389="JOŽ",IF(L389=1,85,IF(L389=2,59.5,IF(L389=3,45,IF(L389=4,32.5,IF(L389=5,30,IF(L389=6,27.5,IF(L389=7,25,IF(L389=8,22.5,0))))))))+IF(L389&lt;=8,0,IF(L389&lt;=16,19,IF(L389&lt;=24,13,0)))-IF(L389&lt;=8,0,IF(L389&lt;=16,(L389-9)*0.425,IF(L389&lt;=24,(L389-17)*0.425,0))),0)+IF(F389="JPČ",IF(L389=1,68,IF(L389=2,47.6,IF(L389=3,36,IF(L389=4,26,IF(L389=5,24,IF(L389=6,22,IF(L389=7,20,IF(L389=8,18,0))))))))+IF(L389&lt;=8,0,IF(L389&lt;=16,13,IF(L389&lt;=24,9,0)))-IF(L389&lt;=8,0,IF(L389&lt;=16,(L389-9)*0.34,IF(L389&lt;=24,(L389-17)*0.34,0))),0)+IF(F389="JEČ",IF(L389=1,34,IF(L389=2,26.04,IF(L389=3,20.6,IF(L389=4,12,IF(L389=5,11,IF(L389=6,10,IF(L389=7,9,IF(L389=8,8,0))))))))+IF(L389&lt;=8,0,IF(L389&lt;=16,6,0))-IF(L389&lt;=8,0,IF(L389&lt;=16,(L389-9)*0.17,0)),0)+IF(F389="JEOF",IF(L389=1,34,IF(L389=2,26.04,IF(L389=3,20.6,IF(L389=4,12,IF(L389=5,11,IF(L389=6,10,IF(L389=7,9,IF(L389=8,8,0))))))))+IF(L389&lt;=8,0,IF(L389&lt;=16,6,0))-IF(L389&lt;=8,0,IF(L389&lt;=16,(L389-9)*0.17,0)),0)+IF(F389="JnPČ",IF(L389=1,51,IF(L389=2,35.7,IF(L389=3,27,IF(L389=4,19.5,IF(L389=5,18,IF(L389=6,16.5,IF(L389=7,15,IF(L389=8,13.5,0))))))))+IF(L389&lt;=8,0,IF(L389&lt;=16,10,0))-IF(L389&lt;=8,0,IF(L389&lt;=16,(L389-9)*0.255,0)),0)+IF(F389="JnEČ",IF(L389=1,25.5,IF(L389=2,19.53,IF(L389=3,15.48,IF(L389=4,9,IF(L389=5,8.25,IF(L389=6,7.5,IF(L389=7,6.75,IF(L389=8,6,0))))))))+IF(L389&lt;=8,0,IF(L389&lt;=16,5,0))-IF(L389&lt;=8,0,IF(L389&lt;=16,(L389-9)*0.1275,0)),0)+IF(F389="JčPČ",IF(L389=1,21.25,IF(L389=2,14.5,IF(L389=3,11.5,IF(L389=4,7,IF(L389=5,6.5,IF(L389=6,6,IF(L389=7,5.5,IF(L389=8,5,0))))))))+IF(L389&lt;=8,0,IF(L389&lt;=16,4,0))-IF(L389&lt;=8,0,IF(L389&lt;=16,(L389-9)*0.10625,0)),0)+IF(F389="JčEČ",IF(L389=1,17,IF(L389=2,13.02,IF(L389=3,10.32,IF(L389=4,6,IF(L389=5,5.5,IF(L389=6,5,IF(L389=7,4.5,IF(L389=8,4,0))))))))+IF(L389&lt;=8,0,IF(L389&lt;=16,3,0))-IF(L389&lt;=8,0,IF(L389&lt;=16,(L389-9)*0.085,0)),0)+IF(F389="NEAK",IF(L389=1,11.48,IF(L389=2,8.79,IF(L389=3,6.97,IF(L389=4,4.05,IF(L389=5,3.71,IF(L389=6,3.38,IF(L389=7,3.04,IF(L389=8,2.7,0))))))))+IF(L389&lt;=8,0,IF(L389&lt;=16,2,IF(L389&lt;=24,1.3,0)))-IF(L389&lt;=8,0,IF(L389&lt;=16,(L389-9)*0.0574,IF(L389&lt;=24,(L389-17)*0.0574,0))),0))*IF(L389&lt;0,1,IF(OR(F389="PČ",F389="PŽ",F389="PT"),IF(J389&lt;32,J389/32,1),1))* IF(L389&lt;0,1,IF(OR(F389="EČ",F389="EŽ",F389="JOŽ",F389="JPČ",F389="NEAK"),IF(J389&lt;24,J389/24,1),1))*IF(L389&lt;0,1,IF(OR(F389="PČneol",F389="JEČ",F389="JEOF",F389="JnPČ",F389="JnEČ",F389="JčPČ",F389="JčEČ"),IF(J389&lt;16,J389/16,1),1))*IF(L389&lt;0,1,IF(F389="EČneol",IF(J389&lt;8,J389/8,1),1))</f>
        <v>3.92875</v>
      </c>
      <c r="O389" s="9">
        <f t="shared" ref="O389:O405" si="166">IF(F389="OŽ",N389,IF(H389="Ne",IF(J389*0.3&lt;J389-L389,N389,0),IF(J389*0.1&lt;J389-L389,N389,0)))</f>
        <v>0</v>
      </c>
      <c r="P389" s="4">
        <f t="shared" ref="P389" si="167">IF(O389=0,0,IF(F389="OŽ",IF(L389&gt;35,0,IF(J389&gt;35,(36-L389)*1.836,((36-L389)-(36-J389))*1.836)),0)+IF(F389="PČ",IF(L389&gt;31,0,IF(J389&gt;31,(32-L389)*1.347,((32-L389)-(32-J389))*1.347)),0)+ IF(F389="PČneol",IF(L389&gt;15,0,IF(J389&gt;15,(16-L389)*0.255,((16-L389)-(16-J389))*0.255)),0)+IF(F389="PŽ",IF(L389&gt;31,0,IF(J389&gt;31,(32-L389)*0.255,((32-L389)-(32-J389))*0.255)),0)+IF(F389="EČ",IF(L389&gt;23,0,IF(J389&gt;23,(24-L389)*0.612,((24-L389)-(24-J389))*0.612)),0)+IF(F389="EČneol",IF(L389&gt;7,0,IF(J389&gt;7,(8-L389)*0.204,((8-L389)-(8-J389))*0.204)),0)+IF(F389="EŽ",IF(L389&gt;23,0,IF(J389&gt;23,(24-L389)*0.204,((24-L389)-(24-J389))*0.204)),0)+IF(F389="PT",IF(L389&gt;31,0,IF(J389&gt;31,(32-L389)*0.204,((32-L389)-(32-J389))*0.204)),0)+IF(F389="JOŽ",IF(L389&gt;23,0,IF(J389&gt;23,(24-L389)*0.255,((24-L389)-(24-J389))*0.255)),0)+IF(F389="JPČ",IF(L389&gt;23,0,IF(J389&gt;23,(24-L389)*0.204,((24-L389)-(24-J389))*0.204)),0)+IF(F389="JEČ",IF(L389&gt;15,0,IF(J389&gt;15,(16-L389)*0.102,((16-L389)-(16-J389))*0.102)),0)+IF(F389="JEOF",IF(L389&gt;15,0,IF(J389&gt;15,(16-L389)*0.102,((16-L389)-(16-J389))*0.102)),0)+IF(F389="JnPČ",IF(L389&gt;15,0,IF(J389&gt;15,(16-L389)*0.153,((16-L389)-(16-J389))*0.153)),0)+IF(F389="JnEČ",IF(L389&gt;15,0,IF(J389&gt;15,(16-L389)*0.0765,((16-L389)-(16-J389))*0.0765)),0)+IF(F389="JčPČ",IF(L389&gt;15,0,IF(J389&gt;15,(16-L389)*0.06375,((16-L389)-(16-J389))*0.06375)),0)+IF(F389="JčEČ",IF(L389&gt;15,0,IF(J389&gt;15,(16-L389)*0.051,((16-L389)-(16-J389))*0.051)),0)+IF(F389="NEAK",IF(L389&gt;23,0,IF(J389&gt;23,(24-L389)*0.03444,((24-L389)-(24-J389))*0.03444)),0))</f>
        <v>0</v>
      </c>
      <c r="Q389" s="11">
        <f t="shared" ref="Q389" si="168">IF(ISERROR(P389*100/N389),0,(P389*100/N389))</f>
        <v>0</v>
      </c>
      <c r="R389" s="10">
        <f t="shared" ref="R389:R405" si="169">IF(Q389&lt;=30,O389+P389,O389+O389*0.3)*IF(G389=1,0.4,IF(G389=2,0.75,IF(G389="1 (kas 4 m. 1 k. nerengiamos)",0.52,1)))*IF(D389="olimpinė",1,IF(M389="Ne",0.5,1))*IF(OR(A$5="Lietuvos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federacija"),IF(OR(J389&lt;8,K389&lt;16),0,1),1)*E389*IF(I389&lt;=1,1,1/I389)*IF(OR(A$5="Lietuvos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89" s="8"/>
    </row>
    <row r="390" spans="1:19">
      <c r="A390" s="61">
        <v>2</v>
      </c>
      <c r="B390" s="61" t="s">
        <v>146</v>
      </c>
      <c r="C390" s="12">
        <v>65</v>
      </c>
      <c r="D390" s="61" t="s">
        <v>30</v>
      </c>
      <c r="E390" s="61">
        <v>1</v>
      </c>
      <c r="F390" s="61" t="s">
        <v>58</v>
      </c>
      <c r="G390" s="61">
        <v>1</v>
      </c>
      <c r="H390" s="61" t="s">
        <v>32</v>
      </c>
      <c r="I390" s="61"/>
      <c r="J390" s="61">
        <v>20</v>
      </c>
      <c r="K390" s="61"/>
      <c r="L390" s="61">
        <v>20</v>
      </c>
      <c r="M390" s="61" t="s">
        <v>33</v>
      </c>
      <c r="N390" s="3">
        <f t="shared" si="165"/>
        <v>0</v>
      </c>
      <c r="O390" s="9">
        <f t="shared" si="166"/>
        <v>0</v>
      </c>
      <c r="P390" s="4">
        <f t="shared" ref="P390:P405" si="170">IF(O390=0,0,IF(F390="OŽ",IF(L390&gt;35,0,IF(J390&gt;35,(36-L390)*1.836,((36-L390)-(36-J390))*1.836)),0)+IF(F390="PČ",IF(L390&gt;31,0,IF(J390&gt;31,(32-L390)*1.347,((32-L390)-(32-J390))*1.347)),0)+ IF(F390="PČneol",IF(L390&gt;15,0,IF(J390&gt;15,(16-L390)*0.255,((16-L390)-(16-J390))*0.255)),0)+IF(F390="PŽ",IF(L390&gt;31,0,IF(J390&gt;31,(32-L390)*0.255,((32-L390)-(32-J390))*0.255)),0)+IF(F390="EČ",IF(L390&gt;23,0,IF(J390&gt;23,(24-L390)*0.612,((24-L390)-(24-J390))*0.612)),0)+IF(F390="EČneol",IF(L390&gt;7,0,IF(J390&gt;7,(8-L390)*0.204,((8-L390)-(8-J390))*0.204)),0)+IF(F390="EŽ",IF(L390&gt;23,0,IF(J390&gt;23,(24-L390)*0.204,((24-L390)-(24-J390))*0.204)),0)+IF(F390="PT",IF(L390&gt;31,0,IF(J390&gt;31,(32-L390)*0.204,((32-L390)-(32-J390))*0.204)),0)+IF(F390="JOŽ",IF(L390&gt;23,0,IF(J390&gt;23,(24-L390)*0.255,((24-L390)-(24-J390))*0.255)),0)+IF(F390="JPČ",IF(L390&gt;23,0,IF(J390&gt;23,(24-L390)*0.204,((24-L390)-(24-J390))*0.204)),0)+IF(F390="JEČ",IF(L390&gt;15,0,IF(J390&gt;15,(16-L390)*0.102,((16-L390)-(16-J390))*0.102)),0)+IF(F390="JEOF",IF(L390&gt;15,0,IF(J390&gt;15,(16-L390)*0.102,((16-L390)-(16-J390))*0.102)),0)+IF(F390="JnPČ",IF(L390&gt;15,0,IF(J390&gt;15,(16-L390)*0.153,((16-L390)-(16-J390))*0.153)),0)+IF(F390="JnEČ",IF(L390&gt;15,0,IF(J390&gt;15,(16-L390)*0.0765,((16-L390)-(16-J390))*0.0765)),0)+IF(F390="JčPČ",IF(L390&gt;15,0,IF(J390&gt;15,(16-L390)*0.06375,((16-L390)-(16-J390))*0.06375)),0)+IF(F390="JčEČ",IF(L390&gt;15,0,IF(J390&gt;15,(16-L390)*0.051,((16-L390)-(16-J390))*0.051)),0)+IF(F390="NEAK",IF(L390&gt;23,0,IF(J390&gt;23,(24-L390)*0.03444,((24-L390)-(24-J390))*0.03444)),0))</f>
        <v>0</v>
      </c>
      <c r="Q390" s="11">
        <f t="shared" ref="Q390:Q405" si="171">IF(ISERROR(P390*100/N390),0,(P390*100/N390))</f>
        <v>0</v>
      </c>
      <c r="R390" s="10">
        <f t="shared" si="169"/>
        <v>0</v>
      </c>
      <c r="S390" s="8"/>
    </row>
    <row r="391" spans="1:19">
      <c r="A391" s="61">
        <v>3</v>
      </c>
      <c r="B391" s="61" t="s">
        <v>163</v>
      </c>
      <c r="C391" s="12">
        <v>92</v>
      </c>
      <c r="D391" s="61" t="s">
        <v>30</v>
      </c>
      <c r="E391" s="61">
        <v>1</v>
      </c>
      <c r="F391" s="61" t="s">
        <v>58</v>
      </c>
      <c r="G391" s="61">
        <v>1</v>
      </c>
      <c r="H391" s="61" t="s">
        <v>32</v>
      </c>
      <c r="I391" s="61"/>
      <c r="J391" s="61">
        <v>19</v>
      </c>
      <c r="K391" s="61"/>
      <c r="L391" s="61">
        <v>10</v>
      </c>
      <c r="M391" s="61" t="s">
        <v>33</v>
      </c>
      <c r="N391" s="3">
        <f t="shared" si="165"/>
        <v>4.8724999999999996</v>
      </c>
      <c r="O391" s="9">
        <f t="shared" si="166"/>
        <v>4.8724999999999996</v>
      </c>
      <c r="P391" s="4">
        <f t="shared" si="170"/>
        <v>0.45899999999999996</v>
      </c>
      <c r="Q391" s="11">
        <f t="shared" si="171"/>
        <v>9.4202154951257064</v>
      </c>
      <c r="R391" s="10">
        <f t="shared" si="169"/>
        <v>2.1325999999999996</v>
      </c>
      <c r="S391" s="8"/>
    </row>
    <row r="392" spans="1:19" s="8" customFormat="1">
      <c r="A392" s="61">
        <v>4</v>
      </c>
      <c r="B392" s="61" t="s">
        <v>164</v>
      </c>
      <c r="C392" s="12">
        <v>110</v>
      </c>
      <c r="D392" s="61" t="s">
        <v>30</v>
      </c>
      <c r="E392" s="61">
        <v>1</v>
      </c>
      <c r="F392" s="61" t="s">
        <v>58</v>
      </c>
      <c r="G392" s="61">
        <v>1</v>
      </c>
      <c r="H392" s="61" t="s">
        <v>32</v>
      </c>
      <c r="I392" s="61"/>
      <c r="J392" s="61">
        <v>15</v>
      </c>
      <c r="K392" s="61"/>
      <c r="L392" s="61">
        <v>15</v>
      </c>
      <c r="M392" s="61" t="s">
        <v>33</v>
      </c>
      <c r="N392" s="3">
        <f t="shared" ref="N392:N398" si="172">(IF(F392="OŽ",IF(L392=1,550.8,IF(L392=2,426.38,IF(L392=3,342.14,IF(L392=4,181.44,IF(L392=5,168.48,IF(L392=6,155.52,IF(L392=7,148.5,IF(L392=8,144,0))))))))+IF(L392&lt;=8,0,IF(L392&lt;=16,137.7,IF(L392&lt;=24,108,IF(L392&lt;=32,80.1,IF(L392&lt;=36,52.2,0)))))-IF(L392&lt;=8,0,IF(L392&lt;=16,(L392-9)*2.754,IF(L392&lt;=24,(L392-17)* 2.754,IF(L392&lt;=32,(L392-25)* 2.754,IF(L392&lt;=36,(L392-33)*2.754,0))))),0)+IF(F392="PČ",IF(L392=1,449,IF(L392=2,314.6,IF(L392=3,238,IF(L392=4,172,IF(L392=5,159,IF(L392=6,145,IF(L392=7,132,IF(L392=8,119,0))))))))+IF(L392&lt;=8,0,IF(L392&lt;=16,88,IF(L392&lt;=24,55,IF(L392&lt;=32,22,0))))-IF(L392&lt;=8,0,IF(L392&lt;=16,(L392-9)*2.245,IF(L392&lt;=24,(L392-17)*2.245,IF(L392&lt;=32,(L392-25)*2.245,0)))),0)+IF(F392="PČneol",IF(L392=1,85,IF(L392=2,64.61,IF(L392=3,50.76,IF(L392=4,16.25,IF(L392=5,15,IF(L392=6,13.75,IF(L392=7,12.5,IF(L392=8,11.25,0))))))))+IF(L392&lt;=8,0,IF(L392&lt;=16,9,0))-IF(L392&lt;=8,0,IF(L392&lt;=16,(L392-9)*0.425,0)),0)+IF(F392="PŽ",IF(L392=1,85,IF(L392=2,59.5,IF(L392=3,45,IF(L392=4,32.5,IF(L392=5,30,IF(L392=6,27.5,IF(L392=7,25,IF(L392=8,22.5,0))))))))+IF(L392&lt;=8,0,IF(L392&lt;=16,19,IF(L392&lt;=24,13,IF(L392&lt;=32,8,0))))-IF(L392&lt;=8,0,IF(L392&lt;=16,(L392-9)*0.425,IF(L392&lt;=24,(L392-17)*0.425,IF(L392&lt;=32,(L392-25)*0.425,0)))),0)+IF(F392="EČ",IF(L392=1,204,IF(L392=2,156.24,IF(L392=3,123.84,IF(L392=4,72,IF(L392=5,66,IF(L392=6,60,IF(L392=7,54,IF(L392=8,48,0))))))))+IF(L392&lt;=8,0,IF(L392&lt;=16,40,IF(L392&lt;=24,25,0)))-IF(L392&lt;=8,0,IF(L392&lt;=16,(L392-9)*1.02,IF(L392&lt;=24,(L392-17)*1.02,0))),0)+IF(F392="EČneol",IF(L392=1,68,IF(L392=2,51.69,IF(L392=3,40.61,IF(L392=4,13,IF(L392=5,12,IF(L392=6,11,IF(L392=7,10,IF(L392=8,9,0)))))))))+IF(F392="EŽ",IF(L392=1,68,IF(L392=2,47.6,IF(L392=3,36,IF(L392=4,18,IF(L392=5,16.5,IF(L392=6,15,IF(L392=7,13.5,IF(L392=8,12,0))))))))+IF(L392&lt;=8,0,IF(L392&lt;=16,10,IF(L392&lt;=24,6,0)))-IF(L392&lt;=8,0,IF(L392&lt;=16,(L392-9)*0.34,IF(L392&lt;=24,(L392-17)*0.34,0))),0)+IF(F392="PT",IF(L392=1,68,IF(L392=2,52.08,IF(L392=3,41.28,IF(L392=4,24,IF(L392=5,22,IF(L392=6,20,IF(L392=7,18,IF(L392=8,16,0))))))))+IF(L392&lt;=8,0,IF(L392&lt;=16,13,IF(L392&lt;=24,9,IF(L392&lt;=32,4,0))))-IF(L392&lt;=8,0,IF(L392&lt;=16,(L392-9)*0.34,IF(L392&lt;=24,(L392-17)*0.34,IF(L392&lt;=32,(L392-25)*0.34,0)))),0)+IF(F392="JOŽ",IF(L392=1,85,IF(L392=2,59.5,IF(L392=3,45,IF(L392=4,32.5,IF(L392=5,30,IF(L392=6,27.5,IF(L392=7,25,IF(L392=8,22.5,0))))))))+IF(L392&lt;=8,0,IF(L392&lt;=16,19,IF(L392&lt;=24,13,0)))-IF(L392&lt;=8,0,IF(L392&lt;=16,(L392-9)*0.425,IF(L392&lt;=24,(L392-17)*0.425,0))),0)+IF(F392="JPČ",IF(L392=1,68,IF(L392=2,47.6,IF(L392=3,36,IF(L392=4,26,IF(L392=5,24,IF(L392=6,22,IF(L392=7,20,IF(L392=8,18,0))))))))+IF(L392&lt;=8,0,IF(L392&lt;=16,13,IF(L392&lt;=24,9,0)))-IF(L392&lt;=8,0,IF(L392&lt;=16,(L392-9)*0.34,IF(L392&lt;=24,(L392-17)*0.34,0))),0)+IF(F392="JEČ",IF(L392=1,34,IF(L392=2,26.04,IF(L392=3,20.6,IF(L392=4,12,IF(L392=5,11,IF(L392=6,10,IF(L392=7,9,IF(L392=8,8,0))))))))+IF(L392&lt;=8,0,IF(L392&lt;=16,6,0))-IF(L392&lt;=8,0,IF(L392&lt;=16,(L392-9)*0.17,0)),0)+IF(F392="JEOF",IF(L392=1,34,IF(L392=2,26.04,IF(L392=3,20.6,IF(L392=4,12,IF(L392=5,11,IF(L392=6,10,IF(L392=7,9,IF(L392=8,8,0))))))))+IF(L392&lt;=8,0,IF(L392&lt;=16,6,0))-IF(L392&lt;=8,0,IF(L392&lt;=16,(L392-9)*0.17,0)),0)+IF(F392="JnPČ",IF(L392=1,51,IF(L392=2,35.7,IF(L392=3,27,IF(L392=4,19.5,IF(L392=5,18,IF(L392=6,16.5,IF(L392=7,15,IF(L392=8,13.5,0))))))))+IF(L392&lt;=8,0,IF(L392&lt;=16,10,0))-IF(L392&lt;=8,0,IF(L392&lt;=16,(L392-9)*0.255,0)),0)+IF(F392="JnEČ",IF(L392=1,25.5,IF(L392=2,19.53,IF(L392=3,15.48,IF(L392=4,9,IF(L392=5,8.25,IF(L392=6,7.5,IF(L392=7,6.75,IF(L392=8,6,0))))))))+IF(L392&lt;=8,0,IF(L392&lt;=16,5,0))-IF(L392&lt;=8,0,IF(L392&lt;=16,(L392-9)*0.1275,0)),0)+IF(F392="JčPČ",IF(L392=1,21.25,IF(L392=2,14.5,IF(L392=3,11.5,IF(L392=4,7,IF(L392=5,6.5,IF(L392=6,6,IF(L392=7,5.5,IF(L392=8,5,0))))))))+IF(L392&lt;=8,0,IF(L392&lt;=16,4,0))-IF(L392&lt;=8,0,IF(L392&lt;=16,(L392-9)*0.10625,0)),0)+IF(F392="JčEČ",IF(L392=1,17,IF(L392=2,13.02,IF(L392=3,10.32,IF(L392=4,6,IF(L392=5,5.5,IF(L392=6,5,IF(L392=7,4.5,IF(L392=8,4,0))))))))+IF(L392&lt;=8,0,IF(L392&lt;=16,3,0))-IF(L392&lt;=8,0,IF(L392&lt;=16,(L392-9)*0.085,0)),0)+IF(F392="NEAK",IF(L392=1,11.48,IF(L392=2,8.79,IF(L392=3,6.97,IF(L392=4,4.05,IF(L392=5,3.71,IF(L392=6,3.38,IF(L392=7,3.04,IF(L392=8,2.7,0))))))))+IF(L392&lt;=8,0,IF(L392&lt;=16,2,IF(L392&lt;=24,1.3,0)))-IF(L392&lt;=8,0,IF(L392&lt;=16,(L392-9)*0.0574,IF(L392&lt;=24,(L392-17)*0.0574,0))),0))*IF(L392&lt;0,1,IF(OR(F392="PČ",F392="PŽ",F392="PT"),IF(J392&lt;32,J392/32,1),1))* IF(L392&lt;0,1,IF(OR(F392="EČ",F392="EŽ",F392="JOŽ",F392="JPČ",F392="NEAK"),IF(J392&lt;24,J392/24,1),1))*IF(L392&lt;0,1,IF(OR(F392="PČneol",F392="JEČ",F392="JEOF",F392="JnPČ",F392="JnEČ",F392="JčPČ",F392="JčEČ"),IF(J392&lt;16,J392/16,1),1))*IF(L392&lt;0,1,IF(F392="EČneol",IF(J392&lt;8,J392/8,1),1))</f>
        <v>3.9703125000000004</v>
      </c>
      <c r="O392" s="9">
        <f t="shared" ref="O392:O398" si="173">IF(F392="OŽ",N392,IF(H392="Ne",IF(J392*0.3&lt;J392-L392,N392,0),IF(J392*0.1&lt;J392-L392,N392,0)))</f>
        <v>0</v>
      </c>
      <c r="P392" s="4">
        <f t="shared" ref="P392:P398" si="174">IF(O392=0,0,IF(F392="OŽ",IF(L392&gt;35,0,IF(J392&gt;35,(36-L392)*1.836,((36-L392)-(36-J392))*1.836)),0)+IF(F392="PČ",IF(L392&gt;31,0,IF(J392&gt;31,(32-L392)*1.347,((32-L392)-(32-J392))*1.347)),0)+ IF(F392="PČneol",IF(L392&gt;15,0,IF(J392&gt;15,(16-L392)*0.255,((16-L392)-(16-J392))*0.255)),0)+IF(F392="PŽ",IF(L392&gt;31,0,IF(J392&gt;31,(32-L392)*0.255,((32-L392)-(32-J392))*0.255)),0)+IF(F392="EČ",IF(L392&gt;23,0,IF(J392&gt;23,(24-L392)*0.612,((24-L392)-(24-J392))*0.612)),0)+IF(F392="EČneol",IF(L392&gt;7,0,IF(J392&gt;7,(8-L392)*0.204,((8-L392)-(8-J392))*0.204)),0)+IF(F392="EŽ",IF(L392&gt;23,0,IF(J392&gt;23,(24-L392)*0.204,((24-L392)-(24-J392))*0.204)),0)+IF(F392="PT",IF(L392&gt;31,0,IF(J392&gt;31,(32-L392)*0.204,((32-L392)-(32-J392))*0.204)),0)+IF(F392="JOŽ",IF(L392&gt;23,0,IF(J392&gt;23,(24-L392)*0.255,((24-L392)-(24-J392))*0.255)),0)+IF(F392="JPČ",IF(L392&gt;23,0,IF(J392&gt;23,(24-L392)*0.204,((24-L392)-(24-J392))*0.204)),0)+IF(F392="JEČ",IF(L392&gt;15,0,IF(J392&gt;15,(16-L392)*0.102,((16-L392)-(16-J392))*0.102)),0)+IF(F392="JEOF",IF(L392&gt;15,0,IF(J392&gt;15,(16-L392)*0.102,((16-L392)-(16-J392))*0.102)),0)+IF(F392="JnPČ",IF(L392&gt;15,0,IF(J392&gt;15,(16-L392)*0.153,((16-L392)-(16-J392))*0.153)),0)+IF(F392="JnEČ",IF(L392&gt;15,0,IF(J392&gt;15,(16-L392)*0.0765,((16-L392)-(16-J392))*0.0765)),0)+IF(F392="JčPČ",IF(L392&gt;15,0,IF(J392&gt;15,(16-L392)*0.06375,((16-L392)-(16-J392))*0.06375)),0)+IF(F392="JčEČ",IF(L392&gt;15,0,IF(J392&gt;15,(16-L392)*0.051,((16-L392)-(16-J392))*0.051)),0)+IF(F392="NEAK",IF(L392&gt;23,0,IF(J392&gt;23,(24-L392)*0.03444,((24-L392)-(24-J392))*0.03444)),0))</f>
        <v>0</v>
      </c>
      <c r="Q392" s="11">
        <f t="shared" ref="Q392:Q398" si="175">IF(ISERROR(P392*100/N392),0,(P392*100/N392))</f>
        <v>0</v>
      </c>
      <c r="R392" s="10">
        <f t="shared" ref="R392:R398" si="176">IF(Q392&lt;=30,O392+P392,O392+O392*0.3)*IF(G392=1,0.4,IF(G392=2,0.75,IF(G392="1 (kas 4 m. 1 k. nerengiamos)",0.52,1)))*IF(D392="olimpinė",1,IF(M392="Ne",0.5,1))*IF(OR(A$5="Lietuvos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federacija"),IF(OR(J392&lt;8,K392&lt;16),0,1),1)*E392*IF(I392&lt;=1,1,1/I392)*IF(OR(A$5="Lietuvos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93" spans="1:19" s="8" customFormat="1">
      <c r="A393" s="61">
        <v>5</v>
      </c>
      <c r="B393" s="61" t="s">
        <v>165</v>
      </c>
      <c r="C393" s="12">
        <v>45</v>
      </c>
      <c r="D393" s="61" t="s">
        <v>30</v>
      </c>
      <c r="E393" s="61">
        <v>1</v>
      </c>
      <c r="F393" s="61" t="s">
        <v>58</v>
      </c>
      <c r="G393" s="61">
        <v>1</v>
      </c>
      <c r="H393" s="61" t="s">
        <v>32</v>
      </c>
      <c r="I393" s="61"/>
      <c r="J393" s="61">
        <v>16</v>
      </c>
      <c r="K393" s="61"/>
      <c r="L393" s="61">
        <v>5</v>
      </c>
      <c r="M393" s="61" t="s">
        <v>33</v>
      </c>
      <c r="N393" s="3">
        <f t="shared" si="172"/>
        <v>8.25</v>
      </c>
      <c r="O393" s="9">
        <f t="shared" si="173"/>
        <v>8.25</v>
      </c>
      <c r="P393" s="4">
        <f t="shared" si="174"/>
        <v>0.84150000000000003</v>
      </c>
      <c r="Q393" s="11">
        <f t="shared" si="175"/>
        <v>10.200000000000001</v>
      </c>
      <c r="R393" s="10">
        <f t="shared" si="176"/>
        <v>3.6366000000000001</v>
      </c>
    </row>
    <row r="394" spans="1:19" s="8" customFormat="1">
      <c r="A394" s="61">
        <v>6</v>
      </c>
      <c r="B394" s="61" t="s">
        <v>116</v>
      </c>
      <c r="C394" s="12">
        <v>55</v>
      </c>
      <c r="D394" s="61" t="s">
        <v>30</v>
      </c>
      <c r="E394" s="61">
        <v>1</v>
      </c>
      <c r="F394" s="61" t="s">
        <v>58</v>
      </c>
      <c r="G394" s="61">
        <v>1</v>
      </c>
      <c r="H394" s="61" t="s">
        <v>32</v>
      </c>
      <c r="I394" s="61"/>
      <c r="J394" s="61">
        <v>20</v>
      </c>
      <c r="K394" s="61"/>
      <c r="L394" s="61">
        <v>18</v>
      </c>
      <c r="M394" s="61" t="s">
        <v>33</v>
      </c>
      <c r="N394" s="3">
        <f t="shared" si="172"/>
        <v>0</v>
      </c>
      <c r="O394" s="9">
        <f t="shared" si="173"/>
        <v>0</v>
      </c>
      <c r="P394" s="4">
        <f t="shared" si="174"/>
        <v>0</v>
      </c>
      <c r="Q394" s="11">
        <f t="shared" si="175"/>
        <v>0</v>
      </c>
      <c r="R394" s="10">
        <f t="shared" si="176"/>
        <v>0</v>
      </c>
    </row>
    <row r="395" spans="1:19" s="8" customFormat="1">
      <c r="A395" s="61">
        <v>7</v>
      </c>
      <c r="B395" s="61" t="s">
        <v>166</v>
      </c>
      <c r="C395" s="12">
        <v>60</v>
      </c>
      <c r="D395" s="61" t="s">
        <v>30</v>
      </c>
      <c r="E395" s="61">
        <v>1</v>
      </c>
      <c r="F395" s="61" t="s">
        <v>58</v>
      </c>
      <c r="G395" s="61">
        <v>1</v>
      </c>
      <c r="H395" s="61" t="s">
        <v>32</v>
      </c>
      <c r="I395" s="61"/>
      <c r="J395" s="61">
        <v>22</v>
      </c>
      <c r="K395" s="61"/>
      <c r="L395" s="61">
        <v>21</v>
      </c>
      <c r="M395" s="61" t="s">
        <v>33</v>
      </c>
      <c r="N395" s="3">
        <f t="shared" si="172"/>
        <v>0</v>
      </c>
      <c r="O395" s="9">
        <f t="shared" si="173"/>
        <v>0</v>
      </c>
      <c r="P395" s="4">
        <f t="shared" si="174"/>
        <v>0</v>
      </c>
      <c r="Q395" s="11">
        <f t="shared" si="175"/>
        <v>0</v>
      </c>
      <c r="R395" s="10">
        <f t="shared" si="176"/>
        <v>0</v>
      </c>
    </row>
    <row r="396" spans="1:19" s="8" customFormat="1">
      <c r="A396" s="61">
        <v>8</v>
      </c>
      <c r="B396" s="61" t="s">
        <v>167</v>
      </c>
      <c r="C396" s="12">
        <v>65</v>
      </c>
      <c r="D396" s="61" t="s">
        <v>30</v>
      </c>
      <c r="E396" s="61">
        <v>1</v>
      </c>
      <c r="F396" s="61" t="s">
        <v>58</v>
      </c>
      <c r="G396" s="61">
        <v>1</v>
      </c>
      <c r="H396" s="61" t="s">
        <v>32</v>
      </c>
      <c r="I396" s="61"/>
      <c r="J396" s="61">
        <v>26</v>
      </c>
      <c r="K396" s="61"/>
      <c r="L396" s="61">
        <v>17</v>
      </c>
      <c r="M396" s="61" t="s">
        <v>33</v>
      </c>
      <c r="N396" s="3">
        <f t="shared" si="172"/>
        <v>0</v>
      </c>
      <c r="O396" s="9">
        <f t="shared" si="173"/>
        <v>0</v>
      </c>
      <c r="P396" s="4">
        <f t="shared" si="174"/>
        <v>0</v>
      </c>
      <c r="Q396" s="11">
        <f t="shared" si="175"/>
        <v>0</v>
      </c>
      <c r="R396" s="10">
        <f t="shared" si="176"/>
        <v>0</v>
      </c>
    </row>
    <row r="397" spans="1:19" s="8" customFormat="1">
      <c r="A397" s="61">
        <v>9</v>
      </c>
      <c r="B397" s="61" t="s">
        <v>168</v>
      </c>
      <c r="C397" s="12">
        <v>71</v>
      </c>
      <c r="D397" s="61" t="s">
        <v>30</v>
      </c>
      <c r="E397" s="61">
        <v>1</v>
      </c>
      <c r="F397" s="61" t="s">
        <v>58</v>
      </c>
      <c r="G397" s="61">
        <v>1</v>
      </c>
      <c r="H397" s="61" t="s">
        <v>32</v>
      </c>
      <c r="I397" s="61"/>
      <c r="J397" s="61">
        <v>24</v>
      </c>
      <c r="K397" s="61"/>
      <c r="L397" s="61">
        <v>23</v>
      </c>
      <c r="M397" s="61" t="s">
        <v>33</v>
      </c>
      <c r="N397" s="3">
        <f t="shared" si="172"/>
        <v>0</v>
      </c>
      <c r="O397" s="9">
        <f t="shared" si="173"/>
        <v>0</v>
      </c>
      <c r="P397" s="4">
        <f t="shared" si="174"/>
        <v>0</v>
      </c>
      <c r="Q397" s="11">
        <f t="shared" si="175"/>
        <v>0</v>
      </c>
      <c r="R397" s="10">
        <f t="shared" si="176"/>
        <v>0</v>
      </c>
    </row>
    <row r="398" spans="1:19" s="8" customFormat="1">
      <c r="A398" s="61">
        <v>10</v>
      </c>
      <c r="B398" s="61" t="s">
        <v>147</v>
      </c>
      <c r="C398" s="12">
        <v>80</v>
      </c>
      <c r="D398" s="61" t="s">
        <v>30</v>
      </c>
      <c r="E398" s="61">
        <v>1</v>
      </c>
      <c r="F398" s="61" t="s">
        <v>58</v>
      </c>
      <c r="G398" s="61">
        <v>1</v>
      </c>
      <c r="H398" s="61" t="s">
        <v>32</v>
      </c>
      <c r="I398" s="61"/>
      <c r="J398" s="61">
        <v>25</v>
      </c>
      <c r="K398" s="61"/>
      <c r="L398" s="61">
        <v>16</v>
      </c>
      <c r="M398" s="61" t="s">
        <v>33</v>
      </c>
      <c r="N398" s="3">
        <f t="shared" si="172"/>
        <v>4.1074999999999999</v>
      </c>
      <c r="O398" s="9">
        <f t="shared" si="173"/>
        <v>4.1074999999999999</v>
      </c>
      <c r="P398" s="4">
        <f t="shared" si="174"/>
        <v>0</v>
      </c>
      <c r="Q398" s="11">
        <f t="shared" si="175"/>
        <v>0</v>
      </c>
      <c r="R398" s="10">
        <f t="shared" si="176"/>
        <v>1.643</v>
      </c>
    </row>
    <row r="399" spans="1:19">
      <c r="A399" s="61">
        <v>11</v>
      </c>
      <c r="B399" s="61" t="s">
        <v>148</v>
      </c>
      <c r="C399" s="12">
        <v>92</v>
      </c>
      <c r="D399" s="61" t="s">
        <v>30</v>
      </c>
      <c r="E399" s="61">
        <v>1</v>
      </c>
      <c r="F399" s="61" t="s">
        <v>58</v>
      </c>
      <c r="G399" s="61">
        <v>1</v>
      </c>
      <c r="H399" s="61" t="s">
        <v>32</v>
      </c>
      <c r="I399" s="61"/>
      <c r="J399" s="61">
        <v>20</v>
      </c>
      <c r="K399" s="61"/>
      <c r="L399" s="61">
        <v>12</v>
      </c>
      <c r="M399" s="61" t="s">
        <v>33</v>
      </c>
      <c r="N399" s="3">
        <f t="shared" si="165"/>
        <v>4.6174999999999997</v>
      </c>
      <c r="O399" s="9">
        <f t="shared" si="166"/>
        <v>4.6174999999999997</v>
      </c>
      <c r="P399" s="4">
        <f t="shared" si="170"/>
        <v>0.30599999999999999</v>
      </c>
      <c r="Q399" s="11">
        <f t="shared" si="171"/>
        <v>6.6269626421223604</v>
      </c>
      <c r="R399" s="10">
        <f t="shared" si="169"/>
        <v>1.9694</v>
      </c>
      <c r="S399" s="8"/>
    </row>
    <row r="400" spans="1:19">
      <c r="A400" s="61">
        <v>12</v>
      </c>
      <c r="B400" s="61" t="s">
        <v>169</v>
      </c>
      <c r="C400" s="12">
        <v>110</v>
      </c>
      <c r="D400" s="61" t="s">
        <v>30</v>
      </c>
      <c r="E400" s="61">
        <v>1</v>
      </c>
      <c r="F400" s="61" t="s">
        <v>58</v>
      </c>
      <c r="G400" s="61">
        <v>1</v>
      </c>
      <c r="H400" s="61" t="s">
        <v>32</v>
      </c>
      <c r="I400" s="61"/>
      <c r="J400" s="61">
        <v>15</v>
      </c>
      <c r="K400" s="61"/>
      <c r="L400" s="61">
        <v>8</v>
      </c>
      <c r="M400" s="61" t="s">
        <v>33</v>
      </c>
      <c r="N400" s="3">
        <f t="shared" si="165"/>
        <v>5.625</v>
      </c>
      <c r="O400" s="9">
        <f t="shared" si="166"/>
        <v>5.625</v>
      </c>
      <c r="P400" s="4">
        <f t="shared" si="170"/>
        <v>0.53549999999999998</v>
      </c>
      <c r="Q400" s="11">
        <f t="shared" si="171"/>
        <v>9.52</v>
      </c>
      <c r="R400" s="10">
        <f t="shared" si="169"/>
        <v>2.4641999999999999</v>
      </c>
      <c r="S400" s="8"/>
    </row>
    <row r="401" spans="1:19">
      <c r="A401" s="61">
        <v>13</v>
      </c>
      <c r="B401" s="61" t="s">
        <v>131</v>
      </c>
      <c r="C401" s="12">
        <v>49</v>
      </c>
      <c r="D401" s="61" t="s">
        <v>30</v>
      </c>
      <c r="E401" s="61">
        <v>1</v>
      </c>
      <c r="F401" s="61" t="s">
        <v>58</v>
      </c>
      <c r="G401" s="61">
        <v>1</v>
      </c>
      <c r="H401" s="61" t="s">
        <v>32</v>
      </c>
      <c r="I401" s="61"/>
      <c r="J401" s="61">
        <v>13</v>
      </c>
      <c r="K401" s="61"/>
      <c r="L401" s="61">
        <v>5</v>
      </c>
      <c r="M401" s="61" t="s">
        <v>33</v>
      </c>
      <c r="N401" s="3">
        <f t="shared" si="165"/>
        <v>6.703125</v>
      </c>
      <c r="O401" s="9">
        <f t="shared" si="166"/>
        <v>6.703125</v>
      </c>
      <c r="P401" s="4">
        <f t="shared" si="170"/>
        <v>0.61199999999999999</v>
      </c>
      <c r="Q401" s="11">
        <f t="shared" si="171"/>
        <v>9.1300699300699293</v>
      </c>
      <c r="R401" s="10">
        <f t="shared" si="169"/>
        <v>2.92605</v>
      </c>
      <c r="S401" s="8"/>
    </row>
    <row r="402" spans="1:19">
      <c r="A402" s="61">
        <v>14</v>
      </c>
      <c r="B402" s="61" t="s">
        <v>132</v>
      </c>
      <c r="C402" s="12">
        <v>53</v>
      </c>
      <c r="D402" s="61" t="s">
        <v>30</v>
      </c>
      <c r="E402" s="61">
        <v>1</v>
      </c>
      <c r="F402" s="61" t="s">
        <v>58</v>
      </c>
      <c r="G402" s="61">
        <v>1</v>
      </c>
      <c r="H402" s="61" t="s">
        <v>32</v>
      </c>
      <c r="I402" s="61"/>
      <c r="J402" s="61">
        <v>16</v>
      </c>
      <c r="K402" s="61"/>
      <c r="L402" s="61">
        <v>9</v>
      </c>
      <c r="M402" s="61" t="s">
        <v>33</v>
      </c>
      <c r="N402" s="3">
        <f t="shared" si="165"/>
        <v>5</v>
      </c>
      <c r="O402" s="9">
        <f t="shared" si="166"/>
        <v>5</v>
      </c>
      <c r="P402" s="4">
        <f t="shared" si="170"/>
        <v>0.53549999999999998</v>
      </c>
      <c r="Q402" s="11">
        <f t="shared" si="171"/>
        <v>10.709999999999999</v>
      </c>
      <c r="R402" s="10">
        <f t="shared" si="169"/>
        <v>2.2141999999999999</v>
      </c>
      <c r="S402" s="8"/>
    </row>
    <row r="403" spans="1:19">
      <c r="A403" s="61">
        <v>15</v>
      </c>
      <c r="B403" s="61" t="s">
        <v>133</v>
      </c>
      <c r="C403" s="12">
        <v>57</v>
      </c>
      <c r="D403" s="61" t="s">
        <v>30</v>
      </c>
      <c r="E403" s="61">
        <v>1</v>
      </c>
      <c r="F403" s="61" t="s">
        <v>58</v>
      </c>
      <c r="G403" s="61">
        <v>1</v>
      </c>
      <c r="H403" s="61" t="s">
        <v>32</v>
      </c>
      <c r="I403" s="61"/>
      <c r="J403" s="61">
        <v>19</v>
      </c>
      <c r="K403" s="61"/>
      <c r="L403" s="61">
        <v>12</v>
      </c>
      <c r="M403" s="61" t="s">
        <v>33</v>
      </c>
      <c r="N403" s="3">
        <f t="shared" si="165"/>
        <v>4.6174999999999997</v>
      </c>
      <c r="O403" s="9">
        <f t="shared" si="166"/>
        <v>4.6174999999999997</v>
      </c>
      <c r="P403" s="4">
        <f t="shared" si="170"/>
        <v>0.30599999999999999</v>
      </c>
      <c r="Q403" s="11">
        <f t="shared" si="171"/>
        <v>6.6269626421223604</v>
      </c>
      <c r="R403" s="10">
        <f t="shared" si="169"/>
        <v>1.9694</v>
      </c>
      <c r="S403" s="8"/>
    </row>
    <row r="404" spans="1:19">
      <c r="A404" s="61">
        <v>16</v>
      </c>
      <c r="B404" s="61" t="s">
        <v>149</v>
      </c>
      <c r="C404" s="12">
        <v>61</v>
      </c>
      <c r="D404" s="61" t="s">
        <v>30</v>
      </c>
      <c r="E404" s="61">
        <v>1</v>
      </c>
      <c r="F404" s="61" t="s">
        <v>58</v>
      </c>
      <c r="G404" s="61">
        <v>1</v>
      </c>
      <c r="H404" s="61" t="s">
        <v>32</v>
      </c>
      <c r="I404" s="61"/>
      <c r="J404" s="61">
        <v>18</v>
      </c>
      <c r="K404" s="61"/>
      <c r="L404" s="61">
        <v>17</v>
      </c>
      <c r="M404" s="61" t="s">
        <v>33</v>
      </c>
      <c r="N404" s="3">
        <f t="shared" si="165"/>
        <v>0</v>
      </c>
      <c r="O404" s="9">
        <f t="shared" si="166"/>
        <v>0</v>
      </c>
      <c r="P404" s="4">
        <f t="shared" si="170"/>
        <v>0</v>
      </c>
      <c r="Q404" s="11">
        <f t="shared" si="171"/>
        <v>0</v>
      </c>
      <c r="R404" s="10">
        <f t="shared" si="169"/>
        <v>0</v>
      </c>
      <c r="S404" s="8"/>
    </row>
    <row r="405" spans="1:19">
      <c r="A405" s="61">
        <v>17</v>
      </c>
      <c r="B405" s="61" t="s">
        <v>170</v>
      </c>
      <c r="C405" s="12">
        <v>65</v>
      </c>
      <c r="D405" s="61" t="s">
        <v>30</v>
      </c>
      <c r="E405" s="61">
        <v>1</v>
      </c>
      <c r="F405" s="61" t="s">
        <v>58</v>
      </c>
      <c r="G405" s="61">
        <v>1</v>
      </c>
      <c r="H405" s="61" t="s">
        <v>32</v>
      </c>
      <c r="I405" s="61"/>
      <c r="J405" s="61">
        <v>18</v>
      </c>
      <c r="K405" s="61"/>
      <c r="L405" s="61">
        <v>12</v>
      </c>
      <c r="M405" s="61" t="s">
        <v>33</v>
      </c>
      <c r="N405" s="3">
        <f t="shared" si="165"/>
        <v>4.6174999999999997</v>
      </c>
      <c r="O405" s="9">
        <f t="shared" si="166"/>
        <v>4.6174999999999997</v>
      </c>
      <c r="P405" s="4">
        <f t="shared" si="170"/>
        <v>0.30599999999999999</v>
      </c>
      <c r="Q405" s="11">
        <f t="shared" si="171"/>
        <v>6.6269626421223604</v>
      </c>
      <c r="R405" s="10">
        <f t="shared" si="169"/>
        <v>1.9694</v>
      </c>
      <c r="S405" s="8"/>
    </row>
    <row r="406" spans="1:19">
      <c r="A406" s="64" t="s">
        <v>35</v>
      </c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6"/>
      <c r="R406" s="10">
        <f>SUM(R389:R405)</f>
        <v>20.924849999999999</v>
      </c>
      <c r="S406" s="8"/>
    </row>
    <row r="407" spans="1:19" ht="15.75">
      <c r="A407" s="23" t="s">
        <v>171</v>
      </c>
      <c r="B407" s="23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6"/>
      <c r="S407" s="8"/>
    </row>
    <row r="408" spans="1:19">
      <c r="A408" s="48" t="s">
        <v>37</v>
      </c>
      <c r="B408" s="48"/>
      <c r="C408" s="48"/>
      <c r="D408" s="48"/>
      <c r="E408" s="48"/>
      <c r="F408" s="48"/>
      <c r="G408" s="48"/>
      <c r="H408" s="48"/>
      <c r="I408" s="48"/>
      <c r="J408" s="15"/>
      <c r="K408" s="15"/>
      <c r="L408" s="15"/>
      <c r="M408" s="15"/>
      <c r="N408" s="15"/>
      <c r="O408" s="15"/>
      <c r="P408" s="15"/>
      <c r="Q408" s="15"/>
      <c r="R408" s="16"/>
      <c r="S408" s="8"/>
    </row>
    <row r="409" spans="1:19" s="8" customFormat="1">
      <c r="A409" s="48"/>
      <c r="B409" s="48"/>
      <c r="C409" s="48"/>
      <c r="D409" s="48"/>
      <c r="E409" s="48"/>
      <c r="F409" s="48"/>
      <c r="G409" s="48"/>
      <c r="H409" s="48"/>
      <c r="I409" s="48"/>
      <c r="J409" s="15"/>
      <c r="K409" s="15"/>
      <c r="L409" s="15"/>
      <c r="M409" s="15"/>
      <c r="N409" s="15"/>
      <c r="O409" s="15"/>
      <c r="P409" s="15"/>
      <c r="Q409" s="15"/>
      <c r="R409" s="16"/>
    </row>
    <row r="410" spans="1:19">
      <c r="A410" s="67" t="s">
        <v>172</v>
      </c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57"/>
      <c r="R410" s="8"/>
      <c r="S410" s="8"/>
    </row>
    <row r="411" spans="1:19" ht="18">
      <c r="A411" s="69" t="s">
        <v>27</v>
      </c>
      <c r="B411" s="70"/>
      <c r="C411" s="70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57"/>
      <c r="R411" s="8"/>
      <c r="S411" s="8"/>
    </row>
    <row r="412" spans="1:19">
      <c r="A412" s="67" t="s">
        <v>173</v>
      </c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57"/>
      <c r="R412" s="8"/>
      <c r="S412" s="8"/>
    </row>
    <row r="413" spans="1:19">
      <c r="A413" s="61">
        <v>1</v>
      </c>
      <c r="B413" s="61" t="s">
        <v>54</v>
      </c>
      <c r="C413" s="12">
        <v>70</v>
      </c>
      <c r="D413" s="61" t="s">
        <v>30</v>
      </c>
      <c r="E413" s="61">
        <v>1</v>
      </c>
      <c r="F413" s="61" t="s">
        <v>84</v>
      </c>
      <c r="G413" s="61">
        <v>1</v>
      </c>
      <c r="H413" s="61" t="s">
        <v>32</v>
      </c>
      <c r="I413" s="61"/>
      <c r="J413" s="61">
        <v>19</v>
      </c>
      <c r="K413" s="61"/>
      <c r="L413" s="61">
        <v>16</v>
      </c>
      <c r="M413" s="61" t="s">
        <v>33</v>
      </c>
      <c r="N413" s="3">
        <f t="shared" ref="N413:N424" si="177">(IF(F413="OŽ",IF(L413=1,550.8,IF(L413=2,426.38,IF(L413=3,342.14,IF(L413=4,181.44,IF(L413=5,168.48,IF(L413=6,155.52,IF(L413=7,148.5,IF(L413=8,144,0))))))))+IF(L413&lt;=8,0,IF(L413&lt;=16,137.7,IF(L413&lt;=24,108,IF(L413&lt;=32,80.1,IF(L413&lt;=36,52.2,0)))))-IF(L413&lt;=8,0,IF(L413&lt;=16,(L413-9)*2.754,IF(L413&lt;=24,(L413-17)* 2.754,IF(L413&lt;=32,(L413-25)* 2.754,IF(L413&lt;=36,(L413-33)*2.754,0))))),0)+IF(F413="PČ",IF(L413=1,449,IF(L413=2,314.6,IF(L413=3,238,IF(L413=4,172,IF(L413=5,159,IF(L413=6,145,IF(L413=7,132,IF(L413=8,119,0))))))))+IF(L413&lt;=8,0,IF(L413&lt;=16,88,IF(L413&lt;=24,55,IF(L413&lt;=32,22,0))))-IF(L413&lt;=8,0,IF(L413&lt;=16,(L413-9)*2.245,IF(L413&lt;=24,(L413-17)*2.245,IF(L413&lt;=32,(L413-25)*2.245,0)))),0)+IF(F413="PČneol",IF(L413=1,85,IF(L413=2,64.61,IF(L413=3,50.76,IF(L413=4,16.25,IF(L413=5,15,IF(L413=6,13.75,IF(L413=7,12.5,IF(L413=8,11.25,0))))))))+IF(L413&lt;=8,0,IF(L413&lt;=16,9,0))-IF(L413&lt;=8,0,IF(L413&lt;=16,(L413-9)*0.425,0)),0)+IF(F413="PŽ",IF(L413=1,85,IF(L413=2,59.5,IF(L413=3,45,IF(L413=4,32.5,IF(L413=5,30,IF(L413=6,27.5,IF(L413=7,25,IF(L413=8,22.5,0))))))))+IF(L413&lt;=8,0,IF(L413&lt;=16,19,IF(L413&lt;=24,13,IF(L413&lt;=32,8,0))))-IF(L413&lt;=8,0,IF(L413&lt;=16,(L413-9)*0.425,IF(L413&lt;=24,(L413-17)*0.425,IF(L413&lt;=32,(L413-25)*0.425,0)))),0)+IF(F413="EČ",IF(L413=1,204,IF(L413=2,156.24,IF(L413=3,123.84,IF(L413=4,72,IF(L413=5,66,IF(L413=6,60,IF(L413=7,54,IF(L413=8,48,0))))))))+IF(L413&lt;=8,0,IF(L413&lt;=16,40,IF(L413&lt;=24,25,0)))-IF(L413&lt;=8,0,IF(L413&lt;=16,(L413-9)*1.02,IF(L413&lt;=24,(L413-17)*1.02,0))),0)+IF(F413="EČneol",IF(L413=1,68,IF(L413=2,51.69,IF(L413=3,40.61,IF(L413=4,13,IF(L413=5,12,IF(L413=6,11,IF(L413=7,10,IF(L413=8,9,0)))))))))+IF(F413="EŽ",IF(L413=1,68,IF(L413=2,47.6,IF(L413=3,36,IF(L413=4,18,IF(L413=5,16.5,IF(L413=6,15,IF(L413=7,13.5,IF(L413=8,12,0))))))))+IF(L413&lt;=8,0,IF(L413&lt;=16,10,IF(L413&lt;=24,6,0)))-IF(L413&lt;=8,0,IF(L413&lt;=16,(L413-9)*0.34,IF(L413&lt;=24,(L413-17)*0.34,0))),0)+IF(F413="PT",IF(L413=1,68,IF(L413=2,52.08,IF(L413=3,41.28,IF(L413=4,24,IF(L413=5,22,IF(L413=6,20,IF(L413=7,18,IF(L413=8,16,0))))))))+IF(L413&lt;=8,0,IF(L413&lt;=16,13,IF(L413&lt;=24,9,IF(L413&lt;=32,4,0))))-IF(L413&lt;=8,0,IF(L413&lt;=16,(L413-9)*0.34,IF(L413&lt;=24,(L413-17)*0.34,IF(L413&lt;=32,(L413-25)*0.34,0)))),0)+IF(F413="JOŽ",IF(L413=1,85,IF(L413=2,59.5,IF(L413=3,45,IF(L413=4,32.5,IF(L413=5,30,IF(L413=6,27.5,IF(L413=7,25,IF(L413=8,22.5,0))))))))+IF(L413&lt;=8,0,IF(L413&lt;=16,19,IF(L413&lt;=24,13,0)))-IF(L413&lt;=8,0,IF(L413&lt;=16,(L413-9)*0.425,IF(L413&lt;=24,(L413-17)*0.425,0))),0)+IF(F413="JPČ",IF(L413=1,68,IF(L413=2,47.6,IF(L413=3,36,IF(L413=4,26,IF(L413=5,24,IF(L413=6,22,IF(L413=7,20,IF(L413=8,18,0))))))))+IF(L413&lt;=8,0,IF(L413&lt;=16,13,IF(L413&lt;=24,9,0)))-IF(L413&lt;=8,0,IF(L413&lt;=16,(L413-9)*0.34,IF(L413&lt;=24,(L413-17)*0.34,0))),0)+IF(F413="JEČ",IF(L413=1,34,IF(L413=2,26.04,IF(L413=3,20.6,IF(L413=4,12,IF(L413=5,11,IF(L413=6,10,IF(L413=7,9,IF(L413=8,8,0))))))))+IF(L413&lt;=8,0,IF(L413&lt;=16,6,0))-IF(L413&lt;=8,0,IF(L413&lt;=16,(L413-9)*0.17,0)),0)+IF(F413="JEOF",IF(L413=1,34,IF(L413=2,26.04,IF(L413=3,20.6,IF(L413=4,12,IF(L413=5,11,IF(L413=6,10,IF(L413=7,9,IF(L413=8,8,0))))))))+IF(L413&lt;=8,0,IF(L413&lt;=16,6,0))-IF(L413&lt;=8,0,IF(L413&lt;=16,(L413-9)*0.17,0)),0)+IF(F413="JnPČ",IF(L413=1,51,IF(L413=2,35.7,IF(L413=3,27,IF(L413=4,19.5,IF(L413=5,18,IF(L413=6,16.5,IF(L413=7,15,IF(L413=8,13.5,0))))))))+IF(L413&lt;=8,0,IF(L413&lt;=16,10,0))-IF(L413&lt;=8,0,IF(L413&lt;=16,(L413-9)*0.255,0)),0)+IF(F413="JnEČ",IF(L413=1,25.5,IF(L413=2,19.53,IF(L413=3,15.48,IF(L413=4,9,IF(L413=5,8.25,IF(L413=6,7.5,IF(L413=7,6.75,IF(L413=8,6,0))))))))+IF(L413&lt;=8,0,IF(L413&lt;=16,5,0))-IF(L413&lt;=8,0,IF(L413&lt;=16,(L413-9)*0.1275,0)),0)+IF(F413="JčPČ",IF(L413=1,21.25,IF(L413=2,14.5,IF(L413=3,11.5,IF(L413=4,7,IF(L413=5,6.5,IF(L413=6,6,IF(L413=7,5.5,IF(L413=8,5,0))))))))+IF(L413&lt;=8,0,IF(L413&lt;=16,4,0))-IF(L413&lt;=8,0,IF(L413&lt;=16,(L413-9)*0.10625,0)),0)+IF(F413="JčEČ",IF(L413=1,17,IF(L413=2,13.02,IF(L413=3,10.32,IF(L413=4,6,IF(L413=5,5.5,IF(L413=6,5,IF(L413=7,4.5,IF(L413=8,4,0))))))))+IF(L413&lt;=8,0,IF(L413&lt;=16,3,0))-IF(L413&lt;=8,0,IF(L413&lt;=16,(L413-9)*0.085,0)),0)+IF(F413="NEAK",IF(L413=1,11.48,IF(L413=2,8.79,IF(L413=3,6.97,IF(L413=4,4.05,IF(L413=5,3.71,IF(L413=6,3.38,IF(L413=7,3.04,IF(L413=8,2.7,0))))))))+IF(L413&lt;=8,0,IF(L413&lt;=16,2,IF(L413&lt;=24,1.3,0)))-IF(L413&lt;=8,0,IF(L413&lt;=16,(L413-9)*0.0574,IF(L413&lt;=24,(L413-17)*0.0574,0))),0))*IF(L413&lt;0,1,IF(OR(F413="PČ",F413="PŽ",F413="PT"),IF(J413&lt;32,J413/32,1),1))* IF(L413&lt;0,1,IF(OR(F413="EČ",F413="EŽ",F413="JOŽ",F413="JPČ",F413="NEAK"),IF(J413&lt;24,J413/24,1),1))*IF(L413&lt;0,1,IF(OR(F413="PČneol",F413="JEČ",F413="JEOF",F413="JnPČ",F413="JnEČ",F413="JčPČ",F413="JčEČ"),IF(J413&lt;16,J413/16,1),1))*IF(L413&lt;0,1,IF(F413="EČneol",IF(J413&lt;8,J413/8,1),1))</f>
        <v>26.014166666666664</v>
      </c>
      <c r="O413" s="9">
        <f t="shared" ref="O413:O424" si="178">IF(F413="OŽ",N413,IF(H413="Ne",IF(J413*0.3&lt;J413-L413,N413,0),IF(J413*0.1&lt;J413-L413,N413,0)))</f>
        <v>0</v>
      </c>
      <c r="P413" s="4">
        <f t="shared" ref="P413" si="179">IF(O413=0,0,IF(F413="OŽ",IF(L413&gt;35,0,IF(J413&gt;35,(36-L413)*1.836,((36-L413)-(36-J413))*1.836)),0)+IF(F413="PČ",IF(L413&gt;31,0,IF(J413&gt;31,(32-L413)*1.347,((32-L413)-(32-J413))*1.347)),0)+ IF(F413="PČneol",IF(L413&gt;15,0,IF(J413&gt;15,(16-L413)*0.255,((16-L413)-(16-J413))*0.255)),0)+IF(F413="PŽ",IF(L413&gt;31,0,IF(J413&gt;31,(32-L413)*0.255,((32-L413)-(32-J413))*0.255)),0)+IF(F413="EČ",IF(L413&gt;23,0,IF(J413&gt;23,(24-L413)*0.612,((24-L413)-(24-J413))*0.612)),0)+IF(F413="EČneol",IF(L413&gt;7,0,IF(J413&gt;7,(8-L413)*0.204,((8-L413)-(8-J413))*0.204)),0)+IF(F413="EŽ",IF(L413&gt;23,0,IF(J413&gt;23,(24-L413)*0.204,((24-L413)-(24-J413))*0.204)),0)+IF(F413="PT",IF(L413&gt;31,0,IF(J413&gt;31,(32-L413)*0.204,((32-L413)-(32-J413))*0.204)),0)+IF(F413="JOŽ",IF(L413&gt;23,0,IF(J413&gt;23,(24-L413)*0.255,((24-L413)-(24-J413))*0.255)),0)+IF(F413="JPČ",IF(L413&gt;23,0,IF(J413&gt;23,(24-L413)*0.204,((24-L413)-(24-J413))*0.204)),0)+IF(F413="JEČ",IF(L413&gt;15,0,IF(J413&gt;15,(16-L413)*0.102,((16-L413)-(16-J413))*0.102)),0)+IF(F413="JEOF",IF(L413&gt;15,0,IF(J413&gt;15,(16-L413)*0.102,((16-L413)-(16-J413))*0.102)),0)+IF(F413="JnPČ",IF(L413&gt;15,0,IF(J413&gt;15,(16-L413)*0.153,((16-L413)-(16-J413))*0.153)),0)+IF(F413="JnEČ",IF(L413&gt;15,0,IF(J413&gt;15,(16-L413)*0.0765,((16-L413)-(16-J413))*0.0765)),0)+IF(F413="JčPČ",IF(L413&gt;15,0,IF(J413&gt;15,(16-L413)*0.06375,((16-L413)-(16-J413))*0.06375)),0)+IF(F413="JčEČ",IF(L413&gt;15,0,IF(J413&gt;15,(16-L413)*0.051,((16-L413)-(16-J413))*0.051)),0)+IF(F413="NEAK",IF(L413&gt;23,0,IF(J413&gt;23,(24-L413)*0.03444,((24-L413)-(24-J413))*0.03444)),0))</f>
        <v>0</v>
      </c>
      <c r="Q413" s="11">
        <f t="shared" ref="Q413" si="180">IF(ISERROR(P413*100/N413),0,(P413*100/N413))</f>
        <v>0</v>
      </c>
      <c r="R413" s="10">
        <f t="shared" ref="R413:R424" si="181">IF(Q413&lt;=30,O413+P413,O413+O413*0.3)*IF(G413=1,0.4,IF(G413=2,0.75,IF(G413="1 (kas 4 m. 1 k. nerengiamos)",0.52,1)))*IF(D413="olimpinė",1,IF(M413="Ne",0.5,1))*IF(OR(A$5="Lietuvos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federacija"),IF(OR(J413&lt;8,K413&lt;16),0,1),1)*E413*IF(I413&lt;=1,1,1/I413)*IF(OR(A$5="Lietuvos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13" s="8"/>
    </row>
    <row r="414" spans="1:19">
      <c r="A414" s="61">
        <v>2</v>
      </c>
      <c r="B414" s="61" t="s">
        <v>55</v>
      </c>
      <c r="C414" s="12">
        <v>79</v>
      </c>
      <c r="D414" s="61" t="s">
        <v>30</v>
      </c>
      <c r="E414" s="61">
        <v>1</v>
      </c>
      <c r="F414" s="61" t="s">
        <v>84</v>
      </c>
      <c r="G414" s="61">
        <v>1</v>
      </c>
      <c r="H414" s="61" t="s">
        <v>32</v>
      </c>
      <c r="I414" s="61"/>
      <c r="J414" s="61">
        <v>18</v>
      </c>
      <c r="K414" s="61"/>
      <c r="L414" s="61">
        <v>13</v>
      </c>
      <c r="M414" s="61" t="s">
        <v>33</v>
      </c>
      <c r="N414" s="3">
        <f t="shared" si="177"/>
        <v>26.94</v>
      </c>
      <c r="O414" s="9">
        <f t="shared" si="178"/>
        <v>0</v>
      </c>
      <c r="P414" s="4">
        <f t="shared" ref="P414:P424" si="182">IF(O414=0,0,IF(F414="OŽ",IF(L414&gt;35,0,IF(J414&gt;35,(36-L414)*1.836,((36-L414)-(36-J414))*1.836)),0)+IF(F414="PČ",IF(L414&gt;31,0,IF(J414&gt;31,(32-L414)*1.347,((32-L414)-(32-J414))*1.347)),0)+ IF(F414="PČneol",IF(L414&gt;15,0,IF(J414&gt;15,(16-L414)*0.255,((16-L414)-(16-J414))*0.255)),0)+IF(F414="PŽ",IF(L414&gt;31,0,IF(J414&gt;31,(32-L414)*0.255,((32-L414)-(32-J414))*0.255)),0)+IF(F414="EČ",IF(L414&gt;23,0,IF(J414&gt;23,(24-L414)*0.612,((24-L414)-(24-J414))*0.612)),0)+IF(F414="EČneol",IF(L414&gt;7,0,IF(J414&gt;7,(8-L414)*0.204,((8-L414)-(8-J414))*0.204)),0)+IF(F414="EŽ",IF(L414&gt;23,0,IF(J414&gt;23,(24-L414)*0.204,((24-L414)-(24-J414))*0.204)),0)+IF(F414="PT",IF(L414&gt;31,0,IF(J414&gt;31,(32-L414)*0.204,((32-L414)-(32-J414))*0.204)),0)+IF(F414="JOŽ",IF(L414&gt;23,0,IF(J414&gt;23,(24-L414)*0.255,((24-L414)-(24-J414))*0.255)),0)+IF(F414="JPČ",IF(L414&gt;23,0,IF(J414&gt;23,(24-L414)*0.204,((24-L414)-(24-J414))*0.204)),0)+IF(F414="JEČ",IF(L414&gt;15,0,IF(J414&gt;15,(16-L414)*0.102,((16-L414)-(16-J414))*0.102)),0)+IF(F414="JEOF",IF(L414&gt;15,0,IF(J414&gt;15,(16-L414)*0.102,((16-L414)-(16-J414))*0.102)),0)+IF(F414="JnPČ",IF(L414&gt;15,0,IF(J414&gt;15,(16-L414)*0.153,((16-L414)-(16-J414))*0.153)),0)+IF(F414="JnEČ",IF(L414&gt;15,0,IF(J414&gt;15,(16-L414)*0.0765,((16-L414)-(16-J414))*0.0765)),0)+IF(F414="JčPČ",IF(L414&gt;15,0,IF(J414&gt;15,(16-L414)*0.06375,((16-L414)-(16-J414))*0.06375)),0)+IF(F414="JčEČ",IF(L414&gt;15,0,IF(J414&gt;15,(16-L414)*0.051,((16-L414)-(16-J414))*0.051)),0)+IF(F414="NEAK",IF(L414&gt;23,0,IF(J414&gt;23,(24-L414)*0.03444,((24-L414)-(24-J414))*0.03444)),0))</f>
        <v>0</v>
      </c>
      <c r="Q414" s="11">
        <f t="shared" ref="Q414:Q424" si="183">IF(ISERROR(P414*100/N414),0,(P414*100/N414))</f>
        <v>0</v>
      </c>
      <c r="R414" s="10">
        <f t="shared" si="181"/>
        <v>0</v>
      </c>
      <c r="S414" s="8"/>
    </row>
    <row r="415" spans="1:19">
      <c r="A415" s="61">
        <v>3</v>
      </c>
      <c r="B415" s="61" t="s">
        <v>109</v>
      </c>
      <c r="C415" s="12">
        <v>97</v>
      </c>
      <c r="D415" s="61" t="s">
        <v>30</v>
      </c>
      <c r="E415" s="61">
        <v>1</v>
      </c>
      <c r="F415" s="61" t="s">
        <v>84</v>
      </c>
      <c r="G415" s="61">
        <v>1</v>
      </c>
      <c r="H415" s="61" t="s">
        <v>32</v>
      </c>
      <c r="I415" s="61"/>
      <c r="J415" s="61">
        <v>18</v>
      </c>
      <c r="K415" s="61"/>
      <c r="L415" s="61">
        <v>11</v>
      </c>
      <c r="M415" s="61" t="s">
        <v>33</v>
      </c>
      <c r="N415" s="3">
        <f t="shared" si="177"/>
        <v>28.47</v>
      </c>
      <c r="O415" s="9">
        <f t="shared" si="178"/>
        <v>28.47</v>
      </c>
      <c r="P415" s="4">
        <f t="shared" si="182"/>
        <v>4.2839999999999998</v>
      </c>
      <c r="Q415" s="11">
        <f t="shared" si="183"/>
        <v>15.047418335089567</v>
      </c>
      <c r="R415" s="10">
        <f t="shared" si="181"/>
        <v>13.101599999999999</v>
      </c>
      <c r="S415" s="8"/>
    </row>
    <row r="416" spans="1:19">
      <c r="A416" s="61">
        <v>4</v>
      </c>
      <c r="B416" s="61" t="s">
        <v>74</v>
      </c>
      <c r="C416" s="12">
        <v>68</v>
      </c>
      <c r="D416" s="61" t="s">
        <v>30</v>
      </c>
      <c r="E416" s="61">
        <v>1</v>
      </c>
      <c r="F416" s="61" t="s">
        <v>84</v>
      </c>
      <c r="G416" s="61">
        <v>1</v>
      </c>
      <c r="H416" s="61" t="s">
        <v>32</v>
      </c>
      <c r="I416" s="61"/>
      <c r="J416" s="61">
        <v>13</v>
      </c>
      <c r="K416" s="61"/>
      <c r="L416" s="61">
        <v>3</v>
      </c>
      <c r="M416" s="61" t="s">
        <v>33</v>
      </c>
      <c r="N416" s="3">
        <f t="shared" si="177"/>
        <v>67.08</v>
      </c>
      <c r="O416" s="9">
        <f t="shared" si="178"/>
        <v>67.08</v>
      </c>
      <c r="P416" s="4">
        <f t="shared" si="182"/>
        <v>6.12</v>
      </c>
      <c r="Q416" s="11">
        <f t="shared" si="183"/>
        <v>9.1234347048300535</v>
      </c>
      <c r="R416" s="10">
        <f t="shared" si="181"/>
        <v>29.28</v>
      </c>
      <c r="S416" s="8"/>
    </row>
    <row r="417" spans="1:19">
      <c r="A417" s="61">
        <v>5</v>
      </c>
      <c r="B417" s="61" t="s">
        <v>47</v>
      </c>
      <c r="C417" s="12">
        <v>76</v>
      </c>
      <c r="D417" s="61" t="s">
        <v>30</v>
      </c>
      <c r="E417" s="61">
        <v>1</v>
      </c>
      <c r="F417" s="61" t="s">
        <v>84</v>
      </c>
      <c r="G417" s="61">
        <v>1</v>
      </c>
      <c r="H417" s="61" t="s">
        <v>32</v>
      </c>
      <c r="I417" s="61"/>
      <c r="J417" s="61">
        <v>17</v>
      </c>
      <c r="K417" s="61"/>
      <c r="L417" s="61">
        <v>14</v>
      </c>
      <c r="M417" s="61" t="s">
        <v>33</v>
      </c>
      <c r="N417" s="3">
        <f t="shared" si="177"/>
        <v>24.720833333333335</v>
      </c>
      <c r="O417" s="9">
        <f t="shared" si="178"/>
        <v>0</v>
      </c>
      <c r="P417" s="4">
        <f t="shared" si="182"/>
        <v>0</v>
      </c>
      <c r="Q417" s="11">
        <f t="shared" si="183"/>
        <v>0</v>
      </c>
      <c r="R417" s="10">
        <f t="shared" si="181"/>
        <v>0</v>
      </c>
      <c r="S417" s="8"/>
    </row>
    <row r="418" spans="1:19">
      <c r="A418" s="61">
        <v>6</v>
      </c>
      <c r="B418" s="61" t="s">
        <v>45</v>
      </c>
      <c r="C418" s="12">
        <v>62</v>
      </c>
      <c r="D418" s="61" t="s">
        <v>30</v>
      </c>
      <c r="E418" s="61">
        <v>1</v>
      </c>
      <c r="F418" s="61" t="s">
        <v>84</v>
      </c>
      <c r="G418" s="61">
        <v>1</v>
      </c>
      <c r="H418" s="61" t="s">
        <v>32</v>
      </c>
      <c r="I418" s="61"/>
      <c r="J418" s="61">
        <v>13</v>
      </c>
      <c r="K418" s="61"/>
      <c r="L418" s="61">
        <v>11</v>
      </c>
      <c r="M418" s="61" t="s">
        <v>33</v>
      </c>
      <c r="N418" s="3">
        <f t="shared" si="177"/>
        <v>20.561666666666667</v>
      </c>
      <c r="O418" s="9">
        <f t="shared" si="178"/>
        <v>0</v>
      </c>
      <c r="P418" s="4">
        <f t="shared" si="182"/>
        <v>0</v>
      </c>
      <c r="Q418" s="11">
        <f t="shared" si="183"/>
        <v>0</v>
      </c>
      <c r="R418" s="10">
        <f t="shared" si="181"/>
        <v>0</v>
      </c>
      <c r="S418" s="8"/>
    </row>
    <row r="419" spans="1:19">
      <c r="A419" s="61">
        <v>7</v>
      </c>
      <c r="B419" s="61" t="s">
        <v>110</v>
      </c>
      <c r="C419" s="12">
        <v>130</v>
      </c>
      <c r="D419" s="61" t="s">
        <v>30</v>
      </c>
      <c r="E419" s="61">
        <v>1</v>
      </c>
      <c r="F419" s="61" t="s">
        <v>84</v>
      </c>
      <c r="G419" s="61">
        <v>1</v>
      </c>
      <c r="H419" s="61" t="s">
        <v>32</v>
      </c>
      <c r="I419" s="61"/>
      <c r="J419" s="61">
        <v>16</v>
      </c>
      <c r="K419" s="61"/>
      <c r="L419" s="61">
        <v>10</v>
      </c>
      <c r="M419" s="61" t="s">
        <v>33</v>
      </c>
      <c r="N419" s="3">
        <f t="shared" si="177"/>
        <v>25.986666666666665</v>
      </c>
      <c r="O419" s="9">
        <f t="shared" si="178"/>
        <v>25.986666666666665</v>
      </c>
      <c r="P419" s="4">
        <f t="shared" si="182"/>
        <v>3.6719999999999997</v>
      </c>
      <c r="Q419" s="11">
        <f t="shared" si="183"/>
        <v>14.13032324268856</v>
      </c>
      <c r="R419" s="10">
        <f t="shared" si="181"/>
        <v>11.863466666666667</v>
      </c>
      <c r="S419" s="8"/>
    </row>
    <row r="420" spans="1:19">
      <c r="A420" s="61">
        <v>8</v>
      </c>
      <c r="B420" s="61" t="s">
        <v>34</v>
      </c>
      <c r="C420" s="12">
        <v>77</v>
      </c>
      <c r="D420" s="61" t="s">
        <v>30</v>
      </c>
      <c r="E420" s="61">
        <v>1</v>
      </c>
      <c r="F420" s="61" t="s">
        <v>84</v>
      </c>
      <c r="G420" s="61">
        <v>1</v>
      </c>
      <c r="H420" s="61" t="s">
        <v>32</v>
      </c>
      <c r="I420" s="61"/>
      <c r="J420" s="61">
        <v>27</v>
      </c>
      <c r="K420" s="61"/>
      <c r="L420" s="61">
        <v>22</v>
      </c>
      <c r="M420" s="61" t="s">
        <v>33</v>
      </c>
      <c r="N420" s="3">
        <f t="shared" si="177"/>
        <v>19.899999999999999</v>
      </c>
      <c r="O420" s="9">
        <f t="shared" si="178"/>
        <v>0</v>
      </c>
      <c r="P420" s="4">
        <f t="shared" si="182"/>
        <v>0</v>
      </c>
      <c r="Q420" s="11">
        <f t="shared" si="183"/>
        <v>0</v>
      </c>
      <c r="R420" s="10">
        <f t="shared" si="181"/>
        <v>0</v>
      </c>
      <c r="S420" s="8"/>
    </row>
    <row r="421" spans="1:19" s="8" customFormat="1">
      <c r="A421" s="61">
        <v>9</v>
      </c>
      <c r="B421" s="61" t="s">
        <v>68</v>
      </c>
      <c r="C421" s="12">
        <v>97</v>
      </c>
      <c r="D421" s="61" t="s">
        <v>30</v>
      </c>
      <c r="E421" s="61">
        <v>1</v>
      </c>
      <c r="F421" s="61" t="s">
        <v>84</v>
      </c>
      <c r="G421" s="61">
        <v>1</v>
      </c>
      <c r="H421" s="61" t="s">
        <v>32</v>
      </c>
      <c r="I421" s="61"/>
      <c r="J421" s="61">
        <v>17</v>
      </c>
      <c r="K421" s="61"/>
      <c r="L421" s="61">
        <v>12</v>
      </c>
      <c r="M421" s="61" t="s">
        <v>33</v>
      </c>
      <c r="N421" s="3">
        <f t="shared" ref="N421:N422" si="184">(IF(F421="OŽ",IF(L421=1,550.8,IF(L421=2,426.38,IF(L421=3,342.14,IF(L421=4,181.44,IF(L421=5,168.48,IF(L421=6,155.52,IF(L421=7,148.5,IF(L421=8,144,0))))))))+IF(L421&lt;=8,0,IF(L421&lt;=16,137.7,IF(L421&lt;=24,108,IF(L421&lt;=32,80.1,IF(L421&lt;=36,52.2,0)))))-IF(L421&lt;=8,0,IF(L421&lt;=16,(L421-9)*2.754,IF(L421&lt;=24,(L421-17)* 2.754,IF(L421&lt;=32,(L421-25)* 2.754,IF(L421&lt;=36,(L421-33)*2.754,0))))),0)+IF(F421="PČ",IF(L421=1,449,IF(L421=2,314.6,IF(L421=3,238,IF(L421=4,172,IF(L421=5,159,IF(L421=6,145,IF(L421=7,132,IF(L421=8,119,0))))))))+IF(L421&lt;=8,0,IF(L421&lt;=16,88,IF(L421&lt;=24,55,IF(L421&lt;=32,22,0))))-IF(L421&lt;=8,0,IF(L421&lt;=16,(L421-9)*2.245,IF(L421&lt;=24,(L421-17)*2.245,IF(L421&lt;=32,(L421-25)*2.245,0)))),0)+IF(F421="PČneol",IF(L421=1,85,IF(L421=2,64.61,IF(L421=3,50.76,IF(L421=4,16.25,IF(L421=5,15,IF(L421=6,13.75,IF(L421=7,12.5,IF(L421=8,11.25,0))))))))+IF(L421&lt;=8,0,IF(L421&lt;=16,9,0))-IF(L421&lt;=8,0,IF(L421&lt;=16,(L421-9)*0.425,0)),0)+IF(F421="PŽ",IF(L421=1,85,IF(L421=2,59.5,IF(L421=3,45,IF(L421=4,32.5,IF(L421=5,30,IF(L421=6,27.5,IF(L421=7,25,IF(L421=8,22.5,0))))))))+IF(L421&lt;=8,0,IF(L421&lt;=16,19,IF(L421&lt;=24,13,IF(L421&lt;=32,8,0))))-IF(L421&lt;=8,0,IF(L421&lt;=16,(L421-9)*0.425,IF(L421&lt;=24,(L421-17)*0.425,IF(L421&lt;=32,(L421-25)*0.425,0)))),0)+IF(F421="EČ",IF(L421=1,204,IF(L421=2,156.24,IF(L421=3,123.84,IF(L421=4,72,IF(L421=5,66,IF(L421=6,60,IF(L421=7,54,IF(L421=8,48,0))))))))+IF(L421&lt;=8,0,IF(L421&lt;=16,40,IF(L421&lt;=24,25,0)))-IF(L421&lt;=8,0,IF(L421&lt;=16,(L421-9)*1.02,IF(L421&lt;=24,(L421-17)*1.02,0))),0)+IF(F421="EČneol",IF(L421=1,68,IF(L421=2,51.69,IF(L421=3,40.61,IF(L421=4,13,IF(L421=5,12,IF(L421=6,11,IF(L421=7,10,IF(L421=8,9,0)))))))))+IF(F421="EŽ",IF(L421=1,68,IF(L421=2,47.6,IF(L421=3,36,IF(L421=4,18,IF(L421=5,16.5,IF(L421=6,15,IF(L421=7,13.5,IF(L421=8,12,0))))))))+IF(L421&lt;=8,0,IF(L421&lt;=16,10,IF(L421&lt;=24,6,0)))-IF(L421&lt;=8,0,IF(L421&lt;=16,(L421-9)*0.34,IF(L421&lt;=24,(L421-17)*0.34,0))),0)+IF(F421="PT",IF(L421=1,68,IF(L421=2,52.08,IF(L421=3,41.28,IF(L421=4,24,IF(L421=5,22,IF(L421=6,20,IF(L421=7,18,IF(L421=8,16,0))))))))+IF(L421&lt;=8,0,IF(L421&lt;=16,13,IF(L421&lt;=24,9,IF(L421&lt;=32,4,0))))-IF(L421&lt;=8,0,IF(L421&lt;=16,(L421-9)*0.34,IF(L421&lt;=24,(L421-17)*0.34,IF(L421&lt;=32,(L421-25)*0.34,0)))),0)+IF(F421="JOŽ",IF(L421=1,85,IF(L421=2,59.5,IF(L421=3,45,IF(L421=4,32.5,IF(L421=5,30,IF(L421=6,27.5,IF(L421=7,25,IF(L421=8,22.5,0))))))))+IF(L421&lt;=8,0,IF(L421&lt;=16,19,IF(L421&lt;=24,13,0)))-IF(L421&lt;=8,0,IF(L421&lt;=16,(L421-9)*0.425,IF(L421&lt;=24,(L421-17)*0.425,0))),0)+IF(F421="JPČ",IF(L421=1,68,IF(L421=2,47.6,IF(L421=3,36,IF(L421=4,26,IF(L421=5,24,IF(L421=6,22,IF(L421=7,20,IF(L421=8,18,0))))))))+IF(L421&lt;=8,0,IF(L421&lt;=16,13,IF(L421&lt;=24,9,0)))-IF(L421&lt;=8,0,IF(L421&lt;=16,(L421-9)*0.34,IF(L421&lt;=24,(L421-17)*0.34,0))),0)+IF(F421="JEČ",IF(L421=1,34,IF(L421=2,26.04,IF(L421=3,20.6,IF(L421=4,12,IF(L421=5,11,IF(L421=6,10,IF(L421=7,9,IF(L421=8,8,0))))))))+IF(L421&lt;=8,0,IF(L421&lt;=16,6,0))-IF(L421&lt;=8,0,IF(L421&lt;=16,(L421-9)*0.17,0)),0)+IF(F421="JEOF",IF(L421=1,34,IF(L421=2,26.04,IF(L421=3,20.6,IF(L421=4,12,IF(L421=5,11,IF(L421=6,10,IF(L421=7,9,IF(L421=8,8,0))))))))+IF(L421&lt;=8,0,IF(L421&lt;=16,6,0))-IF(L421&lt;=8,0,IF(L421&lt;=16,(L421-9)*0.17,0)),0)+IF(F421="JnPČ",IF(L421=1,51,IF(L421=2,35.7,IF(L421=3,27,IF(L421=4,19.5,IF(L421=5,18,IF(L421=6,16.5,IF(L421=7,15,IF(L421=8,13.5,0))))))))+IF(L421&lt;=8,0,IF(L421&lt;=16,10,0))-IF(L421&lt;=8,0,IF(L421&lt;=16,(L421-9)*0.255,0)),0)+IF(F421="JnEČ",IF(L421=1,25.5,IF(L421=2,19.53,IF(L421=3,15.48,IF(L421=4,9,IF(L421=5,8.25,IF(L421=6,7.5,IF(L421=7,6.75,IF(L421=8,6,0))))))))+IF(L421&lt;=8,0,IF(L421&lt;=16,5,0))-IF(L421&lt;=8,0,IF(L421&lt;=16,(L421-9)*0.1275,0)),0)+IF(F421="JčPČ",IF(L421=1,21.25,IF(L421=2,14.5,IF(L421=3,11.5,IF(L421=4,7,IF(L421=5,6.5,IF(L421=6,6,IF(L421=7,5.5,IF(L421=8,5,0))))))))+IF(L421&lt;=8,0,IF(L421&lt;=16,4,0))-IF(L421&lt;=8,0,IF(L421&lt;=16,(L421-9)*0.10625,0)),0)+IF(F421="JčEČ",IF(L421=1,17,IF(L421=2,13.02,IF(L421=3,10.32,IF(L421=4,6,IF(L421=5,5.5,IF(L421=6,5,IF(L421=7,4.5,IF(L421=8,4,0))))))))+IF(L421&lt;=8,0,IF(L421&lt;=16,3,0))-IF(L421&lt;=8,0,IF(L421&lt;=16,(L421-9)*0.085,0)),0)+IF(F421="NEAK",IF(L421=1,11.48,IF(L421=2,8.79,IF(L421=3,6.97,IF(L421=4,4.05,IF(L421=5,3.71,IF(L421=6,3.38,IF(L421=7,3.04,IF(L421=8,2.7,0))))))))+IF(L421&lt;=8,0,IF(L421&lt;=16,2,IF(L421&lt;=24,1.3,0)))-IF(L421&lt;=8,0,IF(L421&lt;=16,(L421-9)*0.0574,IF(L421&lt;=24,(L421-17)*0.0574,0))),0))*IF(L421&lt;0,1,IF(OR(F421="PČ",F421="PŽ",F421="PT"),IF(J421&lt;32,J421/32,1),1))* IF(L421&lt;0,1,IF(OR(F421="EČ",F421="EŽ",F421="JOŽ",F421="JPČ",F421="NEAK"),IF(J421&lt;24,J421/24,1),1))*IF(L421&lt;0,1,IF(OR(F421="PČneol",F421="JEČ",F421="JEOF",F421="JnPČ",F421="JnEČ",F421="JčPČ",F421="JčEČ"),IF(J421&lt;16,J421/16,1),1))*IF(L421&lt;0,1,IF(F421="EČneol",IF(J421&lt;8,J421/8,1),1))</f>
        <v>26.165833333333332</v>
      </c>
      <c r="O421" s="9">
        <f t="shared" ref="O421:O422" si="185">IF(F421="OŽ",N421,IF(H421="Ne",IF(J421*0.3&lt;J421-L421,N421,0),IF(J421*0.1&lt;J421-L421,N421,0)))</f>
        <v>0</v>
      </c>
      <c r="P421" s="4">
        <f t="shared" ref="P421:P422" si="186">IF(O421=0,0,IF(F421="OŽ",IF(L421&gt;35,0,IF(J421&gt;35,(36-L421)*1.836,((36-L421)-(36-J421))*1.836)),0)+IF(F421="PČ",IF(L421&gt;31,0,IF(J421&gt;31,(32-L421)*1.347,((32-L421)-(32-J421))*1.347)),0)+ IF(F421="PČneol",IF(L421&gt;15,0,IF(J421&gt;15,(16-L421)*0.255,((16-L421)-(16-J421))*0.255)),0)+IF(F421="PŽ",IF(L421&gt;31,0,IF(J421&gt;31,(32-L421)*0.255,((32-L421)-(32-J421))*0.255)),0)+IF(F421="EČ",IF(L421&gt;23,0,IF(J421&gt;23,(24-L421)*0.612,((24-L421)-(24-J421))*0.612)),0)+IF(F421="EČneol",IF(L421&gt;7,0,IF(J421&gt;7,(8-L421)*0.204,((8-L421)-(8-J421))*0.204)),0)+IF(F421="EŽ",IF(L421&gt;23,0,IF(J421&gt;23,(24-L421)*0.204,((24-L421)-(24-J421))*0.204)),0)+IF(F421="PT",IF(L421&gt;31,0,IF(J421&gt;31,(32-L421)*0.204,((32-L421)-(32-J421))*0.204)),0)+IF(F421="JOŽ",IF(L421&gt;23,0,IF(J421&gt;23,(24-L421)*0.255,((24-L421)-(24-J421))*0.255)),0)+IF(F421="JPČ",IF(L421&gt;23,0,IF(J421&gt;23,(24-L421)*0.204,((24-L421)-(24-J421))*0.204)),0)+IF(F421="JEČ",IF(L421&gt;15,0,IF(J421&gt;15,(16-L421)*0.102,((16-L421)-(16-J421))*0.102)),0)+IF(F421="JEOF",IF(L421&gt;15,0,IF(J421&gt;15,(16-L421)*0.102,((16-L421)-(16-J421))*0.102)),0)+IF(F421="JnPČ",IF(L421&gt;15,0,IF(J421&gt;15,(16-L421)*0.153,((16-L421)-(16-J421))*0.153)),0)+IF(F421="JnEČ",IF(L421&gt;15,0,IF(J421&gt;15,(16-L421)*0.0765,((16-L421)-(16-J421))*0.0765)),0)+IF(F421="JčPČ",IF(L421&gt;15,0,IF(J421&gt;15,(16-L421)*0.06375,((16-L421)-(16-J421))*0.06375)),0)+IF(F421="JčEČ",IF(L421&gt;15,0,IF(J421&gt;15,(16-L421)*0.051,((16-L421)-(16-J421))*0.051)),0)+IF(F421="NEAK",IF(L421&gt;23,0,IF(J421&gt;23,(24-L421)*0.03444,((24-L421)-(24-J421))*0.03444)),0))</f>
        <v>0</v>
      </c>
      <c r="Q421" s="11">
        <f t="shared" ref="Q421:Q422" si="187">IF(ISERROR(P421*100/N421),0,(P421*100/N421))</f>
        <v>0</v>
      </c>
      <c r="R421" s="10">
        <f t="shared" ref="R421:R422" si="188">IF(Q421&lt;=30,O421+P421,O421+O421*0.3)*IF(G421=1,0.4,IF(G421=2,0.75,IF(G421="1 (kas 4 m. 1 k. nerengiamos)",0.52,1)))*IF(D421="olimpinė",1,IF(M421="Ne",0.5,1))*IF(OR(A$5="Lietuvos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federacija"),IF(OR(J421&lt;8,K421&lt;16),0,1),1)*E421*IF(I421&lt;=1,1,1/I421)*IF(OR(A$5="Lietuvos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22" spans="1:19" s="8" customFormat="1">
      <c r="A422" s="61">
        <v>10</v>
      </c>
      <c r="B422" s="61" t="s">
        <v>66</v>
      </c>
      <c r="C422" s="12">
        <v>63</v>
      </c>
      <c r="D422" s="61" t="s">
        <v>30</v>
      </c>
      <c r="E422" s="61">
        <v>1</v>
      </c>
      <c r="F422" s="61" t="s">
        <v>84</v>
      </c>
      <c r="G422" s="61">
        <v>1</v>
      </c>
      <c r="H422" s="61" t="s">
        <v>32</v>
      </c>
      <c r="I422" s="61"/>
      <c r="J422" s="61">
        <v>16</v>
      </c>
      <c r="K422" s="61"/>
      <c r="L422" s="61">
        <v>12</v>
      </c>
      <c r="M422" s="61" t="s">
        <v>33</v>
      </c>
      <c r="N422" s="3">
        <f t="shared" si="184"/>
        <v>24.626666666666665</v>
      </c>
      <c r="O422" s="9">
        <f t="shared" si="185"/>
        <v>0</v>
      </c>
      <c r="P422" s="4">
        <f t="shared" si="186"/>
        <v>0</v>
      </c>
      <c r="Q422" s="11">
        <f t="shared" si="187"/>
        <v>0</v>
      </c>
      <c r="R422" s="10">
        <f t="shared" si="188"/>
        <v>0</v>
      </c>
    </row>
    <row r="423" spans="1:19">
      <c r="A423" s="61">
        <v>11</v>
      </c>
      <c r="B423" s="61" t="s">
        <v>29</v>
      </c>
      <c r="C423" s="12">
        <v>67</v>
      </c>
      <c r="D423" s="61" t="s">
        <v>30</v>
      </c>
      <c r="E423" s="61">
        <v>1</v>
      </c>
      <c r="F423" s="61" t="s">
        <v>84</v>
      </c>
      <c r="G423" s="61">
        <v>1</v>
      </c>
      <c r="H423" s="61" t="s">
        <v>32</v>
      </c>
      <c r="I423" s="61"/>
      <c r="J423" s="61">
        <v>24</v>
      </c>
      <c r="K423" s="61"/>
      <c r="L423" s="61">
        <v>3</v>
      </c>
      <c r="M423" s="61" t="s">
        <v>33</v>
      </c>
      <c r="N423" s="3">
        <f t="shared" si="177"/>
        <v>123.84</v>
      </c>
      <c r="O423" s="9">
        <f t="shared" si="178"/>
        <v>123.84</v>
      </c>
      <c r="P423" s="4">
        <f t="shared" si="182"/>
        <v>12.852</v>
      </c>
      <c r="Q423" s="11">
        <f t="shared" si="183"/>
        <v>10.377906976744185</v>
      </c>
      <c r="R423" s="10">
        <f t="shared" si="181"/>
        <v>54.676800000000007</v>
      </c>
      <c r="S423" s="8"/>
    </row>
    <row r="424" spans="1:19">
      <c r="A424" s="61">
        <v>12</v>
      </c>
      <c r="B424" s="61" t="s">
        <v>67</v>
      </c>
      <c r="C424" s="12">
        <v>87</v>
      </c>
      <c r="D424" s="61" t="s">
        <v>30</v>
      </c>
      <c r="E424" s="61">
        <v>1</v>
      </c>
      <c r="F424" s="61" t="s">
        <v>84</v>
      </c>
      <c r="G424" s="61">
        <v>1</v>
      </c>
      <c r="H424" s="61" t="s">
        <v>32</v>
      </c>
      <c r="I424" s="61"/>
      <c r="J424" s="61">
        <v>19</v>
      </c>
      <c r="K424" s="61"/>
      <c r="L424" s="61">
        <v>5</v>
      </c>
      <c r="M424" s="61" t="s">
        <v>33</v>
      </c>
      <c r="N424" s="3">
        <f t="shared" si="177"/>
        <v>52.25</v>
      </c>
      <c r="O424" s="9">
        <f t="shared" si="178"/>
        <v>52.25</v>
      </c>
      <c r="P424" s="4">
        <f t="shared" si="182"/>
        <v>8.5679999999999996</v>
      </c>
      <c r="Q424" s="11">
        <f t="shared" si="183"/>
        <v>16.398086124401914</v>
      </c>
      <c r="R424" s="10">
        <f t="shared" si="181"/>
        <v>24.327200000000001</v>
      </c>
      <c r="S424" s="8"/>
    </row>
    <row r="425" spans="1:19">
      <c r="A425" s="64" t="s">
        <v>35</v>
      </c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6"/>
      <c r="R425" s="10">
        <f>SUM(R413:R424)</f>
        <v>133.24906666666666</v>
      </c>
      <c r="S425" s="8"/>
    </row>
    <row r="426" spans="1:19" ht="15.75">
      <c r="A426" s="23" t="s">
        <v>174</v>
      </c>
      <c r="B426" s="23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6"/>
      <c r="S426" s="8"/>
    </row>
    <row r="427" spans="1:19">
      <c r="A427" s="48" t="s">
        <v>37</v>
      </c>
      <c r="B427" s="48"/>
      <c r="C427" s="48"/>
      <c r="D427" s="48"/>
      <c r="E427" s="48"/>
      <c r="F427" s="48"/>
      <c r="G427" s="48"/>
      <c r="H427" s="48"/>
      <c r="I427" s="48"/>
      <c r="J427" s="15"/>
      <c r="K427" s="15"/>
      <c r="L427" s="15"/>
      <c r="M427" s="15"/>
      <c r="N427" s="15"/>
      <c r="O427" s="15"/>
      <c r="P427" s="15"/>
      <c r="Q427" s="15"/>
      <c r="R427" s="16"/>
      <c r="S427" s="8"/>
    </row>
    <row r="428" spans="1:19" s="8" customFormat="1">
      <c r="A428" s="48"/>
      <c r="B428" s="48"/>
      <c r="C428" s="48"/>
      <c r="D428" s="48"/>
      <c r="E428" s="48"/>
      <c r="F428" s="48"/>
      <c r="G428" s="48"/>
      <c r="H428" s="48"/>
      <c r="I428" s="48"/>
      <c r="J428" s="15"/>
      <c r="K428" s="15"/>
      <c r="L428" s="15"/>
      <c r="M428" s="15"/>
      <c r="N428" s="15"/>
      <c r="O428" s="15"/>
      <c r="P428" s="15"/>
      <c r="Q428" s="15"/>
      <c r="R428" s="16"/>
    </row>
    <row r="429" spans="1:19">
      <c r="A429" s="67" t="s">
        <v>175</v>
      </c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57"/>
      <c r="R429" s="8"/>
      <c r="S429" s="8"/>
    </row>
    <row r="430" spans="1:19" ht="18">
      <c r="A430" s="69" t="s">
        <v>27</v>
      </c>
      <c r="B430" s="70"/>
      <c r="C430" s="70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57"/>
      <c r="R430" s="8"/>
      <c r="S430" s="8"/>
    </row>
    <row r="431" spans="1:19">
      <c r="A431" s="67" t="s">
        <v>176</v>
      </c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57"/>
      <c r="R431" s="8"/>
      <c r="S431" s="8"/>
    </row>
    <row r="432" spans="1:19">
      <c r="A432" s="61">
        <v>1</v>
      </c>
      <c r="B432" s="61" t="s">
        <v>105</v>
      </c>
      <c r="C432" s="12">
        <v>66</v>
      </c>
      <c r="D432" s="61" t="s">
        <v>30</v>
      </c>
      <c r="E432" s="61">
        <v>1</v>
      </c>
      <c r="F432" s="61" t="s">
        <v>177</v>
      </c>
      <c r="G432" s="61" t="s">
        <v>178</v>
      </c>
      <c r="H432" s="61" t="s">
        <v>33</v>
      </c>
      <c r="I432" s="61"/>
      <c r="J432" s="61">
        <v>18</v>
      </c>
      <c r="K432" s="61"/>
      <c r="L432" s="61">
        <v>11</v>
      </c>
      <c r="M432" s="61" t="s">
        <v>33</v>
      </c>
      <c r="N432" s="3">
        <f t="shared" ref="N432:N441" si="189">(IF(F432="OŽ",IF(L432=1,550.8,IF(L432=2,426.38,IF(L432=3,342.14,IF(L432=4,181.44,IF(L432=5,168.48,IF(L432=6,155.52,IF(L432=7,148.5,IF(L432=8,144,0))))))))+IF(L432&lt;=8,0,IF(L432&lt;=16,137.7,IF(L432&lt;=24,108,IF(L432&lt;=32,80.1,IF(L432&lt;=36,52.2,0)))))-IF(L432&lt;=8,0,IF(L432&lt;=16,(L432-9)*2.754,IF(L432&lt;=24,(L432-17)* 2.754,IF(L432&lt;=32,(L432-25)* 2.754,IF(L432&lt;=36,(L432-33)*2.754,0))))),0)+IF(F432="PČ",IF(L432=1,449,IF(L432=2,314.6,IF(L432=3,238,IF(L432=4,172,IF(L432=5,159,IF(L432=6,145,IF(L432=7,132,IF(L432=8,119,0))))))))+IF(L432&lt;=8,0,IF(L432&lt;=16,88,IF(L432&lt;=24,55,IF(L432&lt;=32,22,0))))-IF(L432&lt;=8,0,IF(L432&lt;=16,(L432-9)*2.245,IF(L432&lt;=24,(L432-17)*2.245,IF(L432&lt;=32,(L432-25)*2.245,0)))),0)+IF(F432="PČneol",IF(L432=1,85,IF(L432=2,64.61,IF(L432=3,50.76,IF(L432=4,16.25,IF(L432=5,15,IF(L432=6,13.75,IF(L432=7,12.5,IF(L432=8,11.25,0))))))))+IF(L432&lt;=8,0,IF(L432&lt;=16,9,0))-IF(L432&lt;=8,0,IF(L432&lt;=16,(L432-9)*0.425,0)),0)+IF(F432="PŽ",IF(L432=1,85,IF(L432=2,59.5,IF(L432=3,45,IF(L432=4,32.5,IF(L432=5,30,IF(L432=6,27.5,IF(L432=7,25,IF(L432=8,22.5,0))))))))+IF(L432&lt;=8,0,IF(L432&lt;=16,19,IF(L432&lt;=24,13,IF(L432&lt;=32,8,0))))-IF(L432&lt;=8,0,IF(L432&lt;=16,(L432-9)*0.425,IF(L432&lt;=24,(L432-17)*0.425,IF(L432&lt;=32,(L432-25)*0.425,0)))),0)+IF(F432="EČ",IF(L432=1,204,IF(L432=2,156.24,IF(L432=3,123.84,IF(L432=4,72,IF(L432=5,66,IF(L432=6,60,IF(L432=7,54,IF(L432=8,48,0))))))))+IF(L432&lt;=8,0,IF(L432&lt;=16,40,IF(L432&lt;=24,25,0)))-IF(L432&lt;=8,0,IF(L432&lt;=16,(L432-9)*1.02,IF(L432&lt;=24,(L432-17)*1.02,0))),0)+IF(F432="EČneol",IF(L432=1,68,IF(L432=2,51.69,IF(L432=3,40.61,IF(L432=4,13,IF(L432=5,12,IF(L432=6,11,IF(L432=7,10,IF(L432=8,9,0)))))))))+IF(F432="EŽ",IF(L432=1,68,IF(L432=2,47.6,IF(L432=3,36,IF(L432=4,18,IF(L432=5,16.5,IF(L432=6,15,IF(L432=7,13.5,IF(L432=8,12,0))))))))+IF(L432&lt;=8,0,IF(L432&lt;=16,10,IF(L432&lt;=24,6,0)))-IF(L432&lt;=8,0,IF(L432&lt;=16,(L432-9)*0.34,IF(L432&lt;=24,(L432-17)*0.34,0))),0)+IF(F432="PT",IF(L432=1,68,IF(L432=2,52.08,IF(L432=3,41.28,IF(L432=4,24,IF(L432=5,22,IF(L432=6,20,IF(L432=7,18,IF(L432=8,16,0))))))))+IF(L432&lt;=8,0,IF(L432&lt;=16,13,IF(L432&lt;=24,9,IF(L432&lt;=32,4,0))))-IF(L432&lt;=8,0,IF(L432&lt;=16,(L432-9)*0.34,IF(L432&lt;=24,(L432-17)*0.34,IF(L432&lt;=32,(L432-25)*0.34,0)))),0)+IF(F432="JOŽ",IF(L432=1,85,IF(L432=2,59.5,IF(L432=3,45,IF(L432=4,32.5,IF(L432=5,30,IF(L432=6,27.5,IF(L432=7,25,IF(L432=8,22.5,0))))))))+IF(L432&lt;=8,0,IF(L432&lt;=16,19,IF(L432&lt;=24,13,0)))-IF(L432&lt;=8,0,IF(L432&lt;=16,(L432-9)*0.425,IF(L432&lt;=24,(L432-17)*0.425,0))),0)+IF(F432="JPČ",IF(L432=1,68,IF(L432=2,47.6,IF(L432=3,36,IF(L432=4,26,IF(L432=5,24,IF(L432=6,22,IF(L432=7,20,IF(L432=8,18,0))))))))+IF(L432&lt;=8,0,IF(L432&lt;=16,13,IF(L432&lt;=24,9,0)))-IF(L432&lt;=8,0,IF(L432&lt;=16,(L432-9)*0.34,IF(L432&lt;=24,(L432-17)*0.34,0))),0)+IF(F432="JEČ",IF(L432=1,34,IF(L432=2,26.04,IF(L432=3,20.6,IF(L432=4,12,IF(L432=5,11,IF(L432=6,10,IF(L432=7,9,IF(L432=8,8,0))))))))+IF(L432&lt;=8,0,IF(L432&lt;=16,6,0))-IF(L432&lt;=8,0,IF(L432&lt;=16,(L432-9)*0.17,0)),0)+IF(F432="JEOF",IF(L432=1,34,IF(L432=2,26.04,IF(L432=3,20.6,IF(L432=4,12,IF(L432=5,11,IF(L432=6,10,IF(L432=7,9,IF(L432=8,8,0))))))))+IF(L432&lt;=8,0,IF(L432&lt;=16,6,0))-IF(L432&lt;=8,0,IF(L432&lt;=16,(L432-9)*0.17,0)),0)+IF(F432="JnPČ",IF(L432=1,51,IF(L432=2,35.7,IF(L432=3,27,IF(L432=4,19.5,IF(L432=5,18,IF(L432=6,16.5,IF(L432=7,15,IF(L432=8,13.5,0))))))))+IF(L432&lt;=8,0,IF(L432&lt;=16,10,0))-IF(L432&lt;=8,0,IF(L432&lt;=16,(L432-9)*0.255,0)),0)+IF(F432="JnEČ",IF(L432=1,25.5,IF(L432=2,19.53,IF(L432=3,15.48,IF(L432=4,9,IF(L432=5,8.25,IF(L432=6,7.5,IF(L432=7,6.75,IF(L432=8,6,0))))))))+IF(L432&lt;=8,0,IF(L432&lt;=16,5,0))-IF(L432&lt;=8,0,IF(L432&lt;=16,(L432-9)*0.1275,0)),0)+IF(F432="JčPČ",IF(L432=1,21.25,IF(L432=2,14.5,IF(L432=3,11.5,IF(L432=4,7,IF(L432=5,6.5,IF(L432=6,6,IF(L432=7,5.5,IF(L432=8,5,0))))))))+IF(L432&lt;=8,0,IF(L432&lt;=16,4,0))-IF(L432&lt;=8,0,IF(L432&lt;=16,(L432-9)*0.10625,0)),0)+IF(F432="JčEČ",IF(L432=1,17,IF(L432=2,13.02,IF(L432=3,10.32,IF(L432=4,6,IF(L432=5,5.5,IF(L432=6,5,IF(L432=7,4.5,IF(L432=8,4,0))))))))+IF(L432&lt;=8,0,IF(L432&lt;=16,3,0))-IF(L432&lt;=8,0,IF(L432&lt;=16,(L432-9)*0.085,0)),0)+IF(F432="NEAK",IF(L432=1,11.48,IF(L432=2,8.79,IF(L432=3,6.97,IF(L432=4,4.05,IF(L432=5,3.71,IF(L432=6,3.38,IF(L432=7,3.04,IF(L432=8,2.7,0))))))))+IF(L432&lt;=8,0,IF(L432&lt;=16,2,IF(L432&lt;=24,1.3,0)))-IF(L432&lt;=8,0,IF(L432&lt;=16,(L432-9)*0.0574,IF(L432&lt;=24,(L432-17)*0.0574,0))),0))*IF(L432&lt;0,1,IF(OR(F432="PČ",F432="PŽ",F432="PT"),IF(J432&lt;32,J432/32,1),1))* IF(L432&lt;0,1,IF(OR(F432="EČ",F432="EŽ",F432="JOŽ",F432="JPČ",F432="NEAK"),IF(J432&lt;24,J432/24,1),1))*IF(L432&lt;0,1,IF(OR(F432="PČneol",F432="JEČ",F432="JEOF",F432="JnPČ",F432="JnEČ",F432="JčPČ",F432="JčEČ"),IF(J432&lt;16,J432/16,1),1))*IF(L432&lt;0,1,IF(F432="EČneol",IF(J432&lt;8,J432/8,1),1))</f>
        <v>132.19199999999998</v>
      </c>
      <c r="O432" s="9">
        <f t="shared" ref="O432:O441" si="190">IF(F432="OŽ",N432,IF(H432="Ne",IF(J432*0.3&lt;J432-L432,N432,0),IF(J432*0.1&lt;J432-L432,N432,0)))</f>
        <v>132.19199999999998</v>
      </c>
      <c r="P432" s="4">
        <f t="shared" ref="P432" si="191">IF(O432=0,0,IF(F432="OŽ",IF(L432&gt;35,0,IF(J432&gt;35,(36-L432)*1.836,((36-L432)-(36-J432))*1.836)),0)+IF(F432="PČ",IF(L432&gt;31,0,IF(J432&gt;31,(32-L432)*1.347,((32-L432)-(32-J432))*1.347)),0)+ IF(F432="PČneol",IF(L432&gt;15,0,IF(J432&gt;15,(16-L432)*0.255,((16-L432)-(16-J432))*0.255)),0)+IF(F432="PŽ",IF(L432&gt;31,0,IF(J432&gt;31,(32-L432)*0.255,((32-L432)-(32-J432))*0.255)),0)+IF(F432="EČ",IF(L432&gt;23,0,IF(J432&gt;23,(24-L432)*0.612,((24-L432)-(24-J432))*0.612)),0)+IF(F432="EČneol",IF(L432&gt;7,0,IF(J432&gt;7,(8-L432)*0.204,((8-L432)-(8-J432))*0.204)),0)+IF(F432="EŽ",IF(L432&gt;23,0,IF(J432&gt;23,(24-L432)*0.204,((24-L432)-(24-J432))*0.204)),0)+IF(F432="PT",IF(L432&gt;31,0,IF(J432&gt;31,(32-L432)*0.204,((32-L432)-(32-J432))*0.204)),0)+IF(F432="JOŽ",IF(L432&gt;23,0,IF(J432&gt;23,(24-L432)*0.255,((24-L432)-(24-J432))*0.255)),0)+IF(F432="JPČ",IF(L432&gt;23,0,IF(J432&gt;23,(24-L432)*0.204,((24-L432)-(24-J432))*0.204)),0)+IF(F432="JEČ",IF(L432&gt;15,0,IF(J432&gt;15,(16-L432)*0.102,((16-L432)-(16-J432))*0.102)),0)+IF(F432="JEOF",IF(L432&gt;15,0,IF(J432&gt;15,(16-L432)*0.102,((16-L432)-(16-J432))*0.102)),0)+IF(F432="JnPČ",IF(L432&gt;15,0,IF(J432&gt;15,(16-L432)*0.153,((16-L432)-(16-J432))*0.153)),0)+IF(F432="JnEČ",IF(L432&gt;15,0,IF(J432&gt;15,(16-L432)*0.0765,((16-L432)-(16-J432))*0.0765)),0)+IF(F432="JčPČ",IF(L432&gt;15,0,IF(J432&gt;15,(16-L432)*0.06375,((16-L432)-(16-J432))*0.06375)),0)+IF(F432="JčEČ",IF(L432&gt;15,0,IF(J432&gt;15,(16-L432)*0.051,((16-L432)-(16-J432))*0.051)),0)+IF(F432="NEAK",IF(L432&gt;23,0,IF(J432&gt;23,(24-L432)*0.03444,((24-L432)-(24-J432))*0.03444)),0))</f>
        <v>12.852</v>
      </c>
      <c r="Q432" s="11">
        <f t="shared" ref="Q432" si="192">IF(ISERROR(P432*100/N432),0,(P432*100/N432))</f>
        <v>9.722222222222225</v>
      </c>
      <c r="R432" s="10">
        <f t="shared" ref="R432:R441" si="193">IF(Q432&lt;=30,O432+P432,O432+O432*0.3)*IF(G432=1,0.4,IF(G432=2,0.75,IF(G432="1 (kas 4 m. 1 k. nerengiamos)",0.52,1)))*IF(D432="olimpinė",1,IF(M432="Ne",0.5,1))*IF(OR(A$5="Lietuvos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federacija"),IF(OR(J432&lt;8,K432&lt;16),0,1),1)*E432*IF(I432&lt;=1,1,1/I432)*IF(OR(A$5="Lietuvos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145.04399999999998</v>
      </c>
      <c r="S432" s="8"/>
    </row>
    <row r="433" spans="1:19" hidden="1">
      <c r="A433" s="61">
        <v>2</v>
      </c>
      <c r="B433" s="61"/>
      <c r="C433" s="12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3">
        <f t="shared" si="189"/>
        <v>0</v>
      </c>
      <c r="O433" s="9">
        <f t="shared" si="190"/>
        <v>0</v>
      </c>
      <c r="P433" s="4">
        <f t="shared" ref="P433:P441" si="194">IF(O433=0,0,IF(F433="OŽ",IF(L433&gt;35,0,IF(J433&gt;35,(36-L433)*1.836,((36-L433)-(36-J433))*1.836)),0)+IF(F433="PČ",IF(L433&gt;31,0,IF(J433&gt;31,(32-L433)*1.347,((32-L433)-(32-J433))*1.347)),0)+ IF(F433="PČneol",IF(L433&gt;15,0,IF(J433&gt;15,(16-L433)*0.255,((16-L433)-(16-J433))*0.255)),0)+IF(F433="PŽ",IF(L433&gt;31,0,IF(J433&gt;31,(32-L433)*0.255,((32-L433)-(32-J433))*0.255)),0)+IF(F433="EČ",IF(L433&gt;23,0,IF(J433&gt;23,(24-L433)*0.612,((24-L433)-(24-J433))*0.612)),0)+IF(F433="EČneol",IF(L433&gt;7,0,IF(J433&gt;7,(8-L433)*0.204,((8-L433)-(8-J433))*0.204)),0)+IF(F433="EŽ",IF(L433&gt;23,0,IF(J433&gt;23,(24-L433)*0.204,((24-L433)-(24-J433))*0.204)),0)+IF(F433="PT",IF(L433&gt;31,0,IF(J433&gt;31,(32-L433)*0.204,((32-L433)-(32-J433))*0.204)),0)+IF(F433="JOŽ",IF(L433&gt;23,0,IF(J433&gt;23,(24-L433)*0.255,((24-L433)-(24-J433))*0.255)),0)+IF(F433="JPČ",IF(L433&gt;23,0,IF(J433&gt;23,(24-L433)*0.204,((24-L433)-(24-J433))*0.204)),0)+IF(F433="JEČ",IF(L433&gt;15,0,IF(J433&gt;15,(16-L433)*0.102,((16-L433)-(16-J433))*0.102)),0)+IF(F433="JEOF",IF(L433&gt;15,0,IF(J433&gt;15,(16-L433)*0.102,((16-L433)-(16-J433))*0.102)),0)+IF(F433="JnPČ",IF(L433&gt;15,0,IF(J433&gt;15,(16-L433)*0.153,((16-L433)-(16-J433))*0.153)),0)+IF(F433="JnEČ",IF(L433&gt;15,0,IF(J433&gt;15,(16-L433)*0.0765,((16-L433)-(16-J433))*0.0765)),0)+IF(F433="JčPČ",IF(L433&gt;15,0,IF(J433&gt;15,(16-L433)*0.06375,((16-L433)-(16-J433))*0.06375)),0)+IF(F433="JčEČ",IF(L433&gt;15,0,IF(J433&gt;15,(16-L433)*0.051,((16-L433)-(16-J433))*0.051)),0)+IF(F433="NEAK",IF(L433&gt;23,0,IF(J433&gt;23,(24-L433)*0.03444,((24-L433)-(24-J433))*0.03444)),0))</f>
        <v>0</v>
      </c>
      <c r="Q433" s="11">
        <f t="shared" ref="Q433:Q441" si="195">IF(ISERROR(P433*100/N433),0,(P433*100/N433))</f>
        <v>0</v>
      </c>
      <c r="R433" s="10">
        <f t="shared" si="193"/>
        <v>0</v>
      </c>
      <c r="S433" s="8"/>
    </row>
    <row r="434" spans="1:19" hidden="1">
      <c r="A434" s="61">
        <v>3</v>
      </c>
      <c r="B434" s="61"/>
      <c r="C434" s="12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3">
        <f t="shared" si="189"/>
        <v>0</v>
      </c>
      <c r="O434" s="9">
        <f t="shared" si="190"/>
        <v>0</v>
      </c>
      <c r="P434" s="4">
        <f t="shared" si="194"/>
        <v>0</v>
      </c>
      <c r="Q434" s="11">
        <f t="shared" si="195"/>
        <v>0</v>
      </c>
      <c r="R434" s="10">
        <f t="shared" si="193"/>
        <v>0</v>
      </c>
      <c r="S434" s="8"/>
    </row>
    <row r="435" spans="1:19" hidden="1">
      <c r="A435" s="61">
        <v>4</v>
      </c>
      <c r="B435" s="61"/>
      <c r="C435" s="12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3">
        <f t="shared" si="189"/>
        <v>0</v>
      </c>
      <c r="O435" s="9">
        <f t="shared" si="190"/>
        <v>0</v>
      </c>
      <c r="P435" s="4">
        <f t="shared" si="194"/>
        <v>0</v>
      </c>
      <c r="Q435" s="11">
        <f t="shared" si="195"/>
        <v>0</v>
      </c>
      <c r="R435" s="10">
        <f t="shared" si="193"/>
        <v>0</v>
      </c>
      <c r="S435" s="8"/>
    </row>
    <row r="436" spans="1:19" hidden="1">
      <c r="A436" s="61">
        <v>5</v>
      </c>
      <c r="B436" s="61"/>
      <c r="C436" s="12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3">
        <f t="shared" si="189"/>
        <v>0</v>
      </c>
      <c r="O436" s="9">
        <f t="shared" si="190"/>
        <v>0</v>
      </c>
      <c r="P436" s="4">
        <f t="shared" si="194"/>
        <v>0</v>
      </c>
      <c r="Q436" s="11">
        <f t="shared" si="195"/>
        <v>0</v>
      </c>
      <c r="R436" s="10">
        <f t="shared" si="193"/>
        <v>0</v>
      </c>
      <c r="S436" s="8"/>
    </row>
    <row r="437" spans="1:19" hidden="1">
      <c r="A437" s="61">
        <v>6</v>
      </c>
      <c r="B437" s="61"/>
      <c r="C437" s="12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3">
        <f t="shared" si="189"/>
        <v>0</v>
      </c>
      <c r="O437" s="9">
        <f t="shared" si="190"/>
        <v>0</v>
      </c>
      <c r="P437" s="4">
        <f t="shared" si="194"/>
        <v>0</v>
      </c>
      <c r="Q437" s="11">
        <f t="shared" si="195"/>
        <v>0</v>
      </c>
      <c r="R437" s="10">
        <f t="shared" si="193"/>
        <v>0</v>
      </c>
      <c r="S437" s="8"/>
    </row>
    <row r="438" spans="1:19" hidden="1">
      <c r="A438" s="61">
        <v>7</v>
      </c>
      <c r="B438" s="61"/>
      <c r="C438" s="12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3">
        <f t="shared" si="189"/>
        <v>0</v>
      </c>
      <c r="O438" s="9">
        <f t="shared" si="190"/>
        <v>0</v>
      </c>
      <c r="P438" s="4">
        <f t="shared" si="194"/>
        <v>0</v>
      </c>
      <c r="Q438" s="11">
        <f t="shared" si="195"/>
        <v>0</v>
      </c>
      <c r="R438" s="10">
        <f t="shared" si="193"/>
        <v>0</v>
      </c>
      <c r="S438" s="8"/>
    </row>
    <row r="439" spans="1:19" hidden="1">
      <c r="A439" s="61">
        <v>8</v>
      </c>
      <c r="B439" s="61"/>
      <c r="C439" s="12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3">
        <f t="shared" si="189"/>
        <v>0</v>
      </c>
      <c r="O439" s="9">
        <f t="shared" si="190"/>
        <v>0</v>
      </c>
      <c r="P439" s="4">
        <f t="shared" si="194"/>
        <v>0</v>
      </c>
      <c r="Q439" s="11">
        <f t="shared" si="195"/>
        <v>0</v>
      </c>
      <c r="R439" s="10">
        <f t="shared" si="193"/>
        <v>0</v>
      </c>
      <c r="S439" s="8"/>
    </row>
    <row r="440" spans="1:19" hidden="1">
      <c r="A440" s="61">
        <v>9</v>
      </c>
      <c r="B440" s="61"/>
      <c r="C440" s="12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3">
        <f t="shared" si="189"/>
        <v>0</v>
      </c>
      <c r="O440" s="9">
        <f t="shared" si="190"/>
        <v>0</v>
      </c>
      <c r="P440" s="4">
        <f t="shared" si="194"/>
        <v>0</v>
      </c>
      <c r="Q440" s="11">
        <f t="shared" si="195"/>
        <v>0</v>
      </c>
      <c r="R440" s="10">
        <f t="shared" si="193"/>
        <v>0</v>
      </c>
      <c r="S440" s="8"/>
    </row>
    <row r="441" spans="1:19" hidden="1">
      <c r="A441" s="61">
        <v>10</v>
      </c>
      <c r="B441" s="61"/>
      <c r="C441" s="12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3">
        <f t="shared" si="189"/>
        <v>0</v>
      </c>
      <c r="O441" s="9">
        <f t="shared" si="190"/>
        <v>0</v>
      </c>
      <c r="P441" s="4">
        <f t="shared" si="194"/>
        <v>0</v>
      </c>
      <c r="Q441" s="11">
        <f t="shared" si="195"/>
        <v>0</v>
      </c>
      <c r="R441" s="10">
        <f t="shared" si="193"/>
        <v>0</v>
      </c>
      <c r="S441" s="8"/>
    </row>
    <row r="442" spans="1:19">
      <c r="A442" s="64" t="s">
        <v>35</v>
      </c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6"/>
      <c r="R442" s="10">
        <f>SUM(R432:R441)</f>
        <v>145.04399999999998</v>
      </c>
      <c r="S442" s="8"/>
    </row>
    <row r="443" spans="1:19" ht="15.75">
      <c r="A443" s="23" t="s">
        <v>179</v>
      </c>
      <c r="B443" s="23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6"/>
      <c r="S443" s="8"/>
    </row>
    <row r="444" spans="1:19">
      <c r="A444" s="48" t="s">
        <v>37</v>
      </c>
      <c r="B444" s="48"/>
      <c r="C444" s="48"/>
      <c r="D444" s="48"/>
      <c r="E444" s="48"/>
      <c r="F444" s="48"/>
      <c r="G444" s="48"/>
      <c r="H444" s="48"/>
      <c r="I444" s="48"/>
      <c r="J444" s="15"/>
      <c r="K444" s="15"/>
      <c r="L444" s="15"/>
      <c r="M444" s="15"/>
      <c r="N444" s="15"/>
      <c r="O444" s="15"/>
      <c r="P444" s="15"/>
      <c r="Q444" s="15"/>
      <c r="R444" s="16"/>
      <c r="S444" s="8"/>
    </row>
    <row r="445" spans="1:19" s="8" customFormat="1">
      <c r="A445" s="48"/>
      <c r="B445" s="48"/>
      <c r="C445" s="48"/>
      <c r="D445" s="48"/>
      <c r="E445" s="48"/>
      <c r="F445" s="48"/>
      <c r="G445" s="48"/>
      <c r="H445" s="48"/>
      <c r="I445" s="48"/>
      <c r="J445" s="15"/>
      <c r="K445" s="15"/>
      <c r="L445" s="15"/>
      <c r="M445" s="15"/>
      <c r="N445" s="15"/>
      <c r="O445" s="15"/>
      <c r="P445" s="15"/>
      <c r="Q445" s="15"/>
      <c r="R445" s="16"/>
    </row>
    <row r="446" spans="1:19" hidden="1">
      <c r="A446" s="67" t="s">
        <v>180</v>
      </c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57"/>
      <c r="R446" s="8"/>
      <c r="S446" s="8"/>
    </row>
    <row r="447" spans="1:19" ht="18" hidden="1">
      <c r="A447" s="69" t="s">
        <v>27</v>
      </c>
      <c r="B447" s="70"/>
      <c r="C447" s="70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57"/>
      <c r="R447" s="8"/>
      <c r="S447" s="8"/>
    </row>
    <row r="448" spans="1:19" hidden="1">
      <c r="A448" s="67" t="s">
        <v>181</v>
      </c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57"/>
      <c r="R448" s="8"/>
      <c r="S448" s="8"/>
    </row>
    <row r="449" spans="1:19" hidden="1">
      <c r="A449" s="61">
        <v>1</v>
      </c>
      <c r="B449" s="61"/>
      <c r="C449" s="12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3">
        <f t="shared" ref="N449:N458" si="196">(IF(F449="OŽ",IF(L449=1,550.8,IF(L449=2,426.38,IF(L449=3,342.14,IF(L449=4,181.44,IF(L449=5,168.48,IF(L449=6,155.52,IF(L449=7,148.5,IF(L449=8,144,0))))))))+IF(L449&lt;=8,0,IF(L449&lt;=16,137.7,IF(L449&lt;=24,108,IF(L449&lt;=32,80.1,IF(L449&lt;=36,52.2,0)))))-IF(L449&lt;=8,0,IF(L449&lt;=16,(L449-9)*2.754,IF(L449&lt;=24,(L449-17)* 2.754,IF(L449&lt;=32,(L449-25)* 2.754,IF(L449&lt;=36,(L449-33)*2.754,0))))),0)+IF(F449="PČ",IF(L449=1,449,IF(L449=2,314.6,IF(L449=3,238,IF(L449=4,172,IF(L449=5,159,IF(L449=6,145,IF(L449=7,132,IF(L449=8,119,0))))))))+IF(L449&lt;=8,0,IF(L449&lt;=16,88,IF(L449&lt;=24,55,IF(L449&lt;=32,22,0))))-IF(L449&lt;=8,0,IF(L449&lt;=16,(L449-9)*2.245,IF(L449&lt;=24,(L449-17)*2.245,IF(L449&lt;=32,(L449-25)*2.245,0)))),0)+IF(F449="PČneol",IF(L449=1,85,IF(L449=2,64.61,IF(L449=3,50.76,IF(L449=4,16.25,IF(L449=5,15,IF(L449=6,13.75,IF(L449=7,12.5,IF(L449=8,11.25,0))))))))+IF(L449&lt;=8,0,IF(L449&lt;=16,9,0))-IF(L449&lt;=8,0,IF(L449&lt;=16,(L449-9)*0.425,0)),0)+IF(F449="PŽ",IF(L449=1,85,IF(L449=2,59.5,IF(L449=3,45,IF(L449=4,32.5,IF(L449=5,30,IF(L449=6,27.5,IF(L449=7,25,IF(L449=8,22.5,0))))))))+IF(L449&lt;=8,0,IF(L449&lt;=16,19,IF(L449&lt;=24,13,IF(L449&lt;=32,8,0))))-IF(L449&lt;=8,0,IF(L449&lt;=16,(L449-9)*0.425,IF(L449&lt;=24,(L449-17)*0.425,IF(L449&lt;=32,(L449-25)*0.425,0)))),0)+IF(F449="EČ",IF(L449=1,204,IF(L449=2,156.24,IF(L449=3,123.84,IF(L449=4,72,IF(L449=5,66,IF(L449=6,60,IF(L449=7,54,IF(L449=8,48,0))))))))+IF(L449&lt;=8,0,IF(L449&lt;=16,40,IF(L449&lt;=24,25,0)))-IF(L449&lt;=8,0,IF(L449&lt;=16,(L449-9)*1.02,IF(L449&lt;=24,(L449-17)*1.02,0))),0)+IF(F449="EČneol",IF(L449=1,68,IF(L449=2,51.69,IF(L449=3,40.61,IF(L449=4,13,IF(L449=5,12,IF(L449=6,11,IF(L449=7,10,IF(L449=8,9,0)))))))))+IF(F449="EŽ",IF(L449=1,68,IF(L449=2,47.6,IF(L449=3,36,IF(L449=4,18,IF(L449=5,16.5,IF(L449=6,15,IF(L449=7,13.5,IF(L449=8,12,0))))))))+IF(L449&lt;=8,0,IF(L449&lt;=16,10,IF(L449&lt;=24,6,0)))-IF(L449&lt;=8,0,IF(L449&lt;=16,(L449-9)*0.34,IF(L449&lt;=24,(L449-17)*0.34,0))),0)+IF(F449="PT",IF(L449=1,68,IF(L449=2,52.08,IF(L449=3,41.28,IF(L449=4,24,IF(L449=5,22,IF(L449=6,20,IF(L449=7,18,IF(L449=8,16,0))))))))+IF(L449&lt;=8,0,IF(L449&lt;=16,13,IF(L449&lt;=24,9,IF(L449&lt;=32,4,0))))-IF(L449&lt;=8,0,IF(L449&lt;=16,(L449-9)*0.34,IF(L449&lt;=24,(L449-17)*0.34,IF(L449&lt;=32,(L449-25)*0.34,0)))),0)+IF(F449="JOŽ",IF(L449=1,85,IF(L449=2,59.5,IF(L449=3,45,IF(L449=4,32.5,IF(L449=5,30,IF(L449=6,27.5,IF(L449=7,25,IF(L449=8,22.5,0))))))))+IF(L449&lt;=8,0,IF(L449&lt;=16,19,IF(L449&lt;=24,13,0)))-IF(L449&lt;=8,0,IF(L449&lt;=16,(L449-9)*0.425,IF(L449&lt;=24,(L449-17)*0.425,0))),0)+IF(F449="JPČ",IF(L449=1,68,IF(L449=2,47.6,IF(L449=3,36,IF(L449=4,26,IF(L449=5,24,IF(L449=6,22,IF(L449=7,20,IF(L449=8,18,0))))))))+IF(L449&lt;=8,0,IF(L449&lt;=16,13,IF(L449&lt;=24,9,0)))-IF(L449&lt;=8,0,IF(L449&lt;=16,(L449-9)*0.34,IF(L449&lt;=24,(L449-17)*0.34,0))),0)+IF(F449="JEČ",IF(L449=1,34,IF(L449=2,26.04,IF(L449=3,20.6,IF(L449=4,12,IF(L449=5,11,IF(L449=6,10,IF(L449=7,9,IF(L449=8,8,0))))))))+IF(L449&lt;=8,0,IF(L449&lt;=16,6,0))-IF(L449&lt;=8,0,IF(L449&lt;=16,(L449-9)*0.17,0)),0)+IF(F449="JEOF",IF(L449=1,34,IF(L449=2,26.04,IF(L449=3,20.6,IF(L449=4,12,IF(L449=5,11,IF(L449=6,10,IF(L449=7,9,IF(L449=8,8,0))))))))+IF(L449&lt;=8,0,IF(L449&lt;=16,6,0))-IF(L449&lt;=8,0,IF(L449&lt;=16,(L449-9)*0.17,0)),0)+IF(F449="JnPČ",IF(L449=1,51,IF(L449=2,35.7,IF(L449=3,27,IF(L449=4,19.5,IF(L449=5,18,IF(L449=6,16.5,IF(L449=7,15,IF(L449=8,13.5,0))))))))+IF(L449&lt;=8,0,IF(L449&lt;=16,10,0))-IF(L449&lt;=8,0,IF(L449&lt;=16,(L449-9)*0.255,0)),0)+IF(F449="JnEČ",IF(L449=1,25.5,IF(L449=2,19.53,IF(L449=3,15.48,IF(L449=4,9,IF(L449=5,8.25,IF(L449=6,7.5,IF(L449=7,6.75,IF(L449=8,6,0))))))))+IF(L449&lt;=8,0,IF(L449&lt;=16,5,0))-IF(L449&lt;=8,0,IF(L449&lt;=16,(L449-9)*0.1275,0)),0)+IF(F449="JčPČ",IF(L449=1,21.25,IF(L449=2,14.5,IF(L449=3,11.5,IF(L449=4,7,IF(L449=5,6.5,IF(L449=6,6,IF(L449=7,5.5,IF(L449=8,5,0))))))))+IF(L449&lt;=8,0,IF(L449&lt;=16,4,0))-IF(L449&lt;=8,0,IF(L449&lt;=16,(L449-9)*0.10625,0)),0)+IF(F449="JčEČ",IF(L449=1,17,IF(L449=2,13.02,IF(L449=3,10.32,IF(L449=4,6,IF(L449=5,5.5,IF(L449=6,5,IF(L449=7,4.5,IF(L449=8,4,0))))))))+IF(L449&lt;=8,0,IF(L449&lt;=16,3,0))-IF(L449&lt;=8,0,IF(L449&lt;=16,(L449-9)*0.085,0)),0)+IF(F449="NEAK",IF(L449=1,11.48,IF(L449=2,8.79,IF(L449=3,6.97,IF(L449=4,4.05,IF(L449=5,3.71,IF(L449=6,3.38,IF(L449=7,3.04,IF(L449=8,2.7,0))))))))+IF(L449&lt;=8,0,IF(L449&lt;=16,2,IF(L449&lt;=24,1.3,0)))-IF(L449&lt;=8,0,IF(L449&lt;=16,(L449-9)*0.0574,IF(L449&lt;=24,(L449-17)*0.0574,0))),0))*IF(L449&lt;0,1,IF(OR(F449="PČ",F449="PŽ",F449="PT"),IF(J449&lt;32,J449/32,1),1))* IF(L449&lt;0,1,IF(OR(F449="EČ",F449="EŽ",F449="JOŽ",F449="JPČ",F449="NEAK"),IF(J449&lt;24,J449/24,1),1))*IF(L449&lt;0,1,IF(OR(F449="PČneol",F449="JEČ",F449="JEOF",F449="JnPČ",F449="JnEČ",F449="JčPČ",F449="JčEČ"),IF(J449&lt;16,J449/16,1),1))*IF(L449&lt;0,1,IF(F449="EČneol",IF(J449&lt;8,J449/8,1),1))</f>
        <v>0</v>
      </c>
      <c r="O449" s="9">
        <f t="shared" ref="O449:O458" si="197">IF(F449="OŽ",N449,IF(H449="Ne",IF(J449*0.3&lt;J449-L449,N449,0),IF(J449*0.1&lt;J449-L449,N449,0)))</f>
        <v>0</v>
      </c>
      <c r="P449" s="4">
        <f t="shared" ref="P449" si="198">IF(O449=0,0,IF(F449="OŽ",IF(L449&gt;35,0,IF(J449&gt;35,(36-L449)*1.836,((36-L449)-(36-J449))*1.836)),0)+IF(F449="PČ",IF(L449&gt;31,0,IF(J449&gt;31,(32-L449)*1.347,((32-L449)-(32-J449))*1.347)),0)+ IF(F449="PČneol",IF(L449&gt;15,0,IF(J449&gt;15,(16-L449)*0.255,((16-L449)-(16-J449))*0.255)),0)+IF(F449="PŽ",IF(L449&gt;31,0,IF(J449&gt;31,(32-L449)*0.255,((32-L449)-(32-J449))*0.255)),0)+IF(F449="EČ",IF(L449&gt;23,0,IF(J449&gt;23,(24-L449)*0.612,((24-L449)-(24-J449))*0.612)),0)+IF(F449="EČneol",IF(L449&gt;7,0,IF(J449&gt;7,(8-L449)*0.204,((8-L449)-(8-J449))*0.204)),0)+IF(F449="EŽ",IF(L449&gt;23,0,IF(J449&gt;23,(24-L449)*0.204,((24-L449)-(24-J449))*0.204)),0)+IF(F449="PT",IF(L449&gt;31,0,IF(J449&gt;31,(32-L449)*0.204,((32-L449)-(32-J449))*0.204)),0)+IF(F449="JOŽ",IF(L449&gt;23,0,IF(J449&gt;23,(24-L449)*0.255,((24-L449)-(24-J449))*0.255)),0)+IF(F449="JPČ",IF(L449&gt;23,0,IF(J449&gt;23,(24-L449)*0.204,((24-L449)-(24-J449))*0.204)),0)+IF(F449="JEČ",IF(L449&gt;15,0,IF(J449&gt;15,(16-L449)*0.102,((16-L449)-(16-J449))*0.102)),0)+IF(F449="JEOF",IF(L449&gt;15,0,IF(J449&gt;15,(16-L449)*0.102,((16-L449)-(16-J449))*0.102)),0)+IF(F449="JnPČ",IF(L449&gt;15,0,IF(J449&gt;15,(16-L449)*0.153,((16-L449)-(16-J449))*0.153)),0)+IF(F449="JnEČ",IF(L449&gt;15,0,IF(J449&gt;15,(16-L449)*0.0765,((16-L449)-(16-J449))*0.0765)),0)+IF(F449="JčPČ",IF(L449&gt;15,0,IF(J449&gt;15,(16-L449)*0.06375,((16-L449)-(16-J449))*0.06375)),0)+IF(F449="JčEČ",IF(L449&gt;15,0,IF(J449&gt;15,(16-L449)*0.051,((16-L449)-(16-J449))*0.051)),0)+IF(F449="NEAK",IF(L449&gt;23,0,IF(J449&gt;23,(24-L449)*0.03444,((24-L449)-(24-J449))*0.03444)),0))</f>
        <v>0</v>
      </c>
      <c r="Q449" s="11">
        <f t="shared" ref="Q449" si="199">IF(ISERROR(P449*100/N449),0,(P449*100/N449))</f>
        <v>0</v>
      </c>
      <c r="R449" s="10">
        <f t="shared" ref="R449:R458" si="200">IF(Q449&lt;=30,O449+P449,O449+O449*0.3)*IF(G449=1,0.4,IF(G449=2,0.75,IF(G449="1 (kas 4 m. 1 k. nerengiamos)",0.52,1)))*IF(D449="olimpinė",1,IF(M449="Ne",0.5,1))*IF(OR(A$5="Lietuvos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federacija"),IF(OR(J449&lt;8,K449&lt;16),0,1),1)*E449*IF(I449&lt;=1,1,1/I449)*IF(OR(A$5="Lietuvos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49" s="8"/>
    </row>
    <row r="450" spans="1:19" hidden="1">
      <c r="A450" s="61">
        <v>2</v>
      </c>
      <c r="B450" s="61"/>
      <c r="C450" s="12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3">
        <f t="shared" si="196"/>
        <v>0</v>
      </c>
      <c r="O450" s="9">
        <f t="shared" si="197"/>
        <v>0</v>
      </c>
      <c r="P450" s="4">
        <f t="shared" ref="P450:P458" si="201">IF(O450=0,0,IF(F450="OŽ",IF(L450&gt;35,0,IF(J450&gt;35,(36-L450)*1.836,((36-L450)-(36-J450))*1.836)),0)+IF(F450="PČ",IF(L450&gt;31,0,IF(J450&gt;31,(32-L450)*1.347,((32-L450)-(32-J450))*1.347)),0)+ IF(F450="PČneol",IF(L450&gt;15,0,IF(J450&gt;15,(16-L450)*0.255,((16-L450)-(16-J450))*0.255)),0)+IF(F450="PŽ",IF(L450&gt;31,0,IF(J450&gt;31,(32-L450)*0.255,((32-L450)-(32-J450))*0.255)),0)+IF(F450="EČ",IF(L450&gt;23,0,IF(J450&gt;23,(24-L450)*0.612,((24-L450)-(24-J450))*0.612)),0)+IF(F450="EČneol",IF(L450&gt;7,0,IF(J450&gt;7,(8-L450)*0.204,((8-L450)-(8-J450))*0.204)),0)+IF(F450="EŽ",IF(L450&gt;23,0,IF(J450&gt;23,(24-L450)*0.204,((24-L450)-(24-J450))*0.204)),0)+IF(F450="PT",IF(L450&gt;31,0,IF(J450&gt;31,(32-L450)*0.204,((32-L450)-(32-J450))*0.204)),0)+IF(F450="JOŽ",IF(L450&gt;23,0,IF(J450&gt;23,(24-L450)*0.255,((24-L450)-(24-J450))*0.255)),0)+IF(F450="JPČ",IF(L450&gt;23,0,IF(J450&gt;23,(24-L450)*0.204,((24-L450)-(24-J450))*0.204)),0)+IF(F450="JEČ",IF(L450&gt;15,0,IF(J450&gt;15,(16-L450)*0.102,((16-L450)-(16-J450))*0.102)),0)+IF(F450="JEOF",IF(L450&gt;15,0,IF(J450&gt;15,(16-L450)*0.102,((16-L450)-(16-J450))*0.102)),0)+IF(F450="JnPČ",IF(L450&gt;15,0,IF(J450&gt;15,(16-L450)*0.153,((16-L450)-(16-J450))*0.153)),0)+IF(F450="JnEČ",IF(L450&gt;15,0,IF(J450&gt;15,(16-L450)*0.0765,((16-L450)-(16-J450))*0.0765)),0)+IF(F450="JčPČ",IF(L450&gt;15,0,IF(J450&gt;15,(16-L450)*0.06375,((16-L450)-(16-J450))*0.06375)),0)+IF(F450="JčEČ",IF(L450&gt;15,0,IF(J450&gt;15,(16-L450)*0.051,((16-L450)-(16-J450))*0.051)),0)+IF(F450="NEAK",IF(L450&gt;23,0,IF(J450&gt;23,(24-L450)*0.03444,((24-L450)-(24-J450))*0.03444)),0))</f>
        <v>0</v>
      </c>
      <c r="Q450" s="11">
        <f t="shared" ref="Q450:Q458" si="202">IF(ISERROR(P450*100/N450),0,(P450*100/N450))</f>
        <v>0</v>
      </c>
      <c r="R450" s="10">
        <f t="shared" si="200"/>
        <v>0</v>
      </c>
      <c r="S450" s="8"/>
    </row>
    <row r="451" spans="1:19" hidden="1">
      <c r="A451" s="61">
        <v>3</v>
      </c>
      <c r="B451" s="61"/>
      <c r="C451" s="12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3">
        <f t="shared" si="196"/>
        <v>0</v>
      </c>
      <c r="O451" s="9">
        <f t="shared" si="197"/>
        <v>0</v>
      </c>
      <c r="P451" s="4">
        <f t="shared" si="201"/>
        <v>0</v>
      </c>
      <c r="Q451" s="11">
        <f t="shared" si="202"/>
        <v>0</v>
      </c>
      <c r="R451" s="10">
        <f t="shared" si="200"/>
        <v>0</v>
      </c>
      <c r="S451" s="8"/>
    </row>
    <row r="452" spans="1:19" hidden="1">
      <c r="A452" s="61">
        <v>4</v>
      </c>
      <c r="B452" s="61"/>
      <c r="C452" s="12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3">
        <f t="shared" si="196"/>
        <v>0</v>
      </c>
      <c r="O452" s="9">
        <f t="shared" si="197"/>
        <v>0</v>
      </c>
      <c r="P452" s="4">
        <f t="shared" si="201"/>
        <v>0</v>
      </c>
      <c r="Q452" s="11">
        <f t="shared" si="202"/>
        <v>0</v>
      </c>
      <c r="R452" s="10">
        <f t="shared" si="200"/>
        <v>0</v>
      </c>
      <c r="S452" s="8"/>
    </row>
    <row r="453" spans="1:19" hidden="1">
      <c r="A453" s="61">
        <v>5</v>
      </c>
      <c r="B453" s="61"/>
      <c r="C453" s="12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3">
        <f t="shared" si="196"/>
        <v>0</v>
      </c>
      <c r="O453" s="9">
        <f t="shared" si="197"/>
        <v>0</v>
      </c>
      <c r="P453" s="4">
        <f t="shared" si="201"/>
        <v>0</v>
      </c>
      <c r="Q453" s="11">
        <f t="shared" si="202"/>
        <v>0</v>
      </c>
      <c r="R453" s="10">
        <f t="shared" si="200"/>
        <v>0</v>
      </c>
      <c r="S453" s="8"/>
    </row>
    <row r="454" spans="1:19" hidden="1">
      <c r="A454" s="61">
        <v>6</v>
      </c>
      <c r="B454" s="61"/>
      <c r="C454" s="12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3">
        <f t="shared" si="196"/>
        <v>0</v>
      </c>
      <c r="O454" s="9">
        <f t="shared" si="197"/>
        <v>0</v>
      </c>
      <c r="P454" s="4">
        <f t="shared" si="201"/>
        <v>0</v>
      </c>
      <c r="Q454" s="11">
        <f t="shared" si="202"/>
        <v>0</v>
      </c>
      <c r="R454" s="10">
        <f t="shared" si="200"/>
        <v>0</v>
      </c>
      <c r="S454" s="8"/>
    </row>
    <row r="455" spans="1:19" hidden="1">
      <c r="A455" s="61">
        <v>7</v>
      </c>
      <c r="B455" s="61"/>
      <c r="C455" s="12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3">
        <f t="shared" si="196"/>
        <v>0</v>
      </c>
      <c r="O455" s="9">
        <f t="shared" si="197"/>
        <v>0</v>
      </c>
      <c r="P455" s="4">
        <f t="shared" si="201"/>
        <v>0</v>
      </c>
      <c r="Q455" s="11">
        <f t="shared" si="202"/>
        <v>0</v>
      </c>
      <c r="R455" s="10">
        <f t="shared" si="200"/>
        <v>0</v>
      </c>
      <c r="S455" s="8"/>
    </row>
    <row r="456" spans="1:19" hidden="1">
      <c r="A456" s="61">
        <v>8</v>
      </c>
      <c r="B456" s="61"/>
      <c r="C456" s="12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3">
        <f t="shared" si="196"/>
        <v>0</v>
      </c>
      <c r="O456" s="9">
        <f t="shared" si="197"/>
        <v>0</v>
      </c>
      <c r="P456" s="4">
        <f t="shared" si="201"/>
        <v>0</v>
      </c>
      <c r="Q456" s="11">
        <f t="shared" si="202"/>
        <v>0</v>
      </c>
      <c r="R456" s="10">
        <f t="shared" si="200"/>
        <v>0</v>
      </c>
      <c r="S456" s="8"/>
    </row>
    <row r="457" spans="1:19" hidden="1">
      <c r="A457" s="61">
        <v>9</v>
      </c>
      <c r="B457" s="61"/>
      <c r="C457" s="12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3">
        <f t="shared" si="196"/>
        <v>0</v>
      </c>
      <c r="O457" s="9">
        <f t="shared" si="197"/>
        <v>0</v>
      </c>
      <c r="P457" s="4">
        <f t="shared" si="201"/>
        <v>0</v>
      </c>
      <c r="Q457" s="11">
        <f t="shared" si="202"/>
        <v>0</v>
      </c>
      <c r="R457" s="10">
        <f t="shared" si="200"/>
        <v>0</v>
      </c>
      <c r="S457" s="8"/>
    </row>
    <row r="458" spans="1:19" hidden="1">
      <c r="A458" s="61">
        <v>10</v>
      </c>
      <c r="B458" s="61"/>
      <c r="C458" s="12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3">
        <f t="shared" si="196"/>
        <v>0</v>
      </c>
      <c r="O458" s="9">
        <f t="shared" si="197"/>
        <v>0</v>
      </c>
      <c r="P458" s="4">
        <f t="shared" si="201"/>
        <v>0</v>
      </c>
      <c r="Q458" s="11">
        <f t="shared" si="202"/>
        <v>0</v>
      </c>
      <c r="R458" s="10">
        <f t="shared" si="200"/>
        <v>0</v>
      </c>
      <c r="S458" s="8"/>
    </row>
    <row r="459" spans="1:19" hidden="1">
      <c r="A459" s="64" t="s">
        <v>35</v>
      </c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6"/>
      <c r="R459" s="10">
        <f>SUM(R449:R458)</f>
        <v>0</v>
      </c>
      <c r="S459" s="8"/>
    </row>
    <row r="460" spans="1:19" ht="15.75" hidden="1">
      <c r="A460" s="23" t="s">
        <v>182</v>
      </c>
      <c r="B460" s="23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6"/>
      <c r="S460" s="8"/>
    </row>
    <row r="461" spans="1:19" hidden="1">
      <c r="A461" s="48" t="s">
        <v>37</v>
      </c>
      <c r="B461" s="48"/>
      <c r="C461" s="48"/>
      <c r="D461" s="48"/>
      <c r="E461" s="48"/>
      <c r="F461" s="48"/>
      <c r="G461" s="48"/>
      <c r="H461" s="48"/>
      <c r="I461" s="48"/>
      <c r="J461" s="15"/>
      <c r="K461" s="15"/>
      <c r="L461" s="15"/>
      <c r="M461" s="15"/>
      <c r="N461" s="15"/>
      <c r="O461" s="15"/>
      <c r="P461" s="15"/>
      <c r="Q461" s="15"/>
      <c r="R461" s="16"/>
      <c r="S461" s="8"/>
    </row>
    <row r="462" spans="1:19" s="8" customFormat="1" hidden="1">
      <c r="A462" s="48"/>
      <c r="B462" s="48"/>
      <c r="C462" s="48"/>
      <c r="D462" s="48"/>
      <c r="E462" s="48"/>
      <c r="F462" s="48"/>
      <c r="G462" s="48"/>
      <c r="H462" s="48"/>
      <c r="I462" s="48"/>
      <c r="J462" s="15"/>
      <c r="K462" s="15"/>
      <c r="L462" s="15"/>
      <c r="M462" s="15"/>
      <c r="N462" s="15"/>
      <c r="O462" s="15"/>
      <c r="P462" s="15"/>
      <c r="Q462" s="15"/>
      <c r="R462" s="16"/>
    </row>
    <row r="463" spans="1:19" hidden="1">
      <c r="A463" s="67" t="s">
        <v>180</v>
      </c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57"/>
      <c r="R463" s="8"/>
      <c r="S463" s="8"/>
    </row>
    <row r="464" spans="1:19" ht="18" hidden="1">
      <c r="A464" s="69" t="s">
        <v>27</v>
      </c>
      <c r="B464" s="70"/>
      <c r="C464" s="70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57"/>
      <c r="R464" s="8"/>
      <c r="S464" s="8"/>
    </row>
    <row r="465" spans="1:19" hidden="1">
      <c r="A465" s="67" t="s">
        <v>181</v>
      </c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57"/>
      <c r="R465" s="8"/>
      <c r="S465" s="8"/>
    </row>
    <row r="466" spans="1:19" hidden="1">
      <c r="A466" s="61">
        <v>1</v>
      </c>
      <c r="B466" s="61"/>
      <c r="C466" s="12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3">
        <f t="shared" ref="N466:N475" si="203">(IF(F466="OŽ",IF(L466=1,550.8,IF(L466=2,426.38,IF(L466=3,342.14,IF(L466=4,181.44,IF(L466=5,168.48,IF(L466=6,155.52,IF(L466=7,148.5,IF(L466=8,144,0))))))))+IF(L466&lt;=8,0,IF(L466&lt;=16,137.7,IF(L466&lt;=24,108,IF(L466&lt;=32,80.1,IF(L466&lt;=36,52.2,0)))))-IF(L466&lt;=8,0,IF(L466&lt;=16,(L466-9)*2.754,IF(L466&lt;=24,(L466-17)* 2.754,IF(L466&lt;=32,(L466-25)* 2.754,IF(L466&lt;=36,(L466-33)*2.754,0))))),0)+IF(F466="PČ",IF(L466=1,449,IF(L466=2,314.6,IF(L466=3,238,IF(L466=4,172,IF(L466=5,159,IF(L466=6,145,IF(L466=7,132,IF(L466=8,119,0))))))))+IF(L466&lt;=8,0,IF(L466&lt;=16,88,IF(L466&lt;=24,55,IF(L466&lt;=32,22,0))))-IF(L466&lt;=8,0,IF(L466&lt;=16,(L466-9)*2.245,IF(L466&lt;=24,(L466-17)*2.245,IF(L466&lt;=32,(L466-25)*2.245,0)))),0)+IF(F466="PČneol",IF(L466=1,85,IF(L466=2,64.61,IF(L466=3,50.76,IF(L466=4,16.25,IF(L466=5,15,IF(L466=6,13.75,IF(L466=7,12.5,IF(L466=8,11.25,0))))))))+IF(L466&lt;=8,0,IF(L466&lt;=16,9,0))-IF(L466&lt;=8,0,IF(L466&lt;=16,(L466-9)*0.425,0)),0)+IF(F466="PŽ",IF(L466=1,85,IF(L466=2,59.5,IF(L466=3,45,IF(L466=4,32.5,IF(L466=5,30,IF(L466=6,27.5,IF(L466=7,25,IF(L466=8,22.5,0))))))))+IF(L466&lt;=8,0,IF(L466&lt;=16,19,IF(L466&lt;=24,13,IF(L466&lt;=32,8,0))))-IF(L466&lt;=8,0,IF(L466&lt;=16,(L466-9)*0.425,IF(L466&lt;=24,(L466-17)*0.425,IF(L466&lt;=32,(L466-25)*0.425,0)))),0)+IF(F466="EČ",IF(L466=1,204,IF(L466=2,156.24,IF(L466=3,123.84,IF(L466=4,72,IF(L466=5,66,IF(L466=6,60,IF(L466=7,54,IF(L466=8,48,0))))))))+IF(L466&lt;=8,0,IF(L466&lt;=16,40,IF(L466&lt;=24,25,0)))-IF(L466&lt;=8,0,IF(L466&lt;=16,(L466-9)*1.02,IF(L466&lt;=24,(L466-17)*1.02,0))),0)+IF(F466="EČneol",IF(L466=1,68,IF(L466=2,51.69,IF(L466=3,40.61,IF(L466=4,13,IF(L466=5,12,IF(L466=6,11,IF(L466=7,10,IF(L466=8,9,0)))))))))+IF(F466="EŽ",IF(L466=1,68,IF(L466=2,47.6,IF(L466=3,36,IF(L466=4,18,IF(L466=5,16.5,IF(L466=6,15,IF(L466=7,13.5,IF(L466=8,12,0))))))))+IF(L466&lt;=8,0,IF(L466&lt;=16,10,IF(L466&lt;=24,6,0)))-IF(L466&lt;=8,0,IF(L466&lt;=16,(L466-9)*0.34,IF(L466&lt;=24,(L466-17)*0.34,0))),0)+IF(F466="PT",IF(L466=1,68,IF(L466=2,52.08,IF(L466=3,41.28,IF(L466=4,24,IF(L466=5,22,IF(L466=6,20,IF(L466=7,18,IF(L466=8,16,0))))))))+IF(L466&lt;=8,0,IF(L466&lt;=16,13,IF(L466&lt;=24,9,IF(L466&lt;=32,4,0))))-IF(L466&lt;=8,0,IF(L466&lt;=16,(L466-9)*0.34,IF(L466&lt;=24,(L466-17)*0.34,IF(L466&lt;=32,(L466-25)*0.34,0)))),0)+IF(F466="JOŽ",IF(L466=1,85,IF(L466=2,59.5,IF(L466=3,45,IF(L466=4,32.5,IF(L466=5,30,IF(L466=6,27.5,IF(L466=7,25,IF(L466=8,22.5,0))))))))+IF(L466&lt;=8,0,IF(L466&lt;=16,19,IF(L466&lt;=24,13,0)))-IF(L466&lt;=8,0,IF(L466&lt;=16,(L466-9)*0.425,IF(L466&lt;=24,(L466-17)*0.425,0))),0)+IF(F466="JPČ",IF(L466=1,68,IF(L466=2,47.6,IF(L466=3,36,IF(L466=4,26,IF(L466=5,24,IF(L466=6,22,IF(L466=7,20,IF(L466=8,18,0))))))))+IF(L466&lt;=8,0,IF(L466&lt;=16,13,IF(L466&lt;=24,9,0)))-IF(L466&lt;=8,0,IF(L466&lt;=16,(L466-9)*0.34,IF(L466&lt;=24,(L466-17)*0.34,0))),0)+IF(F466="JEČ",IF(L466=1,34,IF(L466=2,26.04,IF(L466=3,20.6,IF(L466=4,12,IF(L466=5,11,IF(L466=6,10,IF(L466=7,9,IF(L466=8,8,0))))))))+IF(L466&lt;=8,0,IF(L466&lt;=16,6,0))-IF(L466&lt;=8,0,IF(L466&lt;=16,(L466-9)*0.17,0)),0)+IF(F466="JEOF",IF(L466=1,34,IF(L466=2,26.04,IF(L466=3,20.6,IF(L466=4,12,IF(L466=5,11,IF(L466=6,10,IF(L466=7,9,IF(L466=8,8,0))))))))+IF(L466&lt;=8,0,IF(L466&lt;=16,6,0))-IF(L466&lt;=8,0,IF(L466&lt;=16,(L466-9)*0.17,0)),0)+IF(F466="JnPČ",IF(L466=1,51,IF(L466=2,35.7,IF(L466=3,27,IF(L466=4,19.5,IF(L466=5,18,IF(L466=6,16.5,IF(L466=7,15,IF(L466=8,13.5,0))))))))+IF(L466&lt;=8,0,IF(L466&lt;=16,10,0))-IF(L466&lt;=8,0,IF(L466&lt;=16,(L466-9)*0.255,0)),0)+IF(F466="JnEČ",IF(L466=1,25.5,IF(L466=2,19.53,IF(L466=3,15.48,IF(L466=4,9,IF(L466=5,8.25,IF(L466=6,7.5,IF(L466=7,6.75,IF(L466=8,6,0))))))))+IF(L466&lt;=8,0,IF(L466&lt;=16,5,0))-IF(L466&lt;=8,0,IF(L466&lt;=16,(L466-9)*0.1275,0)),0)+IF(F466="JčPČ",IF(L466=1,21.25,IF(L466=2,14.5,IF(L466=3,11.5,IF(L466=4,7,IF(L466=5,6.5,IF(L466=6,6,IF(L466=7,5.5,IF(L466=8,5,0))))))))+IF(L466&lt;=8,0,IF(L466&lt;=16,4,0))-IF(L466&lt;=8,0,IF(L466&lt;=16,(L466-9)*0.10625,0)),0)+IF(F466="JčEČ",IF(L466=1,17,IF(L466=2,13.02,IF(L466=3,10.32,IF(L466=4,6,IF(L466=5,5.5,IF(L466=6,5,IF(L466=7,4.5,IF(L466=8,4,0))))))))+IF(L466&lt;=8,0,IF(L466&lt;=16,3,0))-IF(L466&lt;=8,0,IF(L466&lt;=16,(L466-9)*0.085,0)),0)+IF(F466="NEAK",IF(L466=1,11.48,IF(L466=2,8.79,IF(L466=3,6.97,IF(L466=4,4.05,IF(L466=5,3.71,IF(L466=6,3.38,IF(L466=7,3.04,IF(L466=8,2.7,0))))))))+IF(L466&lt;=8,0,IF(L466&lt;=16,2,IF(L466&lt;=24,1.3,0)))-IF(L466&lt;=8,0,IF(L466&lt;=16,(L466-9)*0.0574,IF(L466&lt;=24,(L466-17)*0.0574,0))),0))*IF(L466&lt;0,1,IF(OR(F466="PČ",F466="PŽ",F466="PT"),IF(J466&lt;32,J466/32,1),1))* IF(L466&lt;0,1,IF(OR(F466="EČ",F466="EŽ",F466="JOŽ",F466="JPČ",F466="NEAK"),IF(J466&lt;24,J466/24,1),1))*IF(L466&lt;0,1,IF(OR(F466="PČneol",F466="JEČ",F466="JEOF",F466="JnPČ",F466="JnEČ",F466="JčPČ",F466="JčEČ"),IF(J466&lt;16,J466/16,1),1))*IF(L466&lt;0,1,IF(F466="EČneol",IF(J466&lt;8,J466/8,1),1))</f>
        <v>0</v>
      </c>
      <c r="O466" s="9">
        <f t="shared" ref="O466:O475" si="204">IF(F466="OŽ",N466,IF(H466="Ne",IF(J466*0.3&lt;J466-L466,N466,0),IF(J466*0.1&lt;J466-L466,N466,0)))</f>
        <v>0</v>
      </c>
      <c r="P466" s="4">
        <f t="shared" ref="P466" si="205">IF(O466=0,0,IF(F466="OŽ",IF(L466&gt;35,0,IF(J466&gt;35,(36-L466)*1.836,((36-L466)-(36-J466))*1.836)),0)+IF(F466="PČ",IF(L466&gt;31,0,IF(J466&gt;31,(32-L466)*1.347,((32-L466)-(32-J466))*1.347)),0)+ IF(F466="PČneol",IF(L466&gt;15,0,IF(J466&gt;15,(16-L466)*0.255,((16-L466)-(16-J466))*0.255)),0)+IF(F466="PŽ",IF(L466&gt;31,0,IF(J466&gt;31,(32-L466)*0.255,((32-L466)-(32-J466))*0.255)),0)+IF(F466="EČ",IF(L466&gt;23,0,IF(J466&gt;23,(24-L466)*0.612,((24-L466)-(24-J466))*0.612)),0)+IF(F466="EČneol",IF(L466&gt;7,0,IF(J466&gt;7,(8-L466)*0.204,((8-L466)-(8-J466))*0.204)),0)+IF(F466="EŽ",IF(L466&gt;23,0,IF(J466&gt;23,(24-L466)*0.204,((24-L466)-(24-J466))*0.204)),0)+IF(F466="PT",IF(L466&gt;31,0,IF(J466&gt;31,(32-L466)*0.204,((32-L466)-(32-J466))*0.204)),0)+IF(F466="JOŽ",IF(L466&gt;23,0,IF(J466&gt;23,(24-L466)*0.255,((24-L466)-(24-J466))*0.255)),0)+IF(F466="JPČ",IF(L466&gt;23,0,IF(J466&gt;23,(24-L466)*0.204,((24-L466)-(24-J466))*0.204)),0)+IF(F466="JEČ",IF(L466&gt;15,0,IF(J466&gt;15,(16-L466)*0.102,((16-L466)-(16-J466))*0.102)),0)+IF(F466="JEOF",IF(L466&gt;15,0,IF(J466&gt;15,(16-L466)*0.102,((16-L466)-(16-J466))*0.102)),0)+IF(F466="JnPČ",IF(L466&gt;15,0,IF(J466&gt;15,(16-L466)*0.153,((16-L466)-(16-J466))*0.153)),0)+IF(F466="JnEČ",IF(L466&gt;15,0,IF(J466&gt;15,(16-L466)*0.0765,((16-L466)-(16-J466))*0.0765)),0)+IF(F466="JčPČ",IF(L466&gt;15,0,IF(J466&gt;15,(16-L466)*0.06375,((16-L466)-(16-J466))*0.06375)),0)+IF(F466="JčEČ",IF(L466&gt;15,0,IF(J466&gt;15,(16-L466)*0.051,((16-L466)-(16-J466))*0.051)),0)+IF(F466="NEAK",IF(L466&gt;23,0,IF(J466&gt;23,(24-L466)*0.03444,((24-L466)-(24-J466))*0.03444)),0))</f>
        <v>0</v>
      </c>
      <c r="Q466" s="11">
        <f t="shared" ref="Q466" si="206">IF(ISERROR(P466*100/N466),0,(P466*100/N466))</f>
        <v>0</v>
      </c>
      <c r="R466" s="10">
        <f t="shared" ref="R466:R475" si="207">IF(Q466&lt;=30,O466+P466,O466+O466*0.3)*IF(G466=1,0.4,IF(G466=2,0.75,IF(G466="1 (kas 4 m. 1 k. nerengiamos)",0.52,1)))*IF(D466="olimpinė",1,IF(M466="Ne",0.5,1))*IF(OR(A$5="Lietuvos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federacija"),IF(OR(J466&lt;8,K466&lt;16),0,1),1)*E466*IF(I466&lt;=1,1,1/I466)*IF(OR(A$5="Lietuvos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66" s="8"/>
    </row>
    <row r="467" spans="1:19" hidden="1">
      <c r="A467" s="61">
        <v>2</v>
      </c>
      <c r="B467" s="61"/>
      <c r="C467" s="12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3">
        <f t="shared" si="203"/>
        <v>0</v>
      </c>
      <c r="O467" s="9">
        <f t="shared" si="204"/>
        <v>0</v>
      </c>
      <c r="P467" s="4">
        <f t="shared" ref="P467:P475" si="208">IF(O467=0,0,IF(F467="OŽ",IF(L467&gt;35,0,IF(J467&gt;35,(36-L467)*1.836,((36-L467)-(36-J467))*1.836)),0)+IF(F467="PČ",IF(L467&gt;31,0,IF(J467&gt;31,(32-L467)*1.347,((32-L467)-(32-J467))*1.347)),0)+ IF(F467="PČneol",IF(L467&gt;15,0,IF(J467&gt;15,(16-L467)*0.255,((16-L467)-(16-J467))*0.255)),0)+IF(F467="PŽ",IF(L467&gt;31,0,IF(J467&gt;31,(32-L467)*0.255,((32-L467)-(32-J467))*0.255)),0)+IF(F467="EČ",IF(L467&gt;23,0,IF(J467&gt;23,(24-L467)*0.612,((24-L467)-(24-J467))*0.612)),0)+IF(F467="EČneol",IF(L467&gt;7,0,IF(J467&gt;7,(8-L467)*0.204,((8-L467)-(8-J467))*0.204)),0)+IF(F467="EŽ",IF(L467&gt;23,0,IF(J467&gt;23,(24-L467)*0.204,((24-L467)-(24-J467))*0.204)),0)+IF(F467="PT",IF(L467&gt;31,0,IF(J467&gt;31,(32-L467)*0.204,((32-L467)-(32-J467))*0.204)),0)+IF(F467="JOŽ",IF(L467&gt;23,0,IF(J467&gt;23,(24-L467)*0.255,((24-L467)-(24-J467))*0.255)),0)+IF(F467="JPČ",IF(L467&gt;23,0,IF(J467&gt;23,(24-L467)*0.204,((24-L467)-(24-J467))*0.204)),0)+IF(F467="JEČ",IF(L467&gt;15,0,IF(J467&gt;15,(16-L467)*0.102,((16-L467)-(16-J467))*0.102)),0)+IF(F467="JEOF",IF(L467&gt;15,0,IF(J467&gt;15,(16-L467)*0.102,((16-L467)-(16-J467))*0.102)),0)+IF(F467="JnPČ",IF(L467&gt;15,0,IF(J467&gt;15,(16-L467)*0.153,((16-L467)-(16-J467))*0.153)),0)+IF(F467="JnEČ",IF(L467&gt;15,0,IF(J467&gt;15,(16-L467)*0.0765,((16-L467)-(16-J467))*0.0765)),0)+IF(F467="JčPČ",IF(L467&gt;15,0,IF(J467&gt;15,(16-L467)*0.06375,((16-L467)-(16-J467))*0.06375)),0)+IF(F467="JčEČ",IF(L467&gt;15,0,IF(J467&gt;15,(16-L467)*0.051,((16-L467)-(16-J467))*0.051)),0)+IF(F467="NEAK",IF(L467&gt;23,0,IF(J467&gt;23,(24-L467)*0.03444,((24-L467)-(24-J467))*0.03444)),0))</f>
        <v>0</v>
      </c>
      <c r="Q467" s="11">
        <f t="shared" ref="Q467:Q475" si="209">IF(ISERROR(P467*100/N467),0,(P467*100/N467))</f>
        <v>0</v>
      </c>
      <c r="R467" s="10">
        <f t="shared" si="207"/>
        <v>0</v>
      </c>
      <c r="S467" s="8"/>
    </row>
    <row r="468" spans="1:19" hidden="1">
      <c r="A468" s="61">
        <v>3</v>
      </c>
      <c r="B468" s="61"/>
      <c r="C468" s="12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3">
        <f t="shared" si="203"/>
        <v>0</v>
      </c>
      <c r="O468" s="9">
        <f t="shared" si="204"/>
        <v>0</v>
      </c>
      <c r="P468" s="4">
        <f t="shared" si="208"/>
        <v>0</v>
      </c>
      <c r="Q468" s="11">
        <f t="shared" si="209"/>
        <v>0</v>
      </c>
      <c r="R468" s="10">
        <f t="shared" si="207"/>
        <v>0</v>
      </c>
      <c r="S468" s="8"/>
    </row>
    <row r="469" spans="1:19" hidden="1">
      <c r="A469" s="61">
        <v>4</v>
      </c>
      <c r="B469" s="61"/>
      <c r="C469" s="12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3">
        <f t="shared" si="203"/>
        <v>0</v>
      </c>
      <c r="O469" s="9">
        <f t="shared" si="204"/>
        <v>0</v>
      </c>
      <c r="P469" s="4">
        <f t="shared" si="208"/>
        <v>0</v>
      </c>
      <c r="Q469" s="11">
        <f t="shared" si="209"/>
        <v>0</v>
      </c>
      <c r="R469" s="10">
        <f t="shared" si="207"/>
        <v>0</v>
      </c>
      <c r="S469" s="8"/>
    </row>
    <row r="470" spans="1:19" hidden="1">
      <c r="A470" s="61">
        <v>5</v>
      </c>
      <c r="B470" s="61"/>
      <c r="C470" s="12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3">
        <f t="shared" si="203"/>
        <v>0</v>
      </c>
      <c r="O470" s="9">
        <f t="shared" si="204"/>
        <v>0</v>
      </c>
      <c r="P470" s="4">
        <f t="shared" si="208"/>
        <v>0</v>
      </c>
      <c r="Q470" s="11">
        <f t="shared" si="209"/>
        <v>0</v>
      </c>
      <c r="R470" s="10">
        <f t="shared" si="207"/>
        <v>0</v>
      </c>
      <c r="S470" s="8"/>
    </row>
    <row r="471" spans="1:19" hidden="1">
      <c r="A471" s="61">
        <v>6</v>
      </c>
      <c r="B471" s="61"/>
      <c r="C471" s="12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3">
        <f t="shared" si="203"/>
        <v>0</v>
      </c>
      <c r="O471" s="9">
        <f t="shared" si="204"/>
        <v>0</v>
      </c>
      <c r="P471" s="4">
        <f t="shared" si="208"/>
        <v>0</v>
      </c>
      <c r="Q471" s="11">
        <f t="shared" si="209"/>
        <v>0</v>
      </c>
      <c r="R471" s="10">
        <f t="shared" si="207"/>
        <v>0</v>
      </c>
      <c r="S471" s="8"/>
    </row>
    <row r="472" spans="1:19" hidden="1">
      <c r="A472" s="61">
        <v>7</v>
      </c>
      <c r="B472" s="61"/>
      <c r="C472" s="12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3">
        <f t="shared" si="203"/>
        <v>0</v>
      </c>
      <c r="O472" s="9">
        <f t="shared" si="204"/>
        <v>0</v>
      </c>
      <c r="P472" s="4">
        <f t="shared" si="208"/>
        <v>0</v>
      </c>
      <c r="Q472" s="11">
        <f t="shared" si="209"/>
        <v>0</v>
      </c>
      <c r="R472" s="10">
        <f t="shared" si="207"/>
        <v>0</v>
      </c>
      <c r="S472" s="8"/>
    </row>
    <row r="473" spans="1:19" hidden="1">
      <c r="A473" s="61">
        <v>8</v>
      </c>
      <c r="B473" s="61"/>
      <c r="C473" s="12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3">
        <f t="shared" si="203"/>
        <v>0</v>
      </c>
      <c r="O473" s="9">
        <f t="shared" si="204"/>
        <v>0</v>
      </c>
      <c r="P473" s="4">
        <f t="shared" si="208"/>
        <v>0</v>
      </c>
      <c r="Q473" s="11">
        <f t="shared" si="209"/>
        <v>0</v>
      </c>
      <c r="R473" s="10">
        <f t="shared" si="207"/>
        <v>0</v>
      </c>
      <c r="S473" s="8"/>
    </row>
    <row r="474" spans="1:19" hidden="1">
      <c r="A474" s="61">
        <v>9</v>
      </c>
      <c r="B474" s="61"/>
      <c r="C474" s="12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3">
        <f t="shared" si="203"/>
        <v>0</v>
      </c>
      <c r="O474" s="9">
        <f t="shared" si="204"/>
        <v>0</v>
      </c>
      <c r="P474" s="4">
        <f t="shared" si="208"/>
        <v>0</v>
      </c>
      <c r="Q474" s="11">
        <f t="shared" si="209"/>
        <v>0</v>
      </c>
      <c r="R474" s="10">
        <f t="shared" si="207"/>
        <v>0</v>
      </c>
      <c r="S474" s="8"/>
    </row>
    <row r="475" spans="1:19" hidden="1">
      <c r="A475" s="61">
        <v>10</v>
      </c>
      <c r="B475" s="61"/>
      <c r="C475" s="12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3">
        <f t="shared" si="203"/>
        <v>0</v>
      </c>
      <c r="O475" s="9">
        <f t="shared" si="204"/>
        <v>0</v>
      </c>
      <c r="P475" s="4">
        <f t="shared" si="208"/>
        <v>0</v>
      </c>
      <c r="Q475" s="11">
        <f t="shared" si="209"/>
        <v>0</v>
      </c>
      <c r="R475" s="10">
        <f t="shared" si="207"/>
        <v>0</v>
      </c>
      <c r="S475" s="8"/>
    </row>
    <row r="476" spans="1:19" hidden="1">
      <c r="A476" s="64" t="s">
        <v>35</v>
      </c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6"/>
      <c r="R476" s="10">
        <f>SUM(R466:R475)</f>
        <v>0</v>
      </c>
      <c r="S476" s="8"/>
    </row>
    <row r="477" spans="1:19" ht="15.75" hidden="1">
      <c r="A477" s="23" t="s">
        <v>182</v>
      </c>
      <c r="B477" s="23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6"/>
      <c r="S477" s="8"/>
    </row>
    <row r="478" spans="1:19" hidden="1">
      <c r="A478" s="48" t="s">
        <v>37</v>
      </c>
      <c r="B478" s="48"/>
      <c r="C478" s="48"/>
      <c r="D478" s="48"/>
      <c r="E478" s="48"/>
      <c r="F478" s="48"/>
      <c r="G478" s="48"/>
      <c r="H478" s="48"/>
      <c r="I478" s="48"/>
      <c r="J478" s="15"/>
      <c r="K478" s="15"/>
      <c r="L478" s="15"/>
      <c r="M478" s="15"/>
      <c r="N478" s="15"/>
      <c r="O478" s="15"/>
      <c r="P478" s="15"/>
      <c r="Q478" s="15"/>
      <c r="R478" s="16"/>
      <c r="S478" s="8"/>
    </row>
    <row r="479" spans="1:19" s="8" customFormat="1" hidden="1">
      <c r="A479" s="48"/>
      <c r="B479" s="48"/>
      <c r="C479" s="48"/>
      <c r="D479" s="48"/>
      <c r="E479" s="48"/>
      <c r="F479" s="48"/>
      <c r="G479" s="48"/>
      <c r="H479" s="48"/>
      <c r="I479" s="48"/>
      <c r="J479" s="15"/>
      <c r="K479" s="15"/>
      <c r="L479" s="15"/>
      <c r="M479" s="15"/>
      <c r="N479" s="15"/>
      <c r="O479" s="15"/>
      <c r="P479" s="15"/>
      <c r="Q479" s="15"/>
      <c r="R479" s="16"/>
    </row>
    <row r="480" spans="1:19" hidden="1">
      <c r="A480" s="67" t="s">
        <v>180</v>
      </c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57"/>
      <c r="R480" s="8"/>
      <c r="S480" s="8"/>
    </row>
    <row r="481" spans="1:19" ht="18" hidden="1">
      <c r="A481" s="69" t="s">
        <v>27</v>
      </c>
      <c r="B481" s="70"/>
      <c r="C481" s="70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57"/>
      <c r="R481" s="8"/>
      <c r="S481" s="8"/>
    </row>
    <row r="482" spans="1:19" hidden="1">
      <c r="A482" s="67" t="s">
        <v>181</v>
      </c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57"/>
      <c r="R482" s="8"/>
      <c r="S482" s="8"/>
    </row>
    <row r="483" spans="1:19" hidden="1">
      <c r="A483" s="61">
        <v>1</v>
      </c>
      <c r="B483" s="61"/>
      <c r="C483" s="12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3">
        <f t="shared" ref="N483:N492" si="210">(IF(F483="OŽ",IF(L483=1,550.8,IF(L483=2,426.38,IF(L483=3,342.14,IF(L483=4,181.44,IF(L483=5,168.48,IF(L483=6,155.52,IF(L483=7,148.5,IF(L483=8,144,0))))))))+IF(L483&lt;=8,0,IF(L483&lt;=16,137.7,IF(L483&lt;=24,108,IF(L483&lt;=32,80.1,IF(L483&lt;=36,52.2,0)))))-IF(L483&lt;=8,0,IF(L483&lt;=16,(L483-9)*2.754,IF(L483&lt;=24,(L483-17)* 2.754,IF(L483&lt;=32,(L483-25)* 2.754,IF(L483&lt;=36,(L483-33)*2.754,0))))),0)+IF(F483="PČ",IF(L483=1,449,IF(L483=2,314.6,IF(L483=3,238,IF(L483=4,172,IF(L483=5,159,IF(L483=6,145,IF(L483=7,132,IF(L483=8,119,0))))))))+IF(L483&lt;=8,0,IF(L483&lt;=16,88,IF(L483&lt;=24,55,IF(L483&lt;=32,22,0))))-IF(L483&lt;=8,0,IF(L483&lt;=16,(L483-9)*2.245,IF(L483&lt;=24,(L483-17)*2.245,IF(L483&lt;=32,(L483-25)*2.245,0)))),0)+IF(F483="PČneol",IF(L483=1,85,IF(L483=2,64.61,IF(L483=3,50.76,IF(L483=4,16.25,IF(L483=5,15,IF(L483=6,13.75,IF(L483=7,12.5,IF(L483=8,11.25,0))))))))+IF(L483&lt;=8,0,IF(L483&lt;=16,9,0))-IF(L483&lt;=8,0,IF(L483&lt;=16,(L483-9)*0.425,0)),0)+IF(F483="PŽ",IF(L483=1,85,IF(L483=2,59.5,IF(L483=3,45,IF(L483=4,32.5,IF(L483=5,30,IF(L483=6,27.5,IF(L483=7,25,IF(L483=8,22.5,0))))))))+IF(L483&lt;=8,0,IF(L483&lt;=16,19,IF(L483&lt;=24,13,IF(L483&lt;=32,8,0))))-IF(L483&lt;=8,0,IF(L483&lt;=16,(L483-9)*0.425,IF(L483&lt;=24,(L483-17)*0.425,IF(L483&lt;=32,(L483-25)*0.425,0)))),0)+IF(F483="EČ",IF(L483=1,204,IF(L483=2,156.24,IF(L483=3,123.84,IF(L483=4,72,IF(L483=5,66,IF(L483=6,60,IF(L483=7,54,IF(L483=8,48,0))))))))+IF(L483&lt;=8,0,IF(L483&lt;=16,40,IF(L483&lt;=24,25,0)))-IF(L483&lt;=8,0,IF(L483&lt;=16,(L483-9)*1.02,IF(L483&lt;=24,(L483-17)*1.02,0))),0)+IF(F483="EČneol",IF(L483=1,68,IF(L483=2,51.69,IF(L483=3,40.61,IF(L483=4,13,IF(L483=5,12,IF(L483=6,11,IF(L483=7,10,IF(L483=8,9,0)))))))))+IF(F483="EŽ",IF(L483=1,68,IF(L483=2,47.6,IF(L483=3,36,IF(L483=4,18,IF(L483=5,16.5,IF(L483=6,15,IF(L483=7,13.5,IF(L483=8,12,0))))))))+IF(L483&lt;=8,0,IF(L483&lt;=16,10,IF(L483&lt;=24,6,0)))-IF(L483&lt;=8,0,IF(L483&lt;=16,(L483-9)*0.34,IF(L483&lt;=24,(L483-17)*0.34,0))),0)+IF(F483="PT",IF(L483=1,68,IF(L483=2,52.08,IF(L483=3,41.28,IF(L483=4,24,IF(L483=5,22,IF(L483=6,20,IF(L483=7,18,IF(L483=8,16,0))))))))+IF(L483&lt;=8,0,IF(L483&lt;=16,13,IF(L483&lt;=24,9,IF(L483&lt;=32,4,0))))-IF(L483&lt;=8,0,IF(L483&lt;=16,(L483-9)*0.34,IF(L483&lt;=24,(L483-17)*0.34,IF(L483&lt;=32,(L483-25)*0.34,0)))),0)+IF(F483="JOŽ",IF(L483=1,85,IF(L483=2,59.5,IF(L483=3,45,IF(L483=4,32.5,IF(L483=5,30,IF(L483=6,27.5,IF(L483=7,25,IF(L483=8,22.5,0))))))))+IF(L483&lt;=8,0,IF(L483&lt;=16,19,IF(L483&lt;=24,13,0)))-IF(L483&lt;=8,0,IF(L483&lt;=16,(L483-9)*0.425,IF(L483&lt;=24,(L483-17)*0.425,0))),0)+IF(F483="JPČ",IF(L483=1,68,IF(L483=2,47.6,IF(L483=3,36,IF(L483=4,26,IF(L483=5,24,IF(L483=6,22,IF(L483=7,20,IF(L483=8,18,0))))))))+IF(L483&lt;=8,0,IF(L483&lt;=16,13,IF(L483&lt;=24,9,0)))-IF(L483&lt;=8,0,IF(L483&lt;=16,(L483-9)*0.34,IF(L483&lt;=24,(L483-17)*0.34,0))),0)+IF(F483="JEČ",IF(L483=1,34,IF(L483=2,26.04,IF(L483=3,20.6,IF(L483=4,12,IF(L483=5,11,IF(L483=6,10,IF(L483=7,9,IF(L483=8,8,0))))))))+IF(L483&lt;=8,0,IF(L483&lt;=16,6,0))-IF(L483&lt;=8,0,IF(L483&lt;=16,(L483-9)*0.17,0)),0)+IF(F483="JEOF",IF(L483=1,34,IF(L483=2,26.04,IF(L483=3,20.6,IF(L483=4,12,IF(L483=5,11,IF(L483=6,10,IF(L483=7,9,IF(L483=8,8,0))))))))+IF(L483&lt;=8,0,IF(L483&lt;=16,6,0))-IF(L483&lt;=8,0,IF(L483&lt;=16,(L483-9)*0.17,0)),0)+IF(F483="JnPČ",IF(L483=1,51,IF(L483=2,35.7,IF(L483=3,27,IF(L483=4,19.5,IF(L483=5,18,IF(L483=6,16.5,IF(L483=7,15,IF(L483=8,13.5,0))))))))+IF(L483&lt;=8,0,IF(L483&lt;=16,10,0))-IF(L483&lt;=8,0,IF(L483&lt;=16,(L483-9)*0.255,0)),0)+IF(F483="JnEČ",IF(L483=1,25.5,IF(L483=2,19.53,IF(L483=3,15.48,IF(L483=4,9,IF(L483=5,8.25,IF(L483=6,7.5,IF(L483=7,6.75,IF(L483=8,6,0))))))))+IF(L483&lt;=8,0,IF(L483&lt;=16,5,0))-IF(L483&lt;=8,0,IF(L483&lt;=16,(L483-9)*0.1275,0)),0)+IF(F483="JčPČ",IF(L483=1,21.25,IF(L483=2,14.5,IF(L483=3,11.5,IF(L483=4,7,IF(L483=5,6.5,IF(L483=6,6,IF(L483=7,5.5,IF(L483=8,5,0))))))))+IF(L483&lt;=8,0,IF(L483&lt;=16,4,0))-IF(L483&lt;=8,0,IF(L483&lt;=16,(L483-9)*0.10625,0)),0)+IF(F483="JčEČ",IF(L483=1,17,IF(L483=2,13.02,IF(L483=3,10.32,IF(L483=4,6,IF(L483=5,5.5,IF(L483=6,5,IF(L483=7,4.5,IF(L483=8,4,0))))))))+IF(L483&lt;=8,0,IF(L483&lt;=16,3,0))-IF(L483&lt;=8,0,IF(L483&lt;=16,(L483-9)*0.085,0)),0)+IF(F483="NEAK",IF(L483=1,11.48,IF(L483=2,8.79,IF(L483=3,6.97,IF(L483=4,4.05,IF(L483=5,3.71,IF(L483=6,3.38,IF(L483=7,3.04,IF(L483=8,2.7,0))))))))+IF(L483&lt;=8,0,IF(L483&lt;=16,2,IF(L483&lt;=24,1.3,0)))-IF(L483&lt;=8,0,IF(L483&lt;=16,(L483-9)*0.0574,IF(L483&lt;=24,(L483-17)*0.0574,0))),0))*IF(L483&lt;0,1,IF(OR(F483="PČ",F483="PŽ",F483="PT"),IF(J483&lt;32,J483/32,1),1))* IF(L483&lt;0,1,IF(OR(F483="EČ",F483="EŽ",F483="JOŽ",F483="JPČ",F483="NEAK"),IF(J483&lt;24,J483/24,1),1))*IF(L483&lt;0,1,IF(OR(F483="PČneol",F483="JEČ",F483="JEOF",F483="JnPČ",F483="JnEČ",F483="JčPČ",F483="JčEČ"),IF(J483&lt;16,J483/16,1),1))*IF(L483&lt;0,1,IF(F483="EČneol",IF(J483&lt;8,J483/8,1),1))</f>
        <v>0</v>
      </c>
      <c r="O483" s="9">
        <f t="shared" ref="O483:O492" si="211">IF(F483="OŽ",N483,IF(H483="Ne",IF(J483*0.3&lt;J483-L483,N483,0),IF(J483*0.1&lt;J483-L483,N483,0)))</f>
        <v>0</v>
      </c>
      <c r="P483" s="4">
        <f t="shared" ref="P483" si="212">IF(O483=0,0,IF(F483="OŽ",IF(L483&gt;35,0,IF(J483&gt;35,(36-L483)*1.836,((36-L483)-(36-J483))*1.836)),0)+IF(F483="PČ",IF(L483&gt;31,0,IF(J483&gt;31,(32-L483)*1.347,((32-L483)-(32-J483))*1.347)),0)+ IF(F483="PČneol",IF(L483&gt;15,0,IF(J483&gt;15,(16-L483)*0.255,((16-L483)-(16-J483))*0.255)),0)+IF(F483="PŽ",IF(L483&gt;31,0,IF(J483&gt;31,(32-L483)*0.255,((32-L483)-(32-J483))*0.255)),0)+IF(F483="EČ",IF(L483&gt;23,0,IF(J483&gt;23,(24-L483)*0.612,((24-L483)-(24-J483))*0.612)),0)+IF(F483="EČneol",IF(L483&gt;7,0,IF(J483&gt;7,(8-L483)*0.204,((8-L483)-(8-J483))*0.204)),0)+IF(F483="EŽ",IF(L483&gt;23,0,IF(J483&gt;23,(24-L483)*0.204,((24-L483)-(24-J483))*0.204)),0)+IF(F483="PT",IF(L483&gt;31,0,IF(J483&gt;31,(32-L483)*0.204,((32-L483)-(32-J483))*0.204)),0)+IF(F483="JOŽ",IF(L483&gt;23,0,IF(J483&gt;23,(24-L483)*0.255,((24-L483)-(24-J483))*0.255)),0)+IF(F483="JPČ",IF(L483&gt;23,0,IF(J483&gt;23,(24-L483)*0.204,((24-L483)-(24-J483))*0.204)),0)+IF(F483="JEČ",IF(L483&gt;15,0,IF(J483&gt;15,(16-L483)*0.102,((16-L483)-(16-J483))*0.102)),0)+IF(F483="JEOF",IF(L483&gt;15,0,IF(J483&gt;15,(16-L483)*0.102,((16-L483)-(16-J483))*0.102)),0)+IF(F483="JnPČ",IF(L483&gt;15,0,IF(J483&gt;15,(16-L483)*0.153,((16-L483)-(16-J483))*0.153)),0)+IF(F483="JnEČ",IF(L483&gt;15,0,IF(J483&gt;15,(16-L483)*0.0765,((16-L483)-(16-J483))*0.0765)),0)+IF(F483="JčPČ",IF(L483&gt;15,0,IF(J483&gt;15,(16-L483)*0.06375,((16-L483)-(16-J483))*0.06375)),0)+IF(F483="JčEČ",IF(L483&gt;15,0,IF(J483&gt;15,(16-L483)*0.051,((16-L483)-(16-J483))*0.051)),0)+IF(F483="NEAK",IF(L483&gt;23,0,IF(J483&gt;23,(24-L483)*0.03444,((24-L483)-(24-J483))*0.03444)),0))</f>
        <v>0</v>
      </c>
      <c r="Q483" s="11">
        <f t="shared" ref="Q483" si="213">IF(ISERROR(P483*100/N483),0,(P483*100/N483))</f>
        <v>0</v>
      </c>
      <c r="R483" s="10">
        <f t="shared" ref="R483:R492" si="214">IF(Q483&lt;=30,O483+P483,O483+O483*0.3)*IF(G483=1,0.4,IF(G483=2,0.75,IF(G483="1 (kas 4 m. 1 k. nerengiamos)",0.52,1)))*IF(D483="olimpinė",1,IF(M483="Ne",0.5,1))*IF(OR(A$5="Lietuvos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federacija"),IF(OR(J483&lt;8,K483&lt;16),0,1),1)*E483*IF(I483&lt;=1,1,1/I483)*IF(OR(A$5="Lietuvos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83" s="8"/>
    </row>
    <row r="484" spans="1:19" hidden="1">
      <c r="A484" s="61">
        <v>2</v>
      </c>
      <c r="B484" s="61"/>
      <c r="C484" s="12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3">
        <f t="shared" si="210"/>
        <v>0</v>
      </c>
      <c r="O484" s="9">
        <f t="shared" si="211"/>
        <v>0</v>
      </c>
      <c r="P484" s="4">
        <f t="shared" ref="P484:P492" si="215">IF(O484=0,0,IF(F484="OŽ",IF(L484&gt;35,0,IF(J484&gt;35,(36-L484)*1.836,((36-L484)-(36-J484))*1.836)),0)+IF(F484="PČ",IF(L484&gt;31,0,IF(J484&gt;31,(32-L484)*1.347,((32-L484)-(32-J484))*1.347)),0)+ IF(F484="PČneol",IF(L484&gt;15,0,IF(J484&gt;15,(16-L484)*0.255,((16-L484)-(16-J484))*0.255)),0)+IF(F484="PŽ",IF(L484&gt;31,0,IF(J484&gt;31,(32-L484)*0.255,((32-L484)-(32-J484))*0.255)),0)+IF(F484="EČ",IF(L484&gt;23,0,IF(J484&gt;23,(24-L484)*0.612,((24-L484)-(24-J484))*0.612)),0)+IF(F484="EČneol",IF(L484&gt;7,0,IF(J484&gt;7,(8-L484)*0.204,((8-L484)-(8-J484))*0.204)),0)+IF(F484="EŽ",IF(L484&gt;23,0,IF(J484&gt;23,(24-L484)*0.204,((24-L484)-(24-J484))*0.204)),0)+IF(F484="PT",IF(L484&gt;31,0,IF(J484&gt;31,(32-L484)*0.204,((32-L484)-(32-J484))*0.204)),0)+IF(F484="JOŽ",IF(L484&gt;23,0,IF(J484&gt;23,(24-L484)*0.255,((24-L484)-(24-J484))*0.255)),0)+IF(F484="JPČ",IF(L484&gt;23,0,IF(J484&gt;23,(24-L484)*0.204,((24-L484)-(24-J484))*0.204)),0)+IF(F484="JEČ",IF(L484&gt;15,0,IF(J484&gt;15,(16-L484)*0.102,((16-L484)-(16-J484))*0.102)),0)+IF(F484="JEOF",IF(L484&gt;15,0,IF(J484&gt;15,(16-L484)*0.102,((16-L484)-(16-J484))*0.102)),0)+IF(F484="JnPČ",IF(L484&gt;15,0,IF(J484&gt;15,(16-L484)*0.153,((16-L484)-(16-J484))*0.153)),0)+IF(F484="JnEČ",IF(L484&gt;15,0,IF(J484&gt;15,(16-L484)*0.0765,((16-L484)-(16-J484))*0.0765)),0)+IF(F484="JčPČ",IF(L484&gt;15,0,IF(J484&gt;15,(16-L484)*0.06375,((16-L484)-(16-J484))*0.06375)),0)+IF(F484="JčEČ",IF(L484&gt;15,0,IF(J484&gt;15,(16-L484)*0.051,((16-L484)-(16-J484))*0.051)),0)+IF(F484="NEAK",IF(L484&gt;23,0,IF(J484&gt;23,(24-L484)*0.03444,((24-L484)-(24-J484))*0.03444)),0))</f>
        <v>0</v>
      </c>
      <c r="Q484" s="11">
        <f t="shared" ref="Q484:Q492" si="216">IF(ISERROR(P484*100/N484),0,(P484*100/N484))</f>
        <v>0</v>
      </c>
      <c r="R484" s="10">
        <f t="shared" si="214"/>
        <v>0</v>
      </c>
      <c r="S484" s="8"/>
    </row>
    <row r="485" spans="1:19" hidden="1">
      <c r="A485" s="61">
        <v>3</v>
      </c>
      <c r="B485" s="61"/>
      <c r="C485" s="12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3">
        <f t="shared" si="210"/>
        <v>0</v>
      </c>
      <c r="O485" s="9">
        <f t="shared" si="211"/>
        <v>0</v>
      </c>
      <c r="P485" s="4">
        <f t="shared" si="215"/>
        <v>0</v>
      </c>
      <c r="Q485" s="11">
        <f t="shared" si="216"/>
        <v>0</v>
      </c>
      <c r="R485" s="10">
        <f t="shared" si="214"/>
        <v>0</v>
      </c>
      <c r="S485" s="8"/>
    </row>
    <row r="486" spans="1:19" hidden="1">
      <c r="A486" s="61">
        <v>4</v>
      </c>
      <c r="B486" s="61"/>
      <c r="C486" s="12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3">
        <f t="shared" si="210"/>
        <v>0</v>
      </c>
      <c r="O486" s="9">
        <f t="shared" si="211"/>
        <v>0</v>
      </c>
      <c r="P486" s="4">
        <f t="shared" si="215"/>
        <v>0</v>
      </c>
      <c r="Q486" s="11">
        <f t="shared" si="216"/>
        <v>0</v>
      </c>
      <c r="R486" s="10">
        <f t="shared" si="214"/>
        <v>0</v>
      </c>
      <c r="S486" s="8"/>
    </row>
    <row r="487" spans="1:19" hidden="1">
      <c r="A487" s="61">
        <v>5</v>
      </c>
      <c r="B487" s="61"/>
      <c r="C487" s="12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3">
        <f t="shared" si="210"/>
        <v>0</v>
      </c>
      <c r="O487" s="9">
        <f t="shared" si="211"/>
        <v>0</v>
      </c>
      <c r="P487" s="4">
        <f t="shared" si="215"/>
        <v>0</v>
      </c>
      <c r="Q487" s="11">
        <f t="shared" si="216"/>
        <v>0</v>
      </c>
      <c r="R487" s="10">
        <f t="shared" si="214"/>
        <v>0</v>
      </c>
      <c r="S487" s="8"/>
    </row>
    <row r="488" spans="1:19" hidden="1">
      <c r="A488" s="61">
        <v>6</v>
      </c>
      <c r="B488" s="61"/>
      <c r="C488" s="12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3">
        <f t="shared" si="210"/>
        <v>0</v>
      </c>
      <c r="O488" s="9">
        <f t="shared" si="211"/>
        <v>0</v>
      </c>
      <c r="P488" s="4">
        <f t="shared" si="215"/>
        <v>0</v>
      </c>
      <c r="Q488" s="11">
        <f t="shared" si="216"/>
        <v>0</v>
      </c>
      <c r="R488" s="10">
        <f t="shared" si="214"/>
        <v>0</v>
      </c>
      <c r="S488" s="8"/>
    </row>
    <row r="489" spans="1:19" hidden="1">
      <c r="A489" s="61">
        <v>7</v>
      </c>
      <c r="B489" s="61"/>
      <c r="C489" s="12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3">
        <f t="shared" si="210"/>
        <v>0</v>
      </c>
      <c r="O489" s="9">
        <f t="shared" si="211"/>
        <v>0</v>
      </c>
      <c r="P489" s="4">
        <f t="shared" si="215"/>
        <v>0</v>
      </c>
      <c r="Q489" s="11">
        <f t="shared" si="216"/>
        <v>0</v>
      </c>
      <c r="R489" s="10">
        <f t="shared" si="214"/>
        <v>0</v>
      </c>
      <c r="S489" s="8"/>
    </row>
    <row r="490" spans="1:19" hidden="1">
      <c r="A490" s="61">
        <v>8</v>
      </c>
      <c r="B490" s="61"/>
      <c r="C490" s="12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3">
        <f t="shared" si="210"/>
        <v>0</v>
      </c>
      <c r="O490" s="9">
        <f t="shared" si="211"/>
        <v>0</v>
      </c>
      <c r="P490" s="4">
        <f t="shared" si="215"/>
        <v>0</v>
      </c>
      <c r="Q490" s="11">
        <f t="shared" si="216"/>
        <v>0</v>
      </c>
      <c r="R490" s="10">
        <f t="shared" si="214"/>
        <v>0</v>
      </c>
      <c r="S490" s="8"/>
    </row>
    <row r="491" spans="1:19" hidden="1">
      <c r="A491" s="61">
        <v>9</v>
      </c>
      <c r="B491" s="61"/>
      <c r="C491" s="12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3">
        <f t="shared" si="210"/>
        <v>0</v>
      </c>
      <c r="O491" s="9">
        <f t="shared" si="211"/>
        <v>0</v>
      </c>
      <c r="P491" s="4">
        <f t="shared" si="215"/>
        <v>0</v>
      </c>
      <c r="Q491" s="11">
        <f t="shared" si="216"/>
        <v>0</v>
      </c>
      <c r="R491" s="10">
        <f t="shared" si="214"/>
        <v>0</v>
      </c>
      <c r="S491" s="8"/>
    </row>
    <row r="492" spans="1:19" hidden="1">
      <c r="A492" s="61">
        <v>10</v>
      </c>
      <c r="B492" s="61"/>
      <c r="C492" s="12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3">
        <f t="shared" si="210"/>
        <v>0</v>
      </c>
      <c r="O492" s="9">
        <f t="shared" si="211"/>
        <v>0</v>
      </c>
      <c r="P492" s="4">
        <f t="shared" si="215"/>
        <v>0</v>
      </c>
      <c r="Q492" s="11">
        <f t="shared" si="216"/>
        <v>0</v>
      </c>
      <c r="R492" s="10">
        <f t="shared" si="214"/>
        <v>0</v>
      </c>
      <c r="S492" s="8"/>
    </row>
    <row r="493" spans="1:19" hidden="1">
      <c r="A493" s="64" t="s">
        <v>35</v>
      </c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6"/>
      <c r="R493" s="10">
        <f>SUM(R483:R492)</f>
        <v>0</v>
      </c>
      <c r="S493" s="8"/>
    </row>
    <row r="494" spans="1:19" ht="15.75" hidden="1">
      <c r="A494" s="23" t="s">
        <v>182</v>
      </c>
      <c r="B494" s="23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6"/>
      <c r="S494" s="8"/>
    </row>
    <row r="495" spans="1:19" hidden="1">
      <c r="A495" s="48" t="s">
        <v>37</v>
      </c>
      <c r="B495" s="48"/>
      <c r="C495" s="48"/>
      <c r="D495" s="48"/>
      <c r="E495" s="48"/>
      <c r="F495" s="48"/>
      <c r="G495" s="48"/>
      <c r="H495" s="48"/>
      <c r="I495" s="48"/>
      <c r="J495" s="15"/>
      <c r="K495" s="15"/>
      <c r="L495" s="15"/>
      <c r="M495" s="15"/>
      <c r="N495" s="15"/>
      <c r="O495" s="15"/>
      <c r="P495" s="15"/>
      <c r="Q495" s="15"/>
      <c r="R495" s="16"/>
      <c r="S495" s="8"/>
    </row>
    <row r="496" spans="1:19" s="8" customFormat="1" hidden="1">
      <c r="A496" s="48"/>
      <c r="B496" s="48"/>
      <c r="C496" s="48"/>
      <c r="D496" s="48"/>
      <c r="E496" s="48"/>
      <c r="F496" s="48"/>
      <c r="G496" s="48"/>
      <c r="H496" s="48"/>
      <c r="I496" s="48"/>
      <c r="J496" s="15"/>
      <c r="K496" s="15"/>
      <c r="L496" s="15"/>
      <c r="M496" s="15"/>
      <c r="N496" s="15"/>
      <c r="O496" s="15"/>
      <c r="P496" s="15"/>
      <c r="Q496" s="15"/>
      <c r="R496" s="16"/>
    </row>
    <row r="497" spans="1:19" hidden="1">
      <c r="A497" s="67" t="s">
        <v>180</v>
      </c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57"/>
      <c r="R497" s="8"/>
      <c r="S497" s="8"/>
    </row>
    <row r="498" spans="1:19" ht="18" hidden="1">
      <c r="A498" s="69" t="s">
        <v>27</v>
      </c>
      <c r="B498" s="70"/>
      <c r="C498" s="70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57"/>
      <c r="R498" s="8"/>
      <c r="S498" s="8"/>
    </row>
    <row r="499" spans="1:19" hidden="1">
      <c r="A499" s="67" t="s">
        <v>181</v>
      </c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57"/>
      <c r="R499" s="8"/>
      <c r="S499" s="8"/>
    </row>
    <row r="500" spans="1:19" hidden="1">
      <c r="A500" s="61">
        <v>1</v>
      </c>
      <c r="B500" s="61"/>
      <c r="C500" s="12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3">
        <f t="shared" ref="N500:N509" si="217">(IF(F500="OŽ",IF(L500=1,550.8,IF(L500=2,426.38,IF(L500=3,342.14,IF(L500=4,181.44,IF(L500=5,168.48,IF(L500=6,155.52,IF(L500=7,148.5,IF(L500=8,144,0))))))))+IF(L500&lt;=8,0,IF(L500&lt;=16,137.7,IF(L500&lt;=24,108,IF(L500&lt;=32,80.1,IF(L500&lt;=36,52.2,0)))))-IF(L500&lt;=8,0,IF(L500&lt;=16,(L500-9)*2.754,IF(L500&lt;=24,(L500-17)* 2.754,IF(L500&lt;=32,(L500-25)* 2.754,IF(L500&lt;=36,(L500-33)*2.754,0))))),0)+IF(F500="PČ",IF(L500=1,449,IF(L500=2,314.6,IF(L500=3,238,IF(L500=4,172,IF(L500=5,159,IF(L500=6,145,IF(L500=7,132,IF(L500=8,119,0))))))))+IF(L500&lt;=8,0,IF(L500&lt;=16,88,IF(L500&lt;=24,55,IF(L500&lt;=32,22,0))))-IF(L500&lt;=8,0,IF(L500&lt;=16,(L500-9)*2.245,IF(L500&lt;=24,(L500-17)*2.245,IF(L500&lt;=32,(L500-25)*2.245,0)))),0)+IF(F500="PČneol",IF(L500=1,85,IF(L500=2,64.61,IF(L500=3,50.76,IF(L500=4,16.25,IF(L500=5,15,IF(L500=6,13.75,IF(L500=7,12.5,IF(L500=8,11.25,0))))))))+IF(L500&lt;=8,0,IF(L500&lt;=16,9,0))-IF(L500&lt;=8,0,IF(L500&lt;=16,(L500-9)*0.425,0)),0)+IF(F500="PŽ",IF(L500=1,85,IF(L500=2,59.5,IF(L500=3,45,IF(L500=4,32.5,IF(L500=5,30,IF(L500=6,27.5,IF(L500=7,25,IF(L500=8,22.5,0))))))))+IF(L500&lt;=8,0,IF(L500&lt;=16,19,IF(L500&lt;=24,13,IF(L500&lt;=32,8,0))))-IF(L500&lt;=8,0,IF(L500&lt;=16,(L500-9)*0.425,IF(L500&lt;=24,(L500-17)*0.425,IF(L500&lt;=32,(L500-25)*0.425,0)))),0)+IF(F500="EČ",IF(L500=1,204,IF(L500=2,156.24,IF(L500=3,123.84,IF(L500=4,72,IF(L500=5,66,IF(L500=6,60,IF(L500=7,54,IF(L500=8,48,0))))))))+IF(L500&lt;=8,0,IF(L500&lt;=16,40,IF(L500&lt;=24,25,0)))-IF(L500&lt;=8,0,IF(L500&lt;=16,(L500-9)*1.02,IF(L500&lt;=24,(L500-17)*1.02,0))),0)+IF(F500="EČneol",IF(L500=1,68,IF(L500=2,51.69,IF(L500=3,40.61,IF(L500=4,13,IF(L500=5,12,IF(L500=6,11,IF(L500=7,10,IF(L500=8,9,0)))))))))+IF(F500="EŽ",IF(L500=1,68,IF(L500=2,47.6,IF(L500=3,36,IF(L500=4,18,IF(L500=5,16.5,IF(L500=6,15,IF(L500=7,13.5,IF(L500=8,12,0))))))))+IF(L500&lt;=8,0,IF(L500&lt;=16,10,IF(L500&lt;=24,6,0)))-IF(L500&lt;=8,0,IF(L500&lt;=16,(L500-9)*0.34,IF(L500&lt;=24,(L500-17)*0.34,0))),0)+IF(F500="PT",IF(L500=1,68,IF(L500=2,52.08,IF(L500=3,41.28,IF(L500=4,24,IF(L500=5,22,IF(L500=6,20,IF(L500=7,18,IF(L500=8,16,0))))))))+IF(L500&lt;=8,0,IF(L500&lt;=16,13,IF(L500&lt;=24,9,IF(L500&lt;=32,4,0))))-IF(L500&lt;=8,0,IF(L500&lt;=16,(L500-9)*0.34,IF(L500&lt;=24,(L500-17)*0.34,IF(L500&lt;=32,(L500-25)*0.34,0)))),0)+IF(F500="JOŽ",IF(L500=1,85,IF(L500=2,59.5,IF(L500=3,45,IF(L500=4,32.5,IF(L500=5,30,IF(L500=6,27.5,IF(L500=7,25,IF(L500=8,22.5,0))))))))+IF(L500&lt;=8,0,IF(L500&lt;=16,19,IF(L500&lt;=24,13,0)))-IF(L500&lt;=8,0,IF(L500&lt;=16,(L500-9)*0.425,IF(L500&lt;=24,(L500-17)*0.425,0))),0)+IF(F500="JPČ",IF(L500=1,68,IF(L500=2,47.6,IF(L500=3,36,IF(L500=4,26,IF(L500=5,24,IF(L500=6,22,IF(L500=7,20,IF(L500=8,18,0))))))))+IF(L500&lt;=8,0,IF(L500&lt;=16,13,IF(L500&lt;=24,9,0)))-IF(L500&lt;=8,0,IF(L500&lt;=16,(L500-9)*0.34,IF(L500&lt;=24,(L500-17)*0.34,0))),0)+IF(F500="JEČ",IF(L500=1,34,IF(L500=2,26.04,IF(L500=3,20.6,IF(L500=4,12,IF(L500=5,11,IF(L500=6,10,IF(L500=7,9,IF(L500=8,8,0))))))))+IF(L500&lt;=8,0,IF(L500&lt;=16,6,0))-IF(L500&lt;=8,0,IF(L500&lt;=16,(L500-9)*0.17,0)),0)+IF(F500="JEOF",IF(L500=1,34,IF(L500=2,26.04,IF(L500=3,20.6,IF(L500=4,12,IF(L500=5,11,IF(L500=6,10,IF(L500=7,9,IF(L500=8,8,0))))))))+IF(L500&lt;=8,0,IF(L500&lt;=16,6,0))-IF(L500&lt;=8,0,IF(L500&lt;=16,(L500-9)*0.17,0)),0)+IF(F500="JnPČ",IF(L500=1,51,IF(L500=2,35.7,IF(L500=3,27,IF(L500=4,19.5,IF(L500=5,18,IF(L500=6,16.5,IF(L500=7,15,IF(L500=8,13.5,0))))))))+IF(L500&lt;=8,0,IF(L500&lt;=16,10,0))-IF(L500&lt;=8,0,IF(L500&lt;=16,(L500-9)*0.255,0)),0)+IF(F500="JnEČ",IF(L500=1,25.5,IF(L500=2,19.53,IF(L500=3,15.48,IF(L500=4,9,IF(L500=5,8.25,IF(L500=6,7.5,IF(L500=7,6.75,IF(L500=8,6,0))))))))+IF(L500&lt;=8,0,IF(L500&lt;=16,5,0))-IF(L500&lt;=8,0,IF(L500&lt;=16,(L500-9)*0.1275,0)),0)+IF(F500="JčPČ",IF(L500=1,21.25,IF(L500=2,14.5,IF(L500=3,11.5,IF(L500=4,7,IF(L500=5,6.5,IF(L500=6,6,IF(L500=7,5.5,IF(L500=8,5,0))))))))+IF(L500&lt;=8,0,IF(L500&lt;=16,4,0))-IF(L500&lt;=8,0,IF(L500&lt;=16,(L500-9)*0.10625,0)),0)+IF(F500="JčEČ",IF(L500=1,17,IF(L500=2,13.02,IF(L500=3,10.32,IF(L500=4,6,IF(L500=5,5.5,IF(L500=6,5,IF(L500=7,4.5,IF(L500=8,4,0))))))))+IF(L500&lt;=8,0,IF(L500&lt;=16,3,0))-IF(L500&lt;=8,0,IF(L500&lt;=16,(L500-9)*0.085,0)),0)+IF(F500="NEAK",IF(L500=1,11.48,IF(L500=2,8.79,IF(L500=3,6.97,IF(L500=4,4.05,IF(L500=5,3.71,IF(L500=6,3.38,IF(L500=7,3.04,IF(L500=8,2.7,0))))))))+IF(L500&lt;=8,0,IF(L500&lt;=16,2,IF(L500&lt;=24,1.3,0)))-IF(L500&lt;=8,0,IF(L500&lt;=16,(L500-9)*0.0574,IF(L500&lt;=24,(L500-17)*0.0574,0))),0))*IF(L500&lt;0,1,IF(OR(F500="PČ",F500="PŽ",F500="PT"),IF(J500&lt;32,J500/32,1),1))* IF(L500&lt;0,1,IF(OR(F500="EČ",F500="EŽ",F500="JOŽ",F500="JPČ",F500="NEAK"),IF(J500&lt;24,J500/24,1),1))*IF(L500&lt;0,1,IF(OR(F500="PČneol",F500="JEČ",F500="JEOF",F500="JnPČ",F500="JnEČ",F500="JčPČ",F500="JčEČ"),IF(J500&lt;16,J500/16,1),1))*IF(L500&lt;0,1,IF(F500="EČneol",IF(J500&lt;8,J500/8,1),1))</f>
        <v>0</v>
      </c>
      <c r="O500" s="9">
        <f t="shared" ref="O500:O509" si="218">IF(F500="OŽ",N500,IF(H500="Ne",IF(J500*0.3&lt;J500-L500,N500,0),IF(J500*0.1&lt;J500-L500,N500,0)))</f>
        <v>0</v>
      </c>
      <c r="P500" s="4">
        <f t="shared" ref="P500" si="219">IF(O500=0,0,IF(F500="OŽ",IF(L500&gt;35,0,IF(J500&gt;35,(36-L500)*1.836,((36-L500)-(36-J500))*1.836)),0)+IF(F500="PČ",IF(L500&gt;31,0,IF(J500&gt;31,(32-L500)*1.347,((32-L500)-(32-J500))*1.347)),0)+ IF(F500="PČneol",IF(L500&gt;15,0,IF(J500&gt;15,(16-L500)*0.255,((16-L500)-(16-J500))*0.255)),0)+IF(F500="PŽ",IF(L500&gt;31,0,IF(J500&gt;31,(32-L500)*0.255,((32-L500)-(32-J500))*0.255)),0)+IF(F500="EČ",IF(L500&gt;23,0,IF(J500&gt;23,(24-L500)*0.612,((24-L500)-(24-J500))*0.612)),0)+IF(F500="EČneol",IF(L500&gt;7,0,IF(J500&gt;7,(8-L500)*0.204,((8-L500)-(8-J500))*0.204)),0)+IF(F500="EŽ",IF(L500&gt;23,0,IF(J500&gt;23,(24-L500)*0.204,((24-L500)-(24-J500))*0.204)),0)+IF(F500="PT",IF(L500&gt;31,0,IF(J500&gt;31,(32-L500)*0.204,((32-L500)-(32-J500))*0.204)),0)+IF(F500="JOŽ",IF(L500&gt;23,0,IF(J500&gt;23,(24-L500)*0.255,((24-L500)-(24-J500))*0.255)),0)+IF(F500="JPČ",IF(L500&gt;23,0,IF(J500&gt;23,(24-L500)*0.204,((24-L500)-(24-J500))*0.204)),0)+IF(F500="JEČ",IF(L500&gt;15,0,IF(J500&gt;15,(16-L500)*0.102,((16-L500)-(16-J500))*0.102)),0)+IF(F500="JEOF",IF(L500&gt;15,0,IF(J500&gt;15,(16-L500)*0.102,((16-L500)-(16-J500))*0.102)),0)+IF(F500="JnPČ",IF(L500&gt;15,0,IF(J500&gt;15,(16-L500)*0.153,((16-L500)-(16-J500))*0.153)),0)+IF(F500="JnEČ",IF(L500&gt;15,0,IF(J500&gt;15,(16-L500)*0.0765,((16-L500)-(16-J500))*0.0765)),0)+IF(F500="JčPČ",IF(L500&gt;15,0,IF(J500&gt;15,(16-L500)*0.06375,((16-L500)-(16-J500))*0.06375)),0)+IF(F500="JčEČ",IF(L500&gt;15,0,IF(J500&gt;15,(16-L500)*0.051,((16-L500)-(16-J500))*0.051)),0)+IF(F500="NEAK",IF(L500&gt;23,0,IF(J500&gt;23,(24-L500)*0.03444,((24-L500)-(24-J500))*0.03444)),0))</f>
        <v>0</v>
      </c>
      <c r="Q500" s="11">
        <f t="shared" ref="Q500" si="220">IF(ISERROR(P500*100/N500),0,(P500*100/N500))</f>
        <v>0</v>
      </c>
      <c r="R500" s="10">
        <f t="shared" ref="R500:R509" si="221">IF(Q500&lt;=30,O500+P500,O500+O500*0.3)*IF(G500=1,0.4,IF(G500=2,0.75,IF(G500="1 (kas 4 m. 1 k. nerengiamos)",0.52,1)))*IF(D500="olimpinė",1,IF(M500="Ne",0.5,1))*IF(OR(A$5="Lietuvos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federacija"),IF(OR(J500&lt;8,K500&lt;16),0,1),1)*E500*IF(I500&lt;=1,1,1/I500)*IF(OR(A$5="Lietuvos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00" s="8"/>
    </row>
    <row r="501" spans="1:19" hidden="1">
      <c r="A501" s="61">
        <v>2</v>
      </c>
      <c r="B501" s="61"/>
      <c r="C501" s="12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3">
        <f t="shared" si="217"/>
        <v>0</v>
      </c>
      <c r="O501" s="9">
        <f t="shared" si="218"/>
        <v>0</v>
      </c>
      <c r="P501" s="4">
        <f t="shared" ref="P501:P509" si="222">IF(O501=0,0,IF(F501="OŽ",IF(L501&gt;35,0,IF(J501&gt;35,(36-L501)*1.836,((36-L501)-(36-J501))*1.836)),0)+IF(F501="PČ",IF(L501&gt;31,0,IF(J501&gt;31,(32-L501)*1.347,((32-L501)-(32-J501))*1.347)),0)+ IF(F501="PČneol",IF(L501&gt;15,0,IF(J501&gt;15,(16-L501)*0.255,((16-L501)-(16-J501))*0.255)),0)+IF(F501="PŽ",IF(L501&gt;31,0,IF(J501&gt;31,(32-L501)*0.255,((32-L501)-(32-J501))*0.255)),0)+IF(F501="EČ",IF(L501&gt;23,0,IF(J501&gt;23,(24-L501)*0.612,((24-L501)-(24-J501))*0.612)),0)+IF(F501="EČneol",IF(L501&gt;7,0,IF(J501&gt;7,(8-L501)*0.204,((8-L501)-(8-J501))*0.204)),0)+IF(F501="EŽ",IF(L501&gt;23,0,IF(J501&gt;23,(24-L501)*0.204,((24-L501)-(24-J501))*0.204)),0)+IF(F501="PT",IF(L501&gt;31,0,IF(J501&gt;31,(32-L501)*0.204,((32-L501)-(32-J501))*0.204)),0)+IF(F501="JOŽ",IF(L501&gt;23,0,IF(J501&gt;23,(24-L501)*0.255,((24-L501)-(24-J501))*0.255)),0)+IF(F501="JPČ",IF(L501&gt;23,0,IF(J501&gt;23,(24-L501)*0.204,((24-L501)-(24-J501))*0.204)),0)+IF(F501="JEČ",IF(L501&gt;15,0,IF(J501&gt;15,(16-L501)*0.102,((16-L501)-(16-J501))*0.102)),0)+IF(F501="JEOF",IF(L501&gt;15,0,IF(J501&gt;15,(16-L501)*0.102,((16-L501)-(16-J501))*0.102)),0)+IF(F501="JnPČ",IF(L501&gt;15,0,IF(J501&gt;15,(16-L501)*0.153,((16-L501)-(16-J501))*0.153)),0)+IF(F501="JnEČ",IF(L501&gt;15,0,IF(J501&gt;15,(16-L501)*0.0765,((16-L501)-(16-J501))*0.0765)),0)+IF(F501="JčPČ",IF(L501&gt;15,0,IF(J501&gt;15,(16-L501)*0.06375,((16-L501)-(16-J501))*0.06375)),0)+IF(F501="JčEČ",IF(L501&gt;15,0,IF(J501&gt;15,(16-L501)*0.051,((16-L501)-(16-J501))*0.051)),0)+IF(F501="NEAK",IF(L501&gt;23,0,IF(J501&gt;23,(24-L501)*0.03444,((24-L501)-(24-J501))*0.03444)),0))</f>
        <v>0</v>
      </c>
      <c r="Q501" s="11">
        <f t="shared" ref="Q501:Q509" si="223">IF(ISERROR(P501*100/N501),0,(P501*100/N501))</f>
        <v>0</v>
      </c>
      <c r="R501" s="10">
        <f t="shared" si="221"/>
        <v>0</v>
      </c>
      <c r="S501" s="8"/>
    </row>
    <row r="502" spans="1:19" hidden="1">
      <c r="A502" s="61">
        <v>3</v>
      </c>
      <c r="B502" s="61"/>
      <c r="C502" s="12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3">
        <f t="shared" si="217"/>
        <v>0</v>
      </c>
      <c r="O502" s="9">
        <f t="shared" si="218"/>
        <v>0</v>
      </c>
      <c r="P502" s="4">
        <f t="shared" si="222"/>
        <v>0</v>
      </c>
      <c r="Q502" s="11">
        <f t="shared" si="223"/>
        <v>0</v>
      </c>
      <c r="R502" s="10">
        <f t="shared" si="221"/>
        <v>0</v>
      </c>
      <c r="S502" s="8"/>
    </row>
    <row r="503" spans="1:19" hidden="1">
      <c r="A503" s="61">
        <v>4</v>
      </c>
      <c r="B503" s="61"/>
      <c r="C503" s="12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3">
        <f t="shared" si="217"/>
        <v>0</v>
      </c>
      <c r="O503" s="9">
        <f t="shared" si="218"/>
        <v>0</v>
      </c>
      <c r="P503" s="4">
        <f t="shared" si="222"/>
        <v>0</v>
      </c>
      <c r="Q503" s="11">
        <f t="shared" si="223"/>
        <v>0</v>
      </c>
      <c r="R503" s="10">
        <f t="shared" si="221"/>
        <v>0</v>
      </c>
      <c r="S503" s="8"/>
    </row>
    <row r="504" spans="1:19" hidden="1">
      <c r="A504" s="61">
        <v>5</v>
      </c>
      <c r="B504" s="61"/>
      <c r="C504" s="12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3">
        <f t="shared" si="217"/>
        <v>0</v>
      </c>
      <c r="O504" s="9">
        <f t="shared" si="218"/>
        <v>0</v>
      </c>
      <c r="P504" s="4">
        <f t="shared" si="222"/>
        <v>0</v>
      </c>
      <c r="Q504" s="11">
        <f t="shared" si="223"/>
        <v>0</v>
      </c>
      <c r="R504" s="10">
        <f t="shared" si="221"/>
        <v>0</v>
      </c>
      <c r="S504" s="8"/>
    </row>
    <row r="505" spans="1:19" hidden="1">
      <c r="A505" s="61">
        <v>6</v>
      </c>
      <c r="B505" s="61"/>
      <c r="C505" s="12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3">
        <f t="shared" si="217"/>
        <v>0</v>
      </c>
      <c r="O505" s="9">
        <f t="shared" si="218"/>
        <v>0</v>
      </c>
      <c r="P505" s="4">
        <f t="shared" si="222"/>
        <v>0</v>
      </c>
      <c r="Q505" s="11">
        <f t="shared" si="223"/>
        <v>0</v>
      </c>
      <c r="R505" s="10">
        <f t="shared" si="221"/>
        <v>0</v>
      </c>
      <c r="S505" s="8"/>
    </row>
    <row r="506" spans="1:19" hidden="1">
      <c r="A506" s="61">
        <v>7</v>
      </c>
      <c r="B506" s="61"/>
      <c r="C506" s="12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3">
        <f t="shared" si="217"/>
        <v>0</v>
      </c>
      <c r="O506" s="9">
        <f t="shared" si="218"/>
        <v>0</v>
      </c>
      <c r="P506" s="4">
        <f t="shared" si="222"/>
        <v>0</v>
      </c>
      <c r="Q506" s="11">
        <f t="shared" si="223"/>
        <v>0</v>
      </c>
      <c r="R506" s="10">
        <f t="shared" si="221"/>
        <v>0</v>
      </c>
      <c r="S506" s="8"/>
    </row>
    <row r="507" spans="1:19" hidden="1">
      <c r="A507" s="61">
        <v>8</v>
      </c>
      <c r="B507" s="61"/>
      <c r="C507" s="12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3">
        <f t="shared" si="217"/>
        <v>0</v>
      </c>
      <c r="O507" s="9">
        <f t="shared" si="218"/>
        <v>0</v>
      </c>
      <c r="P507" s="4">
        <f t="shared" si="222"/>
        <v>0</v>
      </c>
      <c r="Q507" s="11">
        <f t="shared" si="223"/>
        <v>0</v>
      </c>
      <c r="R507" s="10">
        <f t="shared" si="221"/>
        <v>0</v>
      </c>
      <c r="S507" s="8"/>
    </row>
    <row r="508" spans="1:19" hidden="1">
      <c r="A508" s="61">
        <v>9</v>
      </c>
      <c r="B508" s="61"/>
      <c r="C508" s="12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3">
        <f t="shared" si="217"/>
        <v>0</v>
      </c>
      <c r="O508" s="9">
        <f t="shared" si="218"/>
        <v>0</v>
      </c>
      <c r="P508" s="4">
        <f t="shared" si="222"/>
        <v>0</v>
      </c>
      <c r="Q508" s="11">
        <f t="shared" si="223"/>
        <v>0</v>
      </c>
      <c r="R508" s="10">
        <f t="shared" si="221"/>
        <v>0</v>
      </c>
      <c r="S508" s="8"/>
    </row>
    <row r="509" spans="1:19" hidden="1">
      <c r="A509" s="61">
        <v>10</v>
      </c>
      <c r="B509" s="61"/>
      <c r="C509" s="12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3">
        <f t="shared" si="217"/>
        <v>0</v>
      </c>
      <c r="O509" s="9">
        <f t="shared" si="218"/>
        <v>0</v>
      </c>
      <c r="P509" s="4">
        <f t="shared" si="222"/>
        <v>0</v>
      </c>
      <c r="Q509" s="11">
        <f t="shared" si="223"/>
        <v>0</v>
      </c>
      <c r="R509" s="10">
        <f t="shared" si="221"/>
        <v>0</v>
      </c>
      <c r="S509" s="8"/>
    </row>
    <row r="510" spans="1:19" hidden="1">
      <c r="A510" s="64" t="s">
        <v>35</v>
      </c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6"/>
      <c r="R510" s="10">
        <f>SUM(R500:R509)</f>
        <v>0</v>
      </c>
      <c r="S510" s="8"/>
    </row>
    <row r="511" spans="1:19" ht="15.75" hidden="1">
      <c r="A511" s="23" t="s">
        <v>182</v>
      </c>
      <c r="B511" s="23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6"/>
      <c r="S511" s="8"/>
    </row>
    <row r="512" spans="1:19" hidden="1">
      <c r="A512" s="48" t="s">
        <v>37</v>
      </c>
      <c r="B512" s="48"/>
      <c r="C512" s="48"/>
      <c r="D512" s="48"/>
      <c r="E512" s="48"/>
      <c r="F512" s="48"/>
      <c r="G512" s="48"/>
      <c r="H512" s="48"/>
      <c r="I512" s="48"/>
      <c r="J512" s="15"/>
      <c r="K512" s="15"/>
      <c r="L512" s="15"/>
      <c r="M512" s="15"/>
      <c r="N512" s="15"/>
      <c r="O512" s="15"/>
      <c r="P512" s="15"/>
      <c r="Q512" s="15"/>
      <c r="R512" s="16"/>
      <c r="S512" s="8"/>
    </row>
    <row r="513" spans="1:19" s="8" customFormat="1" hidden="1">
      <c r="A513" s="48"/>
      <c r="B513" s="48"/>
      <c r="C513" s="48"/>
      <c r="D513" s="48"/>
      <c r="E513" s="48"/>
      <c r="F513" s="48"/>
      <c r="G513" s="48"/>
      <c r="H513" s="48"/>
      <c r="I513" s="48"/>
      <c r="J513" s="15"/>
      <c r="K513" s="15"/>
      <c r="L513" s="15"/>
      <c r="M513" s="15"/>
      <c r="N513" s="15"/>
      <c r="O513" s="15"/>
      <c r="P513" s="15"/>
      <c r="Q513" s="15"/>
      <c r="R513" s="16"/>
    </row>
    <row r="514" spans="1:19" hidden="1">
      <c r="A514" s="67" t="s">
        <v>180</v>
      </c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57"/>
      <c r="R514" s="8"/>
      <c r="S514" s="8"/>
    </row>
    <row r="515" spans="1:19" ht="18" hidden="1">
      <c r="A515" s="69" t="s">
        <v>27</v>
      </c>
      <c r="B515" s="70"/>
      <c r="C515" s="70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57"/>
      <c r="R515" s="8"/>
      <c r="S515" s="8"/>
    </row>
    <row r="516" spans="1:19" hidden="1">
      <c r="A516" s="67" t="s">
        <v>181</v>
      </c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57"/>
      <c r="R516" s="8"/>
      <c r="S516" s="8"/>
    </row>
    <row r="517" spans="1:19" hidden="1">
      <c r="A517" s="61">
        <v>1</v>
      </c>
      <c r="B517" s="61"/>
      <c r="C517" s="12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3">
        <f t="shared" ref="N517:N526" si="224">(IF(F517="OŽ",IF(L517=1,550.8,IF(L517=2,426.38,IF(L517=3,342.14,IF(L517=4,181.44,IF(L517=5,168.48,IF(L517=6,155.52,IF(L517=7,148.5,IF(L517=8,144,0))))))))+IF(L517&lt;=8,0,IF(L517&lt;=16,137.7,IF(L517&lt;=24,108,IF(L517&lt;=32,80.1,IF(L517&lt;=36,52.2,0)))))-IF(L517&lt;=8,0,IF(L517&lt;=16,(L517-9)*2.754,IF(L517&lt;=24,(L517-17)* 2.754,IF(L517&lt;=32,(L517-25)* 2.754,IF(L517&lt;=36,(L517-33)*2.754,0))))),0)+IF(F517="PČ",IF(L517=1,449,IF(L517=2,314.6,IF(L517=3,238,IF(L517=4,172,IF(L517=5,159,IF(L517=6,145,IF(L517=7,132,IF(L517=8,119,0))))))))+IF(L517&lt;=8,0,IF(L517&lt;=16,88,IF(L517&lt;=24,55,IF(L517&lt;=32,22,0))))-IF(L517&lt;=8,0,IF(L517&lt;=16,(L517-9)*2.245,IF(L517&lt;=24,(L517-17)*2.245,IF(L517&lt;=32,(L517-25)*2.245,0)))),0)+IF(F517="PČneol",IF(L517=1,85,IF(L517=2,64.61,IF(L517=3,50.76,IF(L517=4,16.25,IF(L517=5,15,IF(L517=6,13.75,IF(L517=7,12.5,IF(L517=8,11.25,0))))))))+IF(L517&lt;=8,0,IF(L517&lt;=16,9,0))-IF(L517&lt;=8,0,IF(L517&lt;=16,(L517-9)*0.425,0)),0)+IF(F517="PŽ",IF(L517=1,85,IF(L517=2,59.5,IF(L517=3,45,IF(L517=4,32.5,IF(L517=5,30,IF(L517=6,27.5,IF(L517=7,25,IF(L517=8,22.5,0))))))))+IF(L517&lt;=8,0,IF(L517&lt;=16,19,IF(L517&lt;=24,13,IF(L517&lt;=32,8,0))))-IF(L517&lt;=8,0,IF(L517&lt;=16,(L517-9)*0.425,IF(L517&lt;=24,(L517-17)*0.425,IF(L517&lt;=32,(L517-25)*0.425,0)))),0)+IF(F517="EČ",IF(L517=1,204,IF(L517=2,156.24,IF(L517=3,123.84,IF(L517=4,72,IF(L517=5,66,IF(L517=6,60,IF(L517=7,54,IF(L517=8,48,0))))))))+IF(L517&lt;=8,0,IF(L517&lt;=16,40,IF(L517&lt;=24,25,0)))-IF(L517&lt;=8,0,IF(L517&lt;=16,(L517-9)*1.02,IF(L517&lt;=24,(L517-17)*1.02,0))),0)+IF(F517="EČneol",IF(L517=1,68,IF(L517=2,51.69,IF(L517=3,40.61,IF(L517=4,13,IF(L517=5,12,IF(L517=6,11,IF(L517=7,10,IF(L517=8,9,0)))))))))+IF(F517="EŽ",IF(L517=1,68,IF(L517=2,47.6,IF(L517=3,36,IF(L517=4,18,IF(L517=5,16.5,IF(L517=6,15,IF(L517=7,13.5,IF(L517=8,12,0))))))))+IF(L517&lt;=8,0,IF(L517&lt;=16,10,IF(L517&lt;=24,6,0)))-IF(L517&lt;=8,0,IF(L517&lt;=16,(L517-9)*0.34,IF(L517&lt;=24,(L517-17)*0.34,0))),0)+IF(F517="PT",IF(L517=1,68,IF(L517=2,52.08,IF(L517=3,41.28,IF(L517=4,24,IF(L517=5,22,IF(L517=6,20,IF(L517=7,18,IF(L517=8,16,0))))))))+IF(L517&lt;=8,0,IF(L517&lt;=16,13,IF(L517&lt;=24,9,IF(L517&lt;=32,4,0))))-IF(L517&lt;=8,0,IF(L517&lt;=16,(L517-9)*0.34,IF(L517&lt;=24,(L517-17)*0.34,IF(L517&lt;=32,(L517-25)*0.34,0)))),0)+IF(F517="JOŽ",IF(L517=1,85,IF(L517=2,59.5,IF(L517=3,45,IF(L517=4,32.5,IF(L517=5,30,IF(L517=6,27.5,IF(L517=7,25,IF(L517=8,22.5,0))))))))+IF(L517&lt;=8,0,IF(L517&lt;=16,19,IF(L517&lt;=24,13,0)))-IF(L517&lt;=8,0,IF(L517&lt;=16,(L517-9)*0.425,IF(L517&lt;=24,(L517-17)*0.425,0))),0)+IF(F517="JPČ",IF(L517=1,68,IF(L517=2,47.6,IF(L517=3,36,IF(L517=4,26,IF(L517=5,24,IF(L517=6,22,IF(L517=7,20,IF(L517=8,18,0))))))))+IF(L517&lt;=8,0,IF(L517&lt;=16,13,IF(L517&lt;=24,9,0)))-IF(L517&lt;=8,0,IF(L517&lt;=16,(L517-9)*0.34,IF(L517&lt;=24,(L517-17)*0.34,0))),0)+IF(F517="JEČ",IF(L517=1,34,IF(L517=2,26.04,IF(L517=3,20.6,IF(L517=4,12,IF(L517=5,11,IF(L517=6,10,IF(L517=7,9,IF(L517=8,8,0))))))))+IF(L517&lt;=8,0,IF(L517&lt;=16,6,0))-IF(L517&lt;=8,0,IF(L517&lt;=16,(L517-9)*0.17,0)),0)+IF(F517="JEOF",IF(L517=1,34,IF(L517=2,26.04,IF(L517=3,20.6,IF(L517=4,12,IF(L517=5,11,IF(L517=6,10,IF(L517=7,9,IF(L517=8,8,0))))))))+IF(L517&lt;=8,0,IF(L517&lt;=16,6,0))-IF(L517&lt;=8,0,IF(L517&lt;=16,(L517-9)*0.17,0)),0)+IF(F517="JnPČ",IF(L517=1,51,IF(L517=2,35.7,IF(L517=3,27,IF(L517=4,19.5,IF(L517=5,18,IF(L517=6,16.5,IF(L517=7,15,IF(L517=8,13.5,0))))))))+IF(L517&lt;=8,0,IF(L517&lt;=16,10,0))-IF(L517&lt;=8,0,IF(L517&lt;=16,(L517-9)*0.255,0)),0)+IF(F517="JnEČ",IF(L517=1,25.5,IF(L517=2,19.53,IF(L517=3,15.48,IF(L517=4,9,IF(L517=5,8.25,IF(L517=6,7.5,IF(L517=7,6.75,IF(L517=8,6,0))))))))+IF(L517&lt;=8,0,IF(L517&lt;=16,5,0))-IF(L517&lt;=8,0,IF(L517&lt;=16,(L517-9)*0.1275,0)),0)+IF(F517="JčPČ",IF(L517=1,21.25,IF(L517=2,14.5,IF(L517=3,11.5,IF(L517=4,7,IF(L517=5,6.5,IF(L517=6,6,IF(L517=7,5.5,IF(L517=8,5,0))))))))+IF(L517&lt;=8,0,IF(L517&lt;=16,4,0))-IF(L517&lt;=8,0,IF(L517&lt;=16,(L517-9)*0.10625,0)),0)+IF(F517="JčEČ",IF(L517=1,17,IF(L517=2,13.02,IF(L517=3,10.32,IF(L517=4,6,IF(L517=5,5.5,IF(L517=6,5,IF(L517=7,4.5,IF(L517=8,4,0))))))))+IF(L517&lt;=8,0,IF(L517&lt;=16,3,0))-IF(L517&lt;=8,0,IF(L517&lt;=16,(L517-9)*0.085,0)),0)+IF(F517="NEAK",IF(L517=1,11.48,IF(L517=2,8.79,IF(L517=3,6.97,IF(L517=4,4.05,IF(L517=5,3.71,IF(L517=6,3.38,IF(L517=7,3.04,IF(L517=8,2.7,0))))))))+IF(L517&lt;=8,0,IF(L517&lt;=16,2,IF(L517&lt;=24,1.3,0)))-IF(L517&lt;=8,0,IF(L517&lt;=16,(L517-9)*0.0574,IF(L517&lt;=24,(L517-17)*0.0574,0))),0))*IF(L517&lt;0,1,IF(OR(F517="PČ",F517="PŽ",F517="PT"),IF(J517&lt;32,J517/32,1),1))* IF(L517&lt;0,1,IF(OR(F517="EČ",F517="EŽ",F517="JOŽ",F517="JPČ",F517="NEAK"),IF(J517&lt;24,J517/24,1),1))*IF(L517&lt;0,1,IF(OR(F517="PČneol",F517="JEČ",F517="JEOF",F517="JnPČ",F517="JnEČ",F517="JčPČ",F517="JčEČ"),IF(J517&lt;16,J517/16,1),1))*IF(L517&lt;0,1,IF(F517="EČneol",IF(J517&lt;8,J517/8,1),1))</f>
        <v>0</v>
      </c>
      <c r="O517" s="9">
        <f t="shared" ref="O517:O526" si="225">IF(F517="OŽ",N517,IF(H517="Ne",IF(J517*0.3&lt;J517-L517,N517,0),IF(J517*0.1&lt;J517-L517,N517,0)))</f>
        <v>0</v>
      </c>
      <c r="P517" s="4">
        <f t="shared" ref="P517" si="226">IF(O517=0,0,IF(F517="OŽ",IF(L517&gt;35,0,IF(J517&gt;35,(36-L517)*1.836,((36-L517)-(36-J517))*1.836)),0)+IF(F517="PČ",IF(L517&gt;31,0,IF(J517&gt;31,(32-L517)*1.347,((32-L517)-(32-J517))*1.347)),0)+ IF(F517="PČneol",IF(L517&gt;15,0,IF(J517&gt;15,(16-L517)*0.255,((16-L517)-(16-J517))*0.255)),0)+IF(F517="PŽ",IF(L517&gt;31,0,IF(J517&gt;31,(32-L517)*0.255,((32-L517)-(32-J517))*0.255)),0)+IF(F517="EČ",IF(L517&gt;23,0,IF(J517&gt;23,(24-L517)*0.612,((24-L517)-(24-J517))*0.612)),0)+IF(F517="EČneol",IF(L517&gt;7,0,IF(J517&gt;7,(8-L517)*0.204,((8-L517)-(8-J517))*0.204)),0)+IF(F517="EŽ",IF(L517&gt;23,0,IF(J517&gt;23,(24-L517)*0.204,((24-L517)-(24-J517))*0.204)),0)+IF(F517="PT",IF(L517&gt;31,0,IF(J517&gt;31,(32-L517)*0.204,((32-L517)-(32-J517))*0.204)),0)+IF(F517="JOŽ",IF(L517&gt;23,0,IF(J517&gt;23,(24-L517)*0.255,((24-L517)-(24-J517))*0.255)),0)+IF(F517="JPČ",IF(L517&gt;23,0,IF(J517&gt;23,(24-L517)*0.204,((24-L517)-(24-J517))*0.204)),0)+IF(F517="JEČ",IF(L517&gt;15,0,IF(J517&gt;15,(16-L517)*0.102,((16-L517)-(16-J517))*0.102)),0)+IF(F517="JEOF",IF(L517&gt;15,0,IF(J517&gt;15,(16-L517)*0.102,((16-L517)-(16-J517))*0.102)),0)+IF(F517="JnPČ",IF(L517&gt;15,0,IF(J517&gt;15,(16-L517)*0.153,((16-L517)-(16-J517))*0.153)),0)+IF(F517="JnEČ",IF(L517&gt;15,0,IF(J517&gt;15,(16-L517)*0.0765,((16-L517)-(16-J517))*0.0765)),0)+IF(F517="JčPČ",IF(L517&gt;15,0,IF(J517&gt;15,(16-L517)*0.06375,((16-L517)-(16-J517))*0.06375)),0)+IF(F517="JčEČ",IF(L517&gt;15,0,IF(J517&gt;15,(16-L517)*0.051,((16-L517)-(16-J517))*0.051)),0)+IF(F517="NEAK",IF(L517&gt;23,0,IF(J517&gt;23,(24-L517)*0.03444,((24-L517)-(24-J517))*0.03444)),0))</f>
        <v>0</v>
      </c>
      <c r="Q517" s="11">
        <f t="shared" ref="Q517" si="227">IF(ISERROR(P517*100/N517),0,(P517*100/N517))</f>
        <v>0</v>
      </c>
      <c r="R517" s="10">
        <f t="shared" ref="R517:R526" si="228">IF(Q517&lt;=30,O517+P517,O517+O517*0.3)*IF(G517=1,0.4,IF(G517=2,0.75,IF(G517="1 (kas 4 m. 1 k. nerengiamos)",0.52,1)))*IF(D517="olimpinė",1,IF(M517="Ne",0.5,1))*IF(OR(A$5="Lietuvos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federacija"),IF(OR(J517&lt;8,K517&lt;16),0,1),1)*E517*IF(I517&lt;=1,1,1/I517)*IF(OR(A$5="Lietuvos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17" s="8"/>
    </row>
    <row r="518" spans="1:19" hidden="1">
      <c r="A518" s="61">
        <v>2</v>
      </c>
      <c r="B518" s="61"/>
      <c r="C518" s="12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3">
        <f t="shared" si="224"/>
        <v>0</v>
      </c>
      <c r="O518" s="9">
        <f t="shared" si="225"/>
        <v>0</v>
      </c>
      <c r="P518" s="4">
        <f t="shared" ref="P518:P526" si="229">IF(O518=0,0,IF(F518="OŽ",IF(L518&gt;35,0,IF(J518&gt;35,(36-L518)*1.836,((36-L518)-(36-J518))*1.836)),0)+IF(F518="PČ",IF(L518&gt;31,0,IF(J518&gt;31,(32-L518)*1.347,((32-L518)-(32-J518))*1.347)),0)+ IF(F518="PČneol",IF(L518&gt;15,0,IF(J518&gt;15,(16-L518)*0.255,((16-L518)-(16-J518))*0.255)),0)+IF(F518="PŽ",IF(L518&gt;31,0,IF(J518&gt;31,(32-L518)*0.255,((32-L518)-(32-J518))*0.255)),0)+IF(F518="EČ",IF(L518&gt;23,0,IF(J518&gt;23,(24-L518)*0.612,((24-L518)-(24-J518))*0.612)),0)+IF(F518="EČneol",IF(L518&gt;7,0,IF(J518&gt;7,(8-L518)*0.204,((8-L518)-(8-J518))*0.204)),0)+IF(F518="EŽ",IF(L518&gt;23,0,IF(J518&gt;23,(24-L518)*0.204,((24-L518)-(24-J518))*0.204)),0)+IF(F518="PT",IF(L518&gt;31,0,IF(J518&gt;31,(32-L518)*0.204,((32-L518)-(32-J518))*0.204)),0)+IF(F518="JOŽ",IF(L518&gt;23,0,IF(J518&gt;23,(24-L518)*0.255,((24-L518)-(24-J518))*0.255)),0)+IF(F518="JPČ",IF(L518&gt;23,0,IF(J518&gt;23,(24-L518)*0.204,((24-L518)-(24-J518))*0.204)),0)+IF(F518="JEČ",IF(L518&gt;15,0,IF(J518&gt;15,(16-L518)*0.102,((16-L518)-(16-J518))*0.102)),0)+IF(F518="JEOF",IF(L518&gt;15,0,IF(J518&gt;15,(16-L518)*0.102,((16-L518)-(16-J518))*0.102)),0)+IF(F518="JnPČ",IF(L518&gt;15,0,IF(J518&gt;15,(16-L518)*0.153,((16-L518)-(16-J518))*0.153)),0)+IF(F518="JnEČ",IF(L518&gt;15,0,IF(J518&gt;15,(16-L518)*0.0765,((16-L518)-(16-J518))*0.0765)),0)+IF(F518="JčPČ",IF(L518&gt;15,0,IF(J518&gt;15,(16-L518)*0.06375,((16-L518)-(16-J518))*0.06375)),0)+IF(F518="JčEČ",IF(L518&gt;15,0,IF(J518&gt;15,(16-L518)*0.051,((16-L518)-(16-J518))*0.051)),0)+IF(F518="NEAK",IF(L518&gt;23,0,IF(J518&gt;23,(24-L518)*0.03444,((24-L518)-(24-J518))*0.03444)),0))</f>
        <v>0</v>
      </c>
      <c r="Q518" s="11">
        <f t="shared" ref="Q518:Q526" si="230">IF(ISERROR(P518*100/N518),0,(P518*100/N518))</f>
        <v>0</v>
      </c>
      <c r="R518" s="10">
        <f t="shared" si="228"/>
        <v>0</v>
      </c>
      <c r="S518" s="8"/>
    </row>
    <row r="519" spans="1:19" hidden="1">
      <c r="A519" s="61">
        <v>3</v>
      </c>
      <c r="B519" s="61"/>
      <c r="C519" s="12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3">
        <f t="shared" si="224"/>
        <v>0</v>
      </c>
      <c r="O519" s="9">
        <f t="shared" si="225"/>
        <v>0</v>
      </c>
      <c r="P519" s="4">
        <f t="shared" si="229"/>
        <v>0</v>
      </c>
      <c r="Q519" s="11">
        <f t="shared" si="230"/>
        <v>0</v>
      </c>
      <c r="R519" s="10">
        <f t="shared" si="228"/>
        <v>0</v>
      </c>
      <c r="S519" s="8"/>
    </row>
    <row r="520" spans="1:19" hidden="1">
      <c r="A520" s="61">
        <v>4</v>
      </c>
      <c r="B520" s="61"/>
      <c r="C520" s="12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3">
        <f t="shared" si="224"/>
        <v>0</v>
      </c>
      <c r="O520" s="9">
        <f t="shared" si="225"/>
        <v>0</v>
      </c>
      <c r="P520" s="4">
        <f t="shared" si="229"/>
        <v>0</v>
      </c>
      <c r="Q520" s="11">
        <f t="shared" si="230"/>
        <v>0</v>
      </c>
      <c r="R520" s="10">
        <f t="shared" si="228"/>
        <v>0</v>
      </c>
      <c r="S520" s="8"/>
    </row>
    <row r="521" spans="1:19" hidden="1">
      <c r="A521" s="61">
        <v>5</v>
      </c>
      <c r="B521" s="61"/>
      <c r="C521" s="12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3">
        <f t="shared" si="224"/>
        <v>0</v>
      </c>
      <c r="O521" s="9">
        <f t="shared" si="225"/>
        <v>0</v>
      </c>
      <c r="P521" s="4">
        <f t="shared" si="229"/>
        <v>0</v>
      </c>
      <c r="Q521" s="11">
        <f t="shared" si="230"/>
        <v>0</v>
      </c>
      <c r="R521" s="10">
        <f t="shared" si="228"/>
        <v>0</v>
      </c>
      <c r="S521" s="8"/>
    </row>
    <row r="522" spans="1:19" hidden="1">
      <c r="A522" s="61">
        <v>6</v>
      </c>
      <c r="B522" s="61"/>
      <c r="C522" s="12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3">
        <f t="shared" si="224"/>
        <v>0</v>
      </c>
      <c r="O522" s="9">
        <f t="shared" si="225"/>
        <v>0</v>
      </c>
      <c r="P522" s="4">
        <f t="shared" si="229"/>
        <v>0</v>
      </c>
      <c r="Q522" s="11">
        <f t="shared" si="230"/>
        <v>0</v>
      </c>
      <c r="R522" s="10">
        <f t="shared" si="228"/>
        <v>0</v>
      </c>
      <c r="S522" s="8"/>
    </row>
    <row r="523" spans="1:19" hidden="1">
      <c r="A523" s="61">
        <v>7</v>
      </c>
      <c r="B523" s="61"/>
      <c r="C523" s="12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3">
        <f t="shared" si="224"/>
        <v>0</v>
      </c>
      <c r="O523" s="9">
        <f t="shared" si="225"/>
        <v>0</v>
      </c>
      <c r="P523" s="4">
        <f t="shared" si="229"/>
        <v>0</v>
      </c>
      <c r="Q523" s="11">
        <f t="shared" si="230"/>
        <v>0</v>
      </c>
      <c r="R523" s="10">
        <f t="shared" si="228"/>
        <v>0</v>
      </c>
      <c r="S523" s="8"/>
    </row>
    <row r="524" spans="1:19" hidden="1">
      <c r="A524" s="61">
        <v>8</v>
      </c>
      <c r="B524" s="61"/>
      <c r="C524" s="12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3">
        <f t="shared" si="224"/>
        <v>0</v>
      </c>
      <c r="O524" s="9">
        <f t="shared" si="225"/>
        <v>0</v>
      </c>
      <c r="P524" s="4">
        <f t="shared" si="229"/>
        <v>0</v>
      </c>
      <c r="Q524" s="11">
        <f t="shared" si="230"/>
        <v>0</v>
      </c>
      <c r="R524" s="10">
        <f t="shared" si="228"/>
        <v>0</v>
      </c>
      <c r="S524" s="8"/>
    </row>
    <row r="525" spans="1:19" hidden="1">
      <c r="A525" s="61">
        <v>9</v>
      </c>
      <c r="B525" s="61"/>
      <c r="C525" s="12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3">
        <f t="shared" si="224"/>
        <v>0</v>
      </c>
      <c r="O525" s="9">
        <f t="shared" si="225"/>
        <v>0</v>
      </c>
      <c r="P525" s="4">
        <f t="shared" si="229"/>
        <v>0</v>
      </c>
      <c r="Q525" s="11">
        <f t="shared" si="230"/>
        <v>0</v>
      </c>
      <c r="R525" s="10">
        <f t="shared" si="228"/>
        <v>0</v>
      </c>
      <c r="S525" s="8"/>
    </row>
    <row r="526" spans="1:19" hidden="1">
      <c r="A526" s="61">
        <v>10</v>
      </c>
      <c r="B526" s="61"/>
      <c r="C526" s="12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3">
        <f t="shared" si="224"/>
        <v>0</v>
      </c>
      <c r="O526" s="9">
        <f t="shared" si="225"/>
        <v>0</v>
      </c>
      <c r="P526" s="4">
        <f t="shared" si="229"/>
        <v>0</v>
      </c>
      <c r="Q526" s="11">
        <f t="shared" si="230"/>
        <v>0</v>
      </c>
      <c r="R526" s="10">
        <f t="shared" si="228"/>
        <v>0</v>
      </c>
      <c r="S526" s="8"/>
    </row>
    <row r="527" spans="1:19" hidden="1">
      <c r="A527" s="64" t="s">
        <v>35</v>
      </c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6"/>
      <c r="R527" s="10">
        <f>SUM(R517:R526)</f>
        <v>0</v>
      </c>
      <c r="S527" s="8"/>
    </row>
    <row r="528" spans="1:19" ht="15.75" hidden="1">
      <c r="A528" s="23" t="s">
        <v>182</v>
      </c>
      <c r="B528" s="23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6"/>
      <c r="S528" s="8"/>
    </row>
    <row r="529" spans="1:19" hidden="1">
      <c r="A529" s="48" t="s">
        <v>37</v>
      </c>
      <c r="B529" s="48"/>
      <c r="C529" s="48"/>
      <c r="D529" s="48"/>
      <c r="E529" s="48"/>
      <c r="F529" s="48"/>
      <c r="G529" s="48"/>
      <c r="H529" s="48"/>
      <c r="I529" s="48"/>
      <c r="J529" s="15"/>
      <c r="K529" s="15"/>
      <c r="L529" s="15"/>
      <c r="M529" s="15"/>
      <c r="N529" s="15"/>
      <c r="O529" s="15"/>
      <c r="P529" s="15"/>
      <c r="Q529" s="15"/>
      <c r="R529" s="16"/>
      <c r="S529" s="8"/>
    </row>
    <row r="530" spans="1:19" s="8" customFormat="1" hidden="1">
      <c r="A530" s="48"/>
      <c r="B530" s="48"/>
      <c r="C530" s="48"/>
      <c r="D530" s="48"/>
      <c r="E530" s="48"/>
      <c r="F530" s="48"/>
      <c r="G530" s="48"/>
      <c r="H530" s="48"/>
      <c r="I530" s="48"/>
      <c r="J530" s="15"/>
      <c r="K530" s="15"/>
      <c r="L530" s="15"/>
      <c r="M530" s="15"/>
      <c r="N530" s="15"/>
      <c r="O530" s="15"/>
      <c r="P530" s="15"/>
      <c r="Q530" s="15"/>
      <c r="R530" s="16"/>
    </row>
    <row r="531" spans="1:19" hidden="1">
      <c r="A531" s="67" t="s">
        <v>180</v>
      </c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57"/>
      <c r="R531" s="8"/>
      <c r="S531" s="8"/>
    </row>
    <row r="532" spans="1:19" ht="18" hidden="1">
      <c r="A532" s="69" t="s">
        <v>27</v>
      </c>
      <c r="B532" s="70"/>
      <c r="C532" s="70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57"/>
      <c r="R532" s="8"/>
      <c r="S532" s="8"/>
    </row>
    <row r="533" spans="1:19" hidden="1">
      <c r="A533" s="67" t="s">
        <v>181</v>
      </c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57"/>
      <c r="R533" s="8"/>
      <c r="S533" s="8"/>
    </row>
    <row r="534" spans="1:19" hidden="1">
      <c r="A534" s="61">
        <v>1</v>
      </c>
      <c r="B534" s="61"/>
      <c r="C534" s="12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3">
        <f t="shared" ref="N534:N543" si="231">(IF(F534="OŽ",IF(L534=1,550.8,IF(L534=2,426.38,IF(L534=3,342.14,IF(L534=4,181.44,IF(L534=5,168.48,IF(L534=6,155.52,IF(L534=7,148.5,IF(L534=8,144,0))))))))+IF(L534&lt;=8,0,IF(L534&lt;=16,137.7,IF(L534&lt;=24,108,IF(L534&lt;=32,80.1,IF(L534&lt;=36,52.2,0)))))-IF(L534&lt;=8,0,IF(L534&lt;=16,(L534-9)*2.754,IF(L534&lt;=24,(L534-17)* 2.754,IF(L534&lt;=32,(L534-25)* 2.754,IF(L534&lt;=36,(L534-33)*2.754,0))))),0)+IF(F534="PČ",IF(L534=1,449,IF(L534=2,314.6,IF(L534=3,238,IF(L534=4,172,IF(L534=5,159,IF(L534=6,145,IF(L534=7,132,IF(L534=8,119,0))))))))+IF(L534&lt;=8,0,IF(L534&lt;=16,88,IF(L534&lt;=24,55,IF(L534&lt;=32,22,0))))-IF(L534&lt;=8,0,IF(L534&lt;=16,(L534-9)*2.245,IF(L534&lt;=24,(L534-17)*2.245,IF(L534&lt;=32,(L534-25)*2.245,0)))),0)+IF(F534="PČneol",IF(L534=1,85,IF(L534=2,64.61,IF(L534=3,50.76,IF(L534=4,16.25,IF(L534=5,15,IF(L534=6,13.75,IF(L534=7,12.5,IF(L534=8,11.25,0))))))))+IF(L534&lt;=8,0,IF(L534&lt;=16,9,0))-IF(L534&lt;=8,0,IF(L534&lt;=16,(L534-9)*0.425,0)),0)+IF(F534="PŽ",IF(L534=1,85,IF(L534=2,59.5,IF(L534=3,45,IF(L534=4,32.5,IF(L534=5,30,IF(L534=6,27.5,IF(L534=7,25,IF(L534=8,22.5,0))))))))+IF(L534&lt;=8,0,IF(L534&lt;=16,19,IF(L534&lt;=24,13,IF(L534&lt;=32,8,0))))-IF(L534&lt;=8,0,IF(L534&lt;=16,(L534-9)*0.425,IF(L534&lt;=24,(L534-17)*0.425,IF(L534&lt;=32,(L534-25)*0.425,0)))),0)+IF(F534="EČ",IF(L534=1,204,IF(L534=2,156.24,IF(L534=3,123.84,IF(L534=4,72,IF(L534=5,66,IF(L534=6,60,IF(L534=7,54,IF(L534=8,48,0))))))))+IF(L534&lt;=8,0,IF(L534&lt;=16,40,IF(L534&lt;=24,25,0)))-IF(L534&lt;=8,0,IF(L534&lt;=16,(L534-9)*1.02,IF(L534&lt;=24,(L534-17)*1.02,0))),0)+IF(F534="EČneol",IF(L534=1,68,IF(L534=2,51.69,IF(L534=3,40.61,IF(L534=4,13,IF(L534=5,12,IF(L534=6,11,IF(L534=7,10,IF(L534=8,9,0)))))))))+IF(F534="EŽ",IF(L534=1,68,IF(L534=2,47.6,IF(L534=3,36,IF(L534=4,18,IF(L534=5,16.5,IF(L534=6,15,IF(L534=7,13.5,IF(L534=8,12,0))))))))+IF(L534&lt;=8,0,IF(L534&lt;=16,10,IF(L534&lt;=24,6,0)))-IF(L534&lt;=8,0,IF(L534&lt;=16,(L534-9)*0.34,IF(L534&lt;=24,(L534-17)*0.34,0))),0)+IF(F534="PT",IF(L534=1,68,IF(L534=2,52.08,IF(L534=3,41.28,IF(L534=4,24,IF(L534=5,22,IF(L534=6,20,IF(L534=7,18,IF(L534=8,16,0))))))))+IF(L534&lt;=8,0,IF(L534&lt;=16,13,IF(L534&lt;=24,9,IF(L534&lt;=32,4,0))))-IF(L534&lt;=8,0,IF(L534&lt;=16,(L534-9)*0.34,IF(L534&lt;=24,(L534-17)*0.34,IF(L534&lt;=32,(L534-25)*0.34,0)))),0)+IF(F534="JOŽ",IF(L534=1,85,IF(L534=2,59.5,IF(L534=3,45,IF(L534=4,32.5,IF(L534=5,30,IF(L534=6,27.5,IF(L534=7,25,IF(L534=8,22.5,0))))))))+IF(L534&lt;=8,0,IF(L534&lt;=16,19,IF(L534&lt;=24,13,0)))-IF(L534&lt;=8,0,IF(L534&lt;=16,(L534-9)*0.425,IF(L534&lt;=24,(L534-17)*0.425,0))),0)+IF(F534="JPČ",IF(L534=1,68,IF(L534=2,47.6,IF(L534=3,36,IF(L534=4,26,IF(L534=5,24,IF(L534=6,22,IF(L534=7,20,IF(L534=8,18,0))))))))+IF(L534&lt;=8,0,IF(L534&lt;=16,13,IF(L534&lt;=24,9,0)))-IF(L534&lt;=8,0,IF(L534&lt;=16,(L534-9)*0.34,IF(L534&lt;=24,(L534-17)*0.34,0))),0)+IF(F534="JEČ",IF(L534=1,34,IF(L534=2,26.04,IF(L534=3,20.6,IF(L534=4,12,IF(L534=5,11,IF(L534=6,10,IF(L534=7,9,IF(L534=8,8,0))))))))+IF(L534&lt;=8,0,IF(L534&lt;=16,6,0))-IF(L534&lt;=8,0,IF(L534&lt;=16,(L534-9)*0.17,0)),0)+IF(F534="JEOF",IF(L534=1,34,IF(L534=2,26.04,IF(L534=3,20.6,IF(L534=4,12,IF(L534=5,11,IF(L534=6,10,IF(L534=7,9,IF(L534=8,8,0))))))))+IF(L534&lt;=8,0,IF(L534&lt;=16,6,0))-IF(L534&lt;=8,0,IF(L534&lt;=16,(L534-9)*0.17,0)),0)+IF(F534="JnPČ",IF(L534=1,51,IF(L534=2,35.7,IF(L534=3,27,IF(L534=4,19.5,IF(L534=5,18,IF(L534=6,16.5,IF(L534=7,15,IF(L534=8,13.5,0))))))))+IF(L534&lt;=8,0,IF(L534&lt;=16,10,0))-IF(L534&lt;=8,0,IF(L534&lt;=16,(L534-9)*0.255,0)),0)+IF(F534="JnEČ",IF(L534=1,25.5,IF(L534=2,19.53,IF(L534=3,15.48,IF(L534=4,9,IF(L534=5,8.25,IF(L534=6,7.5,IF(L534=7,6.75,IF(L534=8,6,0))))))))+IF(L534&lt;=8,0,IF(L534&lt;=16,5,0))-IF(L534&lt;=8,0,IF(L534&lt;=16,(L534-9)*0.1275,0)),0)+IF(F534="JčPČ",IF(L534=1,21.25,IF(L534=2,14.5,IF(L534=3,11.5,IF(L534=4,7,IF(L534=5,6.5,IF(L534=6,6,IF(L534=7,5.5,IF(L534=8,5,0))))))))+IF(L534&lt;=8,0,IF(L534&lt;=16,4,0))-IF(L534&lt;=8,0,IF(L534&lt;=16,(L534-9)*0.10625,0)),0)+IF(F534="JčEČ",IF(L534=1,17,IF(L534=2,13.02,IF(L534=3,10.32,IF(L534=4,6,IF(L534=5,5.5,IF(L534=6,5,IF(L534=7,4.5,IF(L534=8,4,0))))))))+IF(L534&lt;=8,0,IF(L534&lt;=16,3,0))-IF(L534&lt;=8,0,IF(L534&lt;=16,(L534-9)*0.085,0)),0)+IF(F534="NEAK",IF(L534=1,11.48,IF(L534=2,8.79,IF(L534=3,6.97,IF(L534=4,4.05,IF(L534=5,3.71,IF(L534=6,3.38,IF(L534=7,3.04,IF(L534=8,2.7,0))))))))+IF(L534&lt;=8,0,IF(L534&lt;=16,2,IF(L534&lt;=24,1.3,0)))-IF(L534&lt;=8,0,IF(L534&lt;=16,(L534-9)*0.0574,IF(L534&lt;=24,(L534-17)*0.0574,0))),0))*IF(L534&lt;0,1,IF(OR(F534="PČ",F534="PŽ",F534="PT"),IF(J534&lt;32,J534/32,1),1))* IF(L534&lt;0,1,IF(OR(F534="EČ",F534="EŽ",F534="JOŽ",F534="JPČ",F534="NEAK"),IF(J534&lt;24,J534/24,1),1))*IF(L534&lt;0,1,IF(OR(F534="PČneol",F534="JEČ",F534="JEOF",F534="JnPČ",F534="JnEČ",F534="JčPČ",F534="JčEČ"),IF(J534&lt;16,J534/16,1),1))*IF(L534&lt;0,1,IF(F534="EČneol",IF(J534&lt;8,J534/8,1),1))</f>
        <v>0</v>
      </c>
      <c r="O534" s="9">
        <f t="shared" ref="O534:O543" si="232">IF(F534="OŽ",N534,IF(H534="Ne",IF(J534*0.3&lt;J534-L534,N534,0),IF(J534*0.1&lt;J534-L534,N534,0)))</f>
        <v>0</v>
      </c>
      <c r="P534" s="4">
        <f t="shared" ref="P534" si="233">IF(O534=0,0,IF(F534="OŽ",IF(L534&gt;35,0,IF(J534&gt;35,(36-L534)*1.836,((36-L534)-(36-J534))*1.836)),0)+IF(F534="PČ",IF(L534&gt;31,0,IF(J534&gt;31,(32-L534)*1.347,((32-L534)-(32-J534))*1.347)),0)+ IF(F534="PČneol",IF(L534&gt;15,0,IF(J534&gt;15,(16-L534)*0.255,((16-L534)-(16-J534))*0.255)),0)+IF(F534="PŽ",IF(L534&gt;31,0,IF(J534&gt;31,(32-L534)*0.255,((32-L534)-(32-J534))*0.255)),0)+IF(F534="EČ",IF(L534&gt;23,0,IF(J534&gt;23,(24-L534)*0.612,((24-L534)-(24-J534))*0.612)),0)+IF(F534="EČneol",IF(L534&gt;7,0,IF(J534&gt;7,(8-L534)*0.204,((8-L534)-(8-J534))*0.204)),0)+IF(F534="EŽ",IF(L534&gt;23,0,IF(J534&gt;23,(24-L534)*0.204,((24-L534)-(24-J534))*0.204)),0)+IF(F534="PT",IF(L534&gt;31,0,IF(J534&gt;31,(32-L534)*0.204,((32-L534)-(32-J534))*0.204)),0)+IF(F534="JOŽ",IF(L534&gt;23,0,IF(J534&gt;23,(24-L534)*0.255,((24-L534)-(24-J534))*0.255)),0)+IF(F534="JPČ",IF(L534&gt;23,0,IF(J534&gt;23,(24-L534)*0.204,((24-L534)-(24-J534))*0.204)),0)+IF(F534="JEČ",IF(L534&gt;15,0,IF(J534&gt;15,(16-L534)*0.102,((16-L534)-(16-J534))*0.102)),0)+IF(F534="JEOF",IF(L534&gt;15,0,IF(J534&gt;15,(16-L534)*0.102,((16-L534)-(16-J534))*0.102)),0)+IF(F534="JnPČ",IF(L534&gt;15,0,IF(J534&gt;15,(16-L534)*0.153,((16-L534)-(16-J534))*0.153)),0)+IF(F534="JnEČ",IF(L534&gt;15,0,IF(J534&gt;15,(16-L534)*0.0765,((16-L534)-(16-J534))*0.0765)),0)+IF(F534="JčPČ",IF(L534&gt;15,0,IF(J534&gt;15,(16-L534)*0.06375,((16-L534)-(16-J534))*0.06375)),0)+IF(F534="JčEČ",IF(L534&gt;15,0,IF(J534&gt;15,(16-L534)*0.051,((16-L534)-(16-J534))*0.051)),0)+IF(F534="NEAK",IF(L534&gt;23,0,IF(J534&gt;23,(24-L534)*0.03444,((24-L534)-(24-J534))*0.03444)),0))</f>
        <v>0</v>
      </c>
      <c r="Q534" s="11">
        <f t="shared" ref="Q534" si="234">IF(ISERROR(P534*100/N534),0,(P534*100/N534))</f>
        <v>0</v>
      </c>
      <c r="R534" s="10">
        <f t="shared" ref="R534:R543" si="235">IF(Q534&lt;=30,O534+P534,O534+O534*0.3)*IF(G534=1,0.4,IF(G534=2,0.75,IF(G534="1 (kas 4 m. 1 k. nerengiamos)",0.52,1)))*IF(D534="olimpinė",1,IF(M534="Ne",0.5,1))*IF(OR(A$5="Lietuvos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federacija"),IF(OR(J534&lt;8,K534&lt;16),0,1),1)*E534*IF(I534&lt;=1,1,1/I534)*IF(OR(A$5="Lietuvos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34" s="8"/>
    </row>
    <row r="535" spans="1:19" hidden="1">
      <c r="A535" s="61">
        <v>2</v>
      </c>
      <c r="B535" s="61"/>
      <c r="C535" s="12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3">
        <f t="shared" si="231"/>
        <v>0</v>
      </c>
      <c r="O535" s="9">
        <f t="shared" si="232"/>
        <v>0</v>
      </c>
      <c r="P535" s="4">
        <f t="shared" ref="P535:P543" si="236">IF(O535=0,0,IF(F535="OŽ",IF(L535&gt;35,0,IF(J535&gt;35,(36-L535)*1.836,((36-L535)-(36-J535))*1.836)),0)+IF(F535="PČ",IF(L535&gt;31,0,IF(J535&gt;31,(32-L535)*1.347,((32-L535)-(32-J535))*1.347)),0)+ IF(F535="PČneol",IF(L535&gt;15,0,IF(J535&gt;15,(16-L535)*0.255,((16-L535)-(16-J535))*0.255)),0)+IF(F535="PŽ",IF(L535&gt;31,0,IF(J535&gt;31,(32-L535)*0.255,((32-L535)-(32-J535))*0.255)),0)+IF(F535="EČ",IF(L535&gt;23,0,IF(J535&gt;23,(24-L535)*0.612,((24-L535)-(24-J535))*0.612)),0)+IF(F535="EČneol",IF(L535&gt;7,0,IF(J535&gt;7,(8-L535)*0.204,((8-L535)-(8-J535))*0.204)),0)+IF(F535="EŽ",IF(L535&gt;23,0,IF(J535&gt;23,(24-L535)*0.204,((24-L535)-(24-J535))*0.204)),0)+IF(F535="PT",IF(L535&gt;31,0,IF(J535&gt;31,(32-L535)*0.204,((32-L535)-(32-J535))*0.204)),0)+IF(F535="JOŽ",IF(L535&gt;23,0,IF(J535&gt;23,(24-L535)*0.255,((24-L535)-(24-J535))*0.255)),0)+IF(F535="JPČ",IF(L535&gt;23,0,IF(J535&gt;23,(24-L535)*0.204,((24-L535)-(24-J535))*0.204)),0)+IF(F535="JEČ",IF(L535&gt;15,0,IF(J535&gt;15,(16-L535)*0.102,((16-L535)-(16-J535))*0.102)),0)+IF(F535="JEOF",IF(L535&gt;15,0,IF(J535&gt;15,(16-L535)*0.102,((16-L535)-(16-J535))*0.102)),0)+IF(F535="JnPČ",IF(L535&gt;15,0,IF(J535&gt;15,(16-L535)*0.153,((16-L535)-(16-J535))*0.153)),0)+IF(F535="JnEČ",IF(L535&gt;15,0,IF(J535&gt;15,(16-L535)*0.0765,((16-L535)-(16-J535))*0.0765)),0)+IF(F535="JčPČ",IF(L535&gt;15,0,IF(J535&gt;15,(16-L535)*0.06375,((16-L535)-(16-J535))*0.06375)),0)+IF(F535="JčEČ",IF(L535&gt;15,0,IF(J535&gt;15,(16-L535)*0.051,((16-L535)-(16-J535))*0.051)),0)+IF(F535="NEAK",IF(L535&gt;23,0,IF(J535&gt;23,(24-L535)*0.03444,((24-L535)-(24-J535))*0.03444)),0))</f>
        <v>0</v>
      </c>
      <c r="Q535" s="11">
        <f t="shared" ref="Q535:Q543" si="237">IF(ISERROR(P535*100/N535),0,(P535*100/N535))</f>
        <v>0</v>
      </c>
      <c r="R535" s="10">
        <f t="shared" si="235"/>
        <v>0</v>
      </c>
      <c r="S535" s="8"/>
    </row>
    <row r="536" spans="1:19" hidden="1">
      <c r="A536" s="61">
        <v>3</v>
      </c>
      <c r="B536" s="61"/>
      <c r="C536" s="12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3">
        <f t="shared" si="231"/>
        <v>0</v>
      </c>
      <c r="O536" s="9">
        <f t="shared" si="232"/>
        <v>0</v>
      </c>
      <c r="P536" s="4">
        <f t="shared" si="236"/>
        <v>0</v>
      </c>
      <c r="Q536" s="11">
        <f t="shared" si="237"/>
        <v>0</v>
      </c>
      <c r="R536" s="10">
        <f t="shared" si="235"/>
        <v>0</v>
      </c>
      <c r="S536" s="8"/>
    </row>
    <row r="537" spans="1:19" hidden="1">
      <c r="A537" s="61">
        <v>4</v>
      </c>
      <c r="B537" s="61"/>
      <c r="C537" s="12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3">
        <f t="shared" si="231"/>
        <v>0</v>
      </c>
      <c r="O537" s="9">
        <f t="shared" si="232"/>
        <v>0</v>
      </c>
      <c r="P537" s="4">
        <f t="shared" si="236"/>
        <v>0</v>
      </c>
      <c r="Q537" s="11">
        <f t="shared" si="237"/>
        <v>0</v>
      </c>
      <c r="R537" s="10">
        <f t="shared" si="235"/>
        <v>0</v>
      </c>
      <c r="S537" s="8"/>
    </row>
    <row r="538" spans="1:19" hidden="1">
      <c r="A538" s="61">
        <v>5</v>
      </c>
      <c r="B538" s="61"/>
      <c r="C538" s="12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3">
        <f t="shared" si="231"/>
        <v>0</v>
      </c>
      <c r="O538" s="9">
        <f t="shared" si="232"/>
        <v>0</v>
      </c>
      <c r="P538" s="4">
        <f t="shared" si="236"/>
        <v>0</v>
      </c>
      <c r="Q538" s="11">
        <f t="shared" si="237"/>
        <v>0</v>
      </c>
      <c r="R538" s="10">
        <f t="shared" si="235"/>
        <v>0</v>
      </c>
      <c r="S538" s="8"/>
    </row>
    <row r="539" spans="1:19" hidden="1">
      <c r="A539" s="61">
        <v>6</v>
      </c>
      <c r="B539" s="61"/>
      <c r="C539" s="12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3">
        <f t="shared" si="231"/>
        <v>0</v>
      </c>
      <c r="O539" s="9">
        <f t="shared" si="232"/>
        <v>0</v>
      </c>
      <c r="P539" s="4">
        <f t="shared" si="236"/>
        <v>0</v>
      </c>
      <c r="Q539" s="11">
        <f t="shared" si="237"/>
        <v>0</v>
      </c>
      <c r="R539" s="10">
        <f t="shared" si="235"/>
        <v>0</v>
      </c>
      <c r="S539" s="8"/>
    </row>
    <row r="540" spans="1:19" hidden="1">
      <c r="A540" s="61">
        <v>7</v>
      </c>
      <c r="B540" s="61"/>
      <c r="C540" s="12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3">
        <f t="shared" si="231"/>
        <v>0</v>
      </c>
      <c r="O540" s="9">
        <f t="shared" si="232"/>
        <v>0</v>
      </c>
      <c r="P540" s="4">
        <f t="shared" si="236"/>
        <v>0</v>
      </c>
      <c r="Q540" s="11">
        <f t="shared" si="237"/>
        <v>0</v>
      </c>
      <c r="R540" s="10">
        <f t="shared" si="235"/>
        <v>0</v>
      </c>
      <c r="S540" s="8"/>
    </row>
    <row r="541" spans="1:19" hidden="1">
      <c r="A541" s="61">
        <v>8</v>
      </c>
      <c r="B541" s="61"/>
      <c r="C541" s="12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3">
        <f t="shared" si="231"/>
        <v>0</v>
      </c>
      <c r="O541" s="9">
        <f t="shared" si="232"/>
        <v>0</v>
      </c>
      <c r="P541" s="4">
        <f t="shared" si="236"/>
        <v>0</v>
      </c>
      <c r="Q541" s="11">
        <f t="shared" si="237"/>
        <v>0</v>
      </c>
      <c r="R541" s="10">
        <f t="shared" si="235"/>
        <v>0</v>
      </c>
      <c r="S541" s="8"/>
    </row>
    <row r="542" spans="1:19" hidden="1">
      <c r="A542" s="61">
        <v>9</v>
      </c>
      <c r="B542" s="61"/>
      <c r="C542" s="12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3">
        <f t="shared" si="231"/>
        <v>0</v>
      </c>
      <c r="O542" s="9">
        <f t="shared" si="232"/>
        <v>0</v>
      </c>
      <c r="P542" s="4">
        <f t="shared" si="236"/>
        <v>0</v>
      </c>
      <c r="Q542" s="11">
        <f t="shared" si="237"/>
        <v>0</v>
      </c>
      <c r="R542" s="10">
        <f t="shared" si="235"/>
        <v>0</v>
      </c>
      <c r="S542" s="8"/>
    </row>
    <row r="543" spans="1:19" hidden="1">
      <c r="A543" s="61">
        <v>10</v>
      </c>
      <c r="B543" s="61"/>
      <c r="C543" s="12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3">
        <f t="shared" si="231"/>
        <v>0</v>
      </c>
      <c r="O543" s="9">
        <f t="shared" si="232"/>
        <v>0</v>
      </c>
      <c r="P543" s="4">
        <f t="shared" si="236"/>
        <v>0</v>
      </c>
      <c r="Q543" s="11">
        <f t="shared" si="237"/>
        <v>0</v>
      </c>
      <c r="R543" s="10">
        <f t="shared" si="235"/>
        <v>0</v>
      </c>
      <c r="S543" s="8"/>
    </row>
    <row r="544" spans="1:19" hidden="1">
      <c r="A544" s="64" t="s">
        <v>35</v>
      </c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6"/>
      <c r="R544" s="10">
        <f>SUM(R534:R543)</f>
        <v>0</v>
      </c>
      <c r="S544" s="8"/>
    </row>
    <row r="545" spans="1:19" ht="15.75" hidden="1">
      <c r="A545" s="23" t="s">
        <v>182</v>
      </c>
      <c r="B545" s="23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6"/>
      <c r="S545" s="8"/>
    </row>
    <row r="546" spans="1:19" hidden="1">
      <c r="A546" s="48" t="s">
        <v>37</v>
      </c>
      <c r="B546" s="48"/>
      <c r="C546" s="48"/>
      <c r="D546" s="48"/>
      <c r="E546" s="48"/>
      <c r="F546" s="48"/>
      <c r="G546" s="48"/>
      <c r="H546" s="48"/>
      <c r="I546" s="48"/>
      <c r="J546" s="15"/>
      <c r="K546" s="15"/>
      <c r="L546" s="15"/>
      <c r="M546" s="15"/>
      <c r="N546" s="15"/>
      <c r="O546" s="15"/>
      <c r="P546" s="15"/>
      <c r="Q546" s="15"/>
      <c r="R546" s="16"/>
      <c r="S546" s="8"/>
    </row>
    <row r="547" spans="1:19" s="8" customFormat="1" hidden="1">
      <c r="A547" s="48"/>
      <c r="B547" s="48"/>
      <c r="C547" s="48"/>
      <c r="D547" s="48"/>
      <c r="E547" s="48"/>
      <c r="F547" s="48"/>
      <c r="G547" s="48"/>
      <c r="H547" s="48"/>
      <c r="I547" s="48"/>
      <c r="J547" s="15"/>
      <c r="K547" s="15"/>
      <c r="L547" s="15"/>
      <c r="M547" s="15"/>
      <c r="N547" s="15"/>
      <c r="O547" s="15"/>
      <c r="P547" s="15"/>
      <c r="Q547" s="15"/>
      <c r="R547" s="16"/>
    </row>
    <row r="548" spans="1:19" ht="13.9" hidden="1" customHeight="1">
      <c r="A548" s="67" t="s">
        <v>180</v>
      </c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57"/>
      <c r="R548" s="8"/>
      <c r="S548" s="8"/>
    </row>
    <row r="549" spans="1:19" ht="15.6" hidden="1" customHeight="1">
      <c r="A549" s="69" t="s">
        <v>27</v>
      </c>
      <c r="B549" s="70"/>
      <c r="C549" s="70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57"/>
      <c r="R549" s="8"/>
      <c r="S549" s="8"/>
    </row>
    <row r="550" spans="1:19" ht="13.9" hidden="1" customHeight="1">
      <c r="A550" s="67" t="s">
        <v>181</v>
      </c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57"/>
      <c r="R550" s="8"/>
      <c r="S550" s="8"/>
    </row>
    <row r="551" spans="1:19" hidden="1">
      <c r="A551" s="61">
        <v>1</v>
      </c>
      <c r="B551" s="61"/>
      <c r="C551" s="12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3">
        <f t="shared" ref="N551:N560" si="238">(IF(F551="OŽ",IF(L551=1,550.8,IF(L551=2,426.38,IF(L551=3,342.14,IF(L551=4,181.44,IF(L551=5,168.48,IF(L551=6,155.52,IF(L551=7,148.5,IF(L551=8,144,0))))))))+IF(L551&lt;=8,0,IF(L551&lt;=16,137.7,IF(L551&lt;=24,108,IF(L551&lt;=32,80.1,IF(L551&lt;=36,52.2,0)))))-IF(L551&lt;=8,0,IF(L551&lt;=16,(L551-9)*2.754,IF(L551&lt;=24,(L551-17)* 2.754,IF(L551&lt;=32,(L551-25)* 2.754,IF(L551&lt;=36,(L551-33)*2.754,0))))),0)+IF(F551="PČ",IF(L551=1,449,IF(L551=2,314.6,IF(L551=3,238,IF(L551=4,172,IF(L551=5,159,IF(L551=6,145,IF(L551=7,132,IF(L551=8,119,0))))))))+IF(L551&lt;=8,0,IF(L551&lt;=16,88,IF(L551&lt;=24,55,IF(L551&lt;=32,22,0))))-IF(L551&lt;=8,0,IF(L551&lt;=16,(L551-9)*2.245,IF(L551&lt;=24,(L551-17)*2.245,IF(L551&lt;=32,(L551-25)*2.245,0)))),0)+IF(F551="PČneol",IF(L551=1,85,IF(L551=2,64.61,IF(L551=3,50.76,IF(L551=4,16.25,IF(L551=5,15,IF(L551=6,13.75,IF(L551=7,12.5,IF(L551=8,11.25,0))))))))+IF(L551&lt;=8,0,IF(L551&lt;=16,9,0))-IF(L551&lt;=8,0,IF(L551&lt;=16,(L551-9)*0.425,0)),0)+IF(F551="PŽ",IF(L551=1,85,IF(L551=2,59.5,IF(L551=3,45,IF(L551=4,32.5,IF(L551=5,30,IF(L551=6,27.5,IF(L551=7,25,IF(L551=8,22.5,0))))))))+IF(L551&lt;=8,0,IF(L551&lt;=16,19,IF(L551&lt;=24,13,IF(L551&lt;=32,8,0))))-IF(L551&lt;=8,0,IF(L551&lt;=16,(L551-9)*0.425,IF(L551&lt;=24,(L551-17)*0.425,IF(L551&lt;=32,(L551-25)*0.425,0)))),0)+IF(F551="EČ",IF(L551=1,204,IF(L551=2,156.24,IF(L551=3,123.84,IF(L551=4,72,IF(L551=5,66,IF(L551=6,60,IF(L551=7,54,IF(L551=8,48,0))))))))+IF(L551&lt;=8,0,IF(L551&lt;=16,40,IF(L551&lt;=24,25,0)))-IF(L551&lt;=8,0,IF(L551&lt;=16,(L551-9)*1.02,IF(L551&lt;=24,(L551-17)*1.02,0))),0)+IF(F551="EČneol",IF(L551=1,68,IF(L551=2,51.69,IF(L551=3,40.61,IF(L551=4,13,IF(L551=5,12,IF(L551=6,11,IF(L551=7,10,IF(L551=8,9,0)))))))))+IF(F551="EŽ",IF(L551=1,68,IF(L551=2,47.6,IF(L551=3,36,IF(L551=4,18,IF(L551=5,16.5,IF(L551=6,15,IF(L551=7,13.5,IF(L551=8,12,0))))))))+IF(L551&lt;=8,0,IF(L551&lt;=16,10,IF(L551&lt;=24,6,0)))-IF(L551&lt;=8,0,IF(L551&lt;=16,(L551-9)*0.34,IF(L551&lt;=24,(L551-17)*0.34,0))),0)+IF(F551="PT",IF(L551=1,68,IF(L551=2,52.08,IF(L551=3,41.28,IF(L551=4,24,IF(L551=5,22,IF(L551=6,20,IF(L551=7,18,IF(L551=8,16,0))))))))+IF(L551&lt;=8,0,IF(L551&lt;=16,13,IF(L551&lt;=24,9,IF(L551&lt;=32,4,0))))-IF(L551&lt;=8,0,IF(L551&lt;=16,(L551-9)*0.34,IF(L551&lt;=24,(L551-17)*0.34,IF(L551&lt;=32,(L551-25)*0.34,0)))),0)+IF(F551="JOŽ",IF(L551=1,85,IF(L551=2,59.5,IF(L551=3,45,IF(L551=4,32.5,IF(L551=5,30,IF(L551=6,27.5,IF(L551=7,25,IF(L551=8,22.5,0))))))))+IF(L551&lt;=8,0,IF(L551&lt;=16,19,IF(L551&lt;=24,13,0)))-IF(L551&lt;=8,0,IF(L551&lt;=16,(L551-9)*0.425,IF(L551&lt;=24,(L551-17)*0.425,0))),0)+IF(F551="JPČ",IF(L551=1,68,IF(L551=2,47.6,IF(L551=3,36,IF(L551=4,26,IF(L551=5,24,IF(L551=6,22,IF(L551=7,20,IF(L551=8,18,0))))))))+IF(L551&lt;=8,0,IF(L551&lt;=16,13,IF(L551&lt;=24,9,0)))-IF(L551&lt;=8,0,IF(L551&lt;=16,(L551-9)*0.34,IF(L551&lt;=24,(L551-17)*0.34,0))),0)+IF(F551="JEČ",IF(L551=1,34,IF(L551=2,26.04,IF(L551=3,20.6,IF(L551=4,12,IF(L551=5,11,IF(L551=6,10,IF(L551=7,9,IF(L551=8,8,0))))))))+IF(L551&lt;=8,0,IF(L551&lt;=16,6,0))-IF(L551&lt;=8,0,IF(L551&lt;=16,(L551-9)*0.17,0)),0)+IF(F551="JEOF",IF(L551=1,34,IF(L551=2,26.04,IF(L551=3,20.6,IF(L551=4,12,IF(L551=5,11,IF(L551=6,10,IF(L551=7,9,IF(L551=8,8,0))))))))+IF(L551&lt;=8,0,IF(L551&lt;=16,6,0))-IF(L551&lt;=8,0,IF(L551&lt;=16,(L551-9)*0.17,0)),0)+IF(F551="JnPČ",IF(L551=1,51,IF(L551=2,35.7,IF(L551=3,27,IF(L551=4,19.5,IF(L551=5,18,IF(L551=6,16.5,IF(L551=7,15,IF(L551=8,13.5,0))))))))+IF(L551&lt;=8,0,IF(L551&lt;=16,10,0))-IF(L551&lt;=8,0,IF(L551&lt;=16,(L551-9)*0.255,0)),0)+IF(F551="JnEČ",IF(L551=1,25.5,IF(L551=2,19.53,IF(L551=3,15.48,IF(L551=4,9,IF(L551=5,8.25,IF(L551=6,7.5,IF(L551=7,6.75,IF(L551=8,6,0))))))))+IF(L551&lt;=8,0,IF(L551&lt;=16,5,0))-IF(L551&lt;=8,0,IF(L551&lt;=16,(L551-9)*0.1275,0)),0)+IF(F551="JčPČ",IF(L551=1,21.25,IF(L551=2,14.5,IF(L551=3,11.5,IF(L551=4,7,IF(L551=5,6.5,IF(L551=6,6,IF(L551=7,5.5,IF(L551=8,5,0))))))))+IF(L551&lt;=8,0,IF(L551&lt;=16,4,0))-IF(L551&lt;=8,0,IF(L551&lt;=16,(L551-9)*0.10625,0)),0)+IF(F551="JčEČ",IF(L551=1,17,IF(L551=2,13.02,IF(L551=3,10.32,IF(L551=4,6,IF(L551=5,5.5,IF(L551=6,5,IF(L551=7,4.5,IF(L551=8,4,0))))))))+IF(L551&lt;=8,0,IF(L551&lt;=16,3,0))-IF(L551&lt;=8,0,IF(L551&lt;=16,(L551-9)*0.085,0)),0)+IF(F551="NEAK",IF(L551=1,11.48,IF(L551=2,8.79,IF(L551=3,6.97,IF(L551=4,4.05,IF(L551=5,3.71,IF(L551=6,3.38,IF(L551=7,3.04,IF(L551=8,2.7,0))))))))+IF(L551&lt;=8,0,IF(L551&lt;=16,2,IF(L551&lt;=24,1.3,0)))-IF(L551&lt;=8,0,IF(L551&lt;=16,(L551-9)*0.0574,IF(L551&lt;=24,(L551-17)*0.0574,0))),0))*IF(L551&lt;0,1,IF(OR(F551="PČ",F551="PŽ",F551="PT"),IF(J551&lt;32,J551/32,1),1))* IF(L551&lt;0,1,IF(OR(F551="EČ",F551="EŽ",F551="JOŽ",F551="JPČ",F551="NEAK"),IF(J551&lt;24,J551/24,1),1))*IF(L551&lt;0,1,IF(OR(F551="PČneol",F551="JEČ",F551="JEOF",F551="JnPČ",F551="JnEČ",F551="JčPČ",F551="JčEČ"),IF(J551&lt;16,J551/16,1),1))*IF(L551&lt;0,1,IF(F551="EČneol",IF(J551&lt;8,J551/8,1),1))</f>
        <v>0</v>
      </c>
      <c r="O551" s="9">
        <f t="shared" ref="O551:O560" si="239">IF(F551="OŽ",N551,IF(H551="Ne",IF(J551*0.3&lt;J551-L551,N551,0),IF(J551*0.1&lt;J551-L551,N551,0)))</f>
        <v>0</v>
      </c>
      <c r="P551" s="4">
        <f t="shared" ref="P551" si="240">IF(O551=0,0,IF(F551="OŽ",IF(L551&gt;35,0,IF(J551&gt;35,(36-L551)*1.836,((36-L551)-(36-J551))*1.836)),0)+IF(F551="PČ",IF(L551&gt;31,0,IF(J551&gt;31,(32-L551)*1.347,((32-L551)-(32-J551))*1.347)),0)+ IF(F551="PČneol",IF(L551&gt;15,0,IF(J551&gt;15,(16-L551)*0.255,((16-L551)-(16-J551))*0.255)),0)+IF(F551="PŽ",IF(L551&gt;31,0,IF(J551&gt;31,(32-L551)*0.255,((32-L551)-(32-J551))*0.255)),0)+IF(F551="EČ",IF(L551&gt;23,0,IF(J551&gt;23,(24-L551)*0.612,((24-L551)-(24-J551))*0.612)),0)+IF(F551="EČneol",IF(L551&gt;7,0,IF(J551&gt;7,(8-L551)*0.204,((8-L551)-(8-J551))*0.204)),0)+IF(F551="EŽ",IF(L551&gt;23,0,IF(J551&gt;23,(24-L551)*0.204,((24-L551)-(24-J551))*0.204)),0)+IF(F551="PT",IF(L551&gt;31,0,IF(J551&gt;31,(32-L551)*0.204,((32-L551)-(32-J551))*0.204)),0)+IF(F551="JOŽ",IF(L551&gt;23,0,IF(J551&gt;23,(24-L551)*0.255,((24-L551)-(24-J551))*0.255)),0)+IF(F551="JPČ",IF(L551&gt;23,0,IF(J551&gt;23,(24-L551)*0.204,((24-L551)-(24-J551))*0.204)),0)+IF(F551="JEČ",IF(L551&gt;15,0,IF(J551&gt;15,(16-L551)*0.102,((16-L551)-(16-J551))*0.102)),0)+IF(F551="JEOF",IF(L551&gt;15,0,IF(J551&gt;15,(16-L551)*0.102,((16-L551)-(16-J551))*0.102)),0)+IF(F551="JnPČ",IF(L551&gt;15,0,IF(J551&gt;15,(16-L551)*0.153,((16-L551)-(16-J551))*0.153)),0)+IF(F551="JnEČ",IF(L551&gt;15,0,IF(J551&gt;15,(16-L551)*0.0765,((16-L551)-(16-J551))*0.0765)),0)+IF(F551="JčPČ",IF(L551&gt;15,0,IF(J551&gt;15,(16-L551)*0.06375,((16-L551)-(16-J551))*0.06375)),0)+IF(F551="JčEČ",IF(L551&gt;15,0,IF(J551&gt;15,(16-L551)*0.051,((16-L551)-(16-J551))*0.051)),0)+IF(F551="NEAK",IF(L551&gt;23,0,IF(J551&gt;23,(24-L551)*0.03444,((24-L551)-(24-J551))*0.03444)),0))</f>
        <v>0</v>
      </c>
      <c r="Q551" s="11">
        <f t="shared" ref="Q551" si="241">IF(ISERROR(P551*100/N551),0,(P551*100/N551))</f>
        <v>0</v>
      </c>
      <c r="R551" s="10">
        <f t="shared" ref="R551:R560" si="242">IF(Q551&lt;=30,O551+P551,O551+O551*0.3)*IF(G551=1,0.4,IF(G551=2,0.75,IF(G551="1 (kas 4 m. 1 k. nerengiamos)",0.52,1)))*IF(D551="olimpinė",1,IF(M551="Ne",0.5,1))*IF(OR(A$5="Lietuvos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federacija"),IF(OR(J551&lt;8,K551&lt;16),0,1),1)*E551*IF(I551&lt;=1,1,1/I551)*IF(OR(A$5="Lietuvos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51" s="8"/>
    </row>
    <row r="552" spans="1:19" hidden="1">
      <c r="A552" s="61">
        <v>2</v>
      </c>
      <c r="B552" s="61"/>
      <c r="C552" s="12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3">
        <f t="shared" si="238"/>
        <v>0</v>
      </c>
      <c r="O552" s="9">
        <f t="shared" si="239"/>
        <v>0</v>
      </c>
      <c r="P552" s="4">
        <f t="shared" ref="P552:P560" si="243">IF(O552=0,0,IF(F552="OŽ",IF(L552&gt;35,0,IF(J552&gt;35,(36-L552)*1.836,((36-L552)-(36-J552))*1.836)),0)+IF(F552="PČ",IF(L552&gt;31,0,IF(J552&gt;31,(32-L552)*1.347,((32-L552)-(32-J552))*1.347)),0)+ IF(F552="PČneol",IF(L552&gt;15,0,IF(J552&gt;15,(16-L552)*0.255,((16-L552)-(16-J552))*0.255)),0)+IF(F552="PŽ",IF(L552&gt;31,0,IF(J552&gt;31,(32-L552)*0.255,((32-L552)-(32-J552))*0.255)),0)+IF(F552="EČ",IF(L552&gt;23,0,IF(J552&gt;23,(24-L552)*0.612,((24-L552)-(24-J552))*0.612)),0)+IF(F552="EČneol",IF(L552&gt;7,0,IF(J552&gt;7,(8-L552)*0.204,((8-L552)-(8-J552))*0.204)),0)+IF(F552="EŽ",IF(L552&gt;23,0,IF(J552&gt;23,(24-L552)*0.204,((24-L552)-(24-J552))*0.204)),0)+IF(F552="PT",IF(L552&gt;31,0,IF(J552&gt;31,(32-L552)*0.204,((32-L552)-(32-J552))*0.204)),0)+IF(F552="JOŽ",IF(L552&gt;23,0,IF(J552&gt;23,(24-L552)*0.255,((24-L552)-(24-J552))*0.255)),0)+IF(F552="JPČ",IF(L552&gt;23,0,IF(J552&gt;23,(24-L552)*0.204,((24-L552)-(24-J552))*0.204)),0)+IF(F552="JEČ",IF(L552&gt;15,0,IF(J552&gt;15,(16-L552)*0.102,((16-L552)-(16-J552))*0.102)),0)+IF(F552="JEOF",IF(L552&gt;15,0,IF(J552&gt;15,(16-L552)*0.102,((16-L552)-(16-J552))*0.102)),0)+IF(F552="JnPČ",IF(L552&gt;15,0,IF(J552&gt;15,(16-L552)*0.153,((16-L552)-(16-J552))*0.153)),0)+IF(F552="JnEČ",IF(L552&gt;15,0,IF(J552&gt;15,(16-L552)*0.0765,((16-L552)-(16-J552))*0.0765)),0)+IF(F552="JčPČ",IF(L552&gt;15,0,IF(J552&gt;15,(16-L552)*0.06375,((16-L552)-(16-J552))*0.06375)),0)+IF(F552="JčEČ",IF(L552&gt;15,0,IF(J552&gt;15,(16-L552)*0.051,((16-L552)-(16-J552))*0.051)),0)+IF(F552="NEAK",IF(L552&gt;23,0,IF(J552&gt;23,(24-L552)*0.03444,((24-L552)-(24-J552))*0.03444)),0))</f>
        <v>0</v>
      </c>
      <c r="Q552" s="11">
        <f t="shared" ref="Q552:Q560" si="244">IF(ISERROR(P552*100/N552),0,(P552*100/N552))</f>
        <v>0</v>
      </c>
      <c r="R552" s="10">
        <f t="shared" si="242"/>
        <v>0</v>
      </c>
      <c r="S552" s="8"/>
    </row>
    <row r="553" spans="1:19" hidden="1">
      <c r="A553" s="61">
        <v>3</v>
      </c>
      <c r="B553" s="61"/>
      <c r="C553" s="12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3">
        <f t="shared" si="238"/>
        <v>0</v>
      </c>
      <c r="O553" s="9">
        <f t="shared" si="239"/>
        <v>0</v>
      </c>
      <c r="P553" s="4">
        <f t="shared" si="243"/>
        <v>0</v>
      </c>
      <c r="Q553" s="11">
        <f t="shared" si="244"/>
        <v>0</v>
      </c>
      <c r="R553" s="10">
        <f t="shared" si="242"/>
        <v>0</v>
      </c>
      <c r="S553" s="8"/>
    </row>
    <row r="554" spans="1:19" hidden="1">
      <c r="A554" s="61">
        <v>4</v>
      </c>
      <c r="B554" s="61"/>
      <c r="C554" s="12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3">
        <f t="shared" si="238"/>
        <v>0</v>
      </c>
      <c r="O554" s="9">
        <f t="shared" si="239"/>
        <v>0</v>
      </c>
      <c r="P554" s="4">
        <f t="shared" si="243"/>
        <v>0</v>
      </c>
      <c r="Q554" s="11">
        <f t="shared" si="244"/>
        <v>0</v>
      </c>
      <c r="R554" s="10">
        <f t="shared" si="242"/>
        <v>0</v>
      </c>
      <c r="S554" s="8"/>
    </row>
    <row r="555" spans="1:19" hidden="1">
      <c r="A555" s="61">
        <v>5</v>
      </c>
      <c r="B555" s="61"/>
      <c r="C555" s="12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3">
        <f t="shared" si="238"/>
        <v>0</v>
      </c>
      <c r="O555" s="9">
        <f t="shared" si="239"/>
        <v>0</v>
      </c>
      <c r="P555" s="4">
        <f t="shared" si="243"/>
        <v>0</v>
      </c>
      <c r="Q555" s="11">
        <f t="shared" si="244"/>
        <v>0</v>
      </c>
      <c r="R555" s="10">
        <f t="shared" si="242"/>
        <v>0</v>
      </c>
      <c r="S555" s="8"/>
    </row>
    <row r="556" spans="1:19" hidden="1">
      <c r="A556" s="61">
        <v>6</v>
      </c>
      <c r="B556" s="61"/>
      <c r="C556" s="12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3">
        <f t="shared" si="238"/>
        <v>0</v>
      </c>
      <c r="O556" s="9">
        <f t="shared" si="239"/>
        <v>0</v>
      </c>
      <c r="P556" s="4">
        <f t="shared" si="243"/>
        <v>0</v>
      </c>
      <c r="Q556" s="11">
        <f t="shared" si="244"/>
        <v>0</v>
      </c>
      <c r="R556" s="10">
        <f t="shared" si="242"/>
        <v>0</v>
      </c>
      <c r="S556" s="8"/>
    </row>
    <row r="557" spans="1:19" hidden="1">
      <c r="A557" s="61">
        <v>7</v>
      </c>
      <c r="B557" s="61"/>
      <c r="C557" s="12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3">
        <f t="shared" si="238"/>
        <v>0</v>
      </c>
      <c r="O557" s="9">
        <f t="shared" si="239"/>
        <v>0</v>
      </c>
      <c r="P557" s="4">
        <f t="shared" si="243"/>
        <v>0</v>
      </c>
      <c r="Q557" s="11">
        <f t="shared" si="244"/>
        <v>0</v>
      </c>
      <c r="R557" s="10">
        <f t="shared" si="242"/>
        <v>0</v>
      </c>
      <c r="S557" s="8"/>
    </row>
    <row r="558" spans="1:19" hidden="1">
      <c r="A558" s="61">
        <v>8</v>
      </c>
      <c r="B558" s="61"/>
      <c r="C558" s="12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3">
        <f t="shared" si="238"/>
        <v>0</v>
      </c>
      <c r="O558" s="9">
        <f t="shared" si="239"/>
        <v>0</v>
      </c>
      <c r="P558" s="4">
        <f t="shared" si="243"/>
        <v>0</v>
      </c>
      <c r="Q558" s="11">
        <f t="shared" si="244"/>
        <v>0</v>
      </c>
      <c r="R558" s="10">
        <f t="shared" si="242"/>
        <v>0</v>
      </c>
      <c r="S558" s="8"/>
    </row>
    <row r="559" spans="1:19" hidden="1">
      <c r="A559" s="61">
        <v>9</v>
      </c>
      <c r="B559" s="61"/>
      <c r="C559" s="12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3">
        <f t="shared" si="238"/>
        <v>0</v>
      </c>
      <c r="O559" s="9">
        <f t="shared" si="239"/>
        <v>0</v>
      </c>
      <c r="P559" s="4">
        <f t="shared" si="243"/>
        <v>0</v>
      </c>
      <c r="Q559" s="11">
        <f t="shared" si="244"/>
        <v>0</v>
      </c>
      <c r="R559" s="10">
        <f t="shared" si="242"/>
        <v>0</v>
      </c>
      <c r="S559" s="8"/>
    </row>
    <row r="560" spans="1:19" hidden="1">
      <c r="A560" s="61">
        <v>10</v>
      </c>
      <c r="B560" s="61"/>
      <c r="C560" s="12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3">
        <f t="shared" si="238"/>
        <v>0</v>
      </c>
      <c r="O560" s="9">
        <f t="shared" si="239"/>
        <v>0</v>
      </c>
      <c r="P560" s="4">
        <f t="shared" si="243"/>
        <v>0</v>
      </c>
      <c r="Q560" s="11">
        <f t="shared" si="244"/>
        <v>0</v>
      </c>
      <c r="R560" s="10">
        <f t="shared" si="242"/>
        <v>0</v>
      </c>
      <c r="S560" s="8"/>
    </row>
    <row r="561" spans="1:19" ht="13.9" hidden="1" customHeight="1">
      <c r="A561" s="64" t="s">
        <v>35</v>
      </c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6"/>
      <c r="R561" s="10">
        <f>SUM(R551:R560)</f>
        <v>0</v>
      </c>
      <c r="S561" s="8"/>
    </row>
    <row r="562" spans="1:19" ht="15.75" hidden="1">
      <c r="A562" s="23" t="s">
        <v>182</v>
      </c>
      <c r="B562" s="23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6"/>
      <c r="S562" s="8"/>
    </row>
    <row r="563" spans="1:19" hidden="1">
      <c r="A563" s="48" t="s">
        <v>37</v>
      </c>
      <c r="B563" s="48"/>
      <c r="C563" s="48"/>
      <c r="D563" s="48"/>
      <c r="E563" s="48"/>
      <c r="F563" s="48"/>
      <c r="G563" s="48"/>
      <c r="H563" s="48"/>
      <c r="I563" s="48"/>
      <c r="J563" s="15"/>
      <c r="K563" s="15"/>
      <c r="L563" s="15"/>
      <c r="M563" s="15"/>
      <c r="N563" s="15"/>
      <c r="O563" s="15"/>
      <c r="P563" s="15"/>
      <c r="Q563" s="15"/>
      <c r="R563" s="16"/>
      <c r="S563" s="8"/>
    </row>
    <row r="564" spans="1:19" s="8" customFormat="1" hidden="1">
      <c r="A564" s="48"/>
      <c r="B564" s="48"/>
      <c r="C564" s="48"/>
      <c r="D564" s="48"/>
      <c r="E564" s="48"/>
      <c r="F564" s="48"/>
      <c r="G564" s="48"/>
      <c r="H564" s="48"/>
      <c r="I564" s="48"/>
      <c r="J564" s="15"/>
      <c r="K564" s="15"/>
      <c r="L564" s="15"/>
      <c r="M564" s="15"/>
      <c r="N564" s="15"/>
      <c r="O564" s="15"/>
      <c r="P564" s="15"/>
      <c r="Q564" s="15"/>
      <c r="R564" s="16"/>
    </row>
    <row r="565" spans="1:19" hidden="1">
      <c r="A565" s="67" t="s">
        <v>180</v>
      </c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57"/>
      <c r="R565" s="8"/>
      <c r="S565" s="8"/>
    </row>
    <row r="566" spans="1:19" ht="18" hidden="1">
      <c r="A566" s="69" t="s">
        <v>27</v>
      </c>
      <c r="B566" s="70"/>
      <c r="C566" s="70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57"/>
      <c r="R566" s="8"/>
      <c r="S566" s="8"/>
    </row>
    <row r="567" spans="1:19" hidden="1">
      <c r="A567" s="67" t="s">
        <v>181</v>
      </c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57"/>
      <c r="R567" s="8"/>
      <c r="S567" s="8"/>
    </row>
    <row r="568" spans="1:19" hidden="1">
      <c r="A568" s="61">
        <v>1</v>
      </c>
      <c r="B568" s="61"/>
      <c r="C568" s="12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3">
        <f t="shared" ref="N568:N577" si="245">(IF(F568="OŽ",IF(L568=1,550.8,IF(L568=2,426.38,IF(L568=3,342.14,IF(L568=4,181.44,IF(L568=5,168.48,IF(L568=6,155.52,IF(L568=7,148.5,IF(L568=8,144,0))))))))+IF(L568&lt;=8,0,IF(L568&lt;=16,137.7,IF(L568&lt;=24,108,IF(L568&lt;=32,80.1,IF(L568&lt;=36,52.2,0)))))-IF(L568&lt;=8,0,IF(L568&lt;=16,(L568-9)*2.754,IF(L568&lt;=24,(L568-17)* 2.754,IF(L568&lt;=32,(L568-25)* 2.754,IF(L568&lt;=36,(L568-33)*2.754,0))))),0)+IF(F568="PČ",IF(L568=1,449,IF(L568=2,314.6,IF(L568=3,238,IF(L568=4,172,IF(L568=5,159,IF(L568=6,145,IF(L568=7,132,IF(L568=8,119,0))))))))+IF(L568&lt;=8,0,IF(L568&lt;=16,88,IF(L568&lt;=24,55,IF(L568&lt;=32,22,0))))-IF(L568&lt;=8,0,IF(L568&lt;=16,(L568-9)*2.245,IF(L568&lt;=24,(L568-17)*2.245,IF(L568&lt;=32,(L568-25)*2.245,0)))),0)+IF(F568="PČneol",IF(L568=1,85,IF(L568=2,64.61,IF(L568=3,50.76,IF(L568=4,16.25,IF(L568=5,15,IF(L568=6,13.75,IF(L568=7,12.5,IF(L568=8,11.25,0))))))))+IF(L568&lt;=8,0,IF(L568&lt;=16,9,0))-IF(L568&lt;=8,0,IF(L568&lt;=16,(L568-9)*0.425,0)),0)+IF(F568="PŽ",IF(L568=1,85,IF(L568=2,59.5,IF(L568=3,45,IF(L568=4,32.5,IF(L568=5,30,IF(L568=6,27.5,IF(L568=7,25,IF(L568=8,22.5,0))))))))+IF(L568&lt;=8,0,IF(L568&lt;=16,19,IF(L568&lt;=24,13,IF(L568&lt;=32,8,0))))-IF(L568&lt;=8,0,IF(L568&lt;=16,(L568-9)*0.425,IF(L568&lt;=24,(L568-17)*0.425,IF(L568&lt;=32,(L568-25)*0.425,0)))),0)+IF(F568="EČ",IF(L568=1,204,IF(L568=2,156.24,IF(L568=3,123.84,IF(L568=4,72,IF(L568=5,66,IF(L568=6,60,IF(L568=7,54,IF(L568=8,48,0))))))))+IF(L568&lt;=8,0,IF(L568&lt;=16,40,IF(L568&lt;=24,25,0)))-IF(L568&lt;=8,0,IF(L568&lt;=16,(L568-9)*1.02,IF(L568&lt;=24,(L568-17)*1.02,0))),0)+IF(F568="EČneol",IF(L568=1,68,IF(L568=2,51.69,IF(L568=3,40.61,IF(L568=4,13,IF(L568=5,12,IF(L568=6,11,IF(L568=7,10,IF(L568=8,9,0)))))))))+IF(F568="EŽ",IF(L568=1,68,IF(L568=2,47.6,IF(L568=3,36,IF(L568=4,18,IF(L568=5,16.5,IF(L568=6,15,IF(L568=7,13.5,IF(L568=8,12,0))))))))+IF(L568&lt;=8,0,IF(L568&lt;=16,10,IF(L568&lt;=24,6,0)))-IF(L568&lt;=8,0,IF(L568&lt;=16,(L568-9)*0.34,IF(L568&lt;=24,(L568-17)*0.34,0))),0)+IF(F568="PT",IF(L568=1,68,IF(L568=2,52.08,IF(L568=3,41.28,IF(L568=4,24,IF(L568=5,22,IF(L568=6,20,IF(L568=7,18,IF(L568=8,16,0))))))))+IF(L568&lt;=8,0,IF(L568&lt;=16,13,IF(L568&lt;=24,9,IF(L568&lt;=32,4,0))))-IF(L568&lt;=8,0,IF(L568&lt;=16,(L568-9)*0.34,IF(L568&lt;=24,(L568-17)*0.34,IF(L568&lt;=32,(L568-25)*0.34,0)))),0)+IF(F568="JOŽ",IF(L568=1,85,IF(L568=2,59.5,IF(L568=3,45,IF(L568=4,32.5,IF(L568=5,30,IF(L568=6,27.5,IF(L568=7,25,IF(L568=8,22.5,0))))))))+IF(L568&lt;=8,0,IF(L568&lt;=16,19,IF(L568&lt;=24,13,0)))-IF(L568&lt;=8,0,IF(L568&lt;=16,(L568-9)*0.425,IF(L568&lt;=24,(L568-17)*0.425,0))),0)+IF(F568="JPČ",IF(L568=1,68,IF(L568=2,47.6,IF(L568=3,36,IF(L568=4,26,IF(L568=5,24,IF(L568=6,22,IF(L568=7,20,IF(L568=8,18,0))))))))+IF(L568&lt;=8,0,IF(L568&lt;=16,13,IF(L568&lt;=24,9,0)))-IF(L568&lt;=8,0,IF(L568&lt;=16,(L568-9)*0.34,IF(L568&lt;=24,(L568-17)*0.34,0))),0)+IF(F568="JEČ",IF(L568=1,34,IF(L568=2,26.04,IF(L568=3,20.6,IF(L568=4,12,IF(L568=5,11,IF(L568=6,10,IF(L568=7,9,IF(L568=8,8,0))))))))+IF(L568&lt;=8,0,IF(L568&lt;=16,6,0))-IF(L568&lt;=8,0,IF(L568&lt;=16,(L568-9)*0.17,0)),0)+IF(F568="JEOF",IF(L568=1,34,IF(L568=2,26.04,IF(L568=3,20.6,IF(L568=4,12,IF(L568=5,11,IF(L568=6,10,IF(L568=7,9,IF(L568=8,8,0))))))))+IF(L568&lt;=8,0,IF(L568&lt;=16,6,0))-IF(L568&lt;=8,0,IF(L568&lt;=16,(L568-9)*0.17,0)),0)+IF(F568="JnPČ",IF(L568=1,51,IF(L568=2,35.7,IF(L568=3,27,IF(L568=4,19.5,IF(L568=5,18,IF(L568=6,16.5,IF(L568=7,15,IF(L568=8,13.5,0))))))))+IF(L568&lt;=8,0,IF(L568&lt;=16,10,0))-IF(L568&lt;=8,0,IF(L568&lt;=16,(L568-9)*0.255,0)),0)+IF(F568="JnEČ",IF(L568=1,25.5,IF(L568=2,19.53,IF(L568=3,15.48,IF(L568=4,9,IF(L568=5,8.25,IF(L568=6,7.5,IF(L568=7,6.75,IF(L568=8,6,0))))))))+IF(L568&lt;=8,0,IF(L568&lt;=16,5,0))-IF(L568&lt;=8,0,IF(L568&lt;=16,(L568-9)*0.1275,0)),0)+IF(F568="JčPČ",IF(L568=1,21.25,IF(L568=2,14.5,IF(L568=3,11.5,IF(L568=4,7,IF(L568=5,6.5,IF(L568=6,6,IF(L568=7,5.5,IF(L568=8,5,0))))))))+IF(L568&lt;=8,0,IF(L568&lt;=16,4,0))-IF(L568&lt;=8,0,IF(L568&lt;=16,(L568-9)*0.10625,0)),0)+IF(F568="JčEČ",IF(L568=1,17,IF(L568=2,13.02,IF(L568=3,10.32,IF(L568=4,6,IF(L568=5,5.5,IF(L568=6,5,IF(L568=7,4.5,IF(L568=8,4,0))))))))+IF(L568&lt;=8,0,IF(L568&lt;=16,3,0))-IF(L568&lt;=8,0,IF(L568&lt;=16,(L568-9)*0.085,0)),0)+IF(F568="NEAK",IF(L568=1,11.48,IF(L568=2,8.79,IF(L568=3,6.97,IF(L568=4,4.05,IF(L568=5,3.71,IF(L568=6,3.38,IF(L568=7,3.04,IF(L568=8,2.7,0))))))))+IF(L568&lt;=8,0,IF(L568&lt;=16,2,IF(L568&lt;=24,1.3,0)))-IF(L568&lt;=8,0,IF(L568&lt;=16,(L568-9)*0.0574,IF(L568&lt;=24,(L568-17)*0.0574,0))),0))*IF(L568&lt;0,1,IF(OR(F568="PČ",F568="PŽ",F568="PT"),IF(J568&lt;32,J568/32,1),1))* IF(L568&lt;0,1,IF(OR(F568="EČ",F568="EŽ",F568="JOŽ",F568="JPČ",F568="NEAK"),IF(J568&lt;24,J568/24,1),1))*IF(L568&lt;0,1,IF(OR(F568="PČneol",F568="JEČ",F568="JEOF",F568="JnPČ",F568="JnEČ",F568="JčPČ",F568="JčEČ"),IF(J568&lt;16,J568/16,1),1))*IF(L568&lt;0,1,IF(F568="EČneol",IF(J568&lt;8,J568/8,1),1))</f>
        <v>0</v>
      </c>
      <c r="O568" s="9">
        <f t="shared" ref="O568:O577" si="246">IF(F568="OŽ",N568,IF(H568="Ne",IF(J568*0.3&lt;J568-L568,N568,0),IF(J568*0.1&lt;J568-L568,N568,0)))</f>
        <v>0</v>
      </c>
      <c r="P568" s="4">
        <f t="shared" ref="P568" si="247">IF(O568=0,0,IF(F568="OŽ",IF(L568&gt;35,0,IF(J568&gt;35,(36-L568)*1.836,((36-L568)-(36-J568))*1.836)),0)+IF(F568="PČ",IF(L568&gt;31,0,IF(J568&gt;31,(32-L568)*1.347,((32-L568)-(32-J568))*1.347)),0)+ IF(F568="PČneol",IF(L568&gt;15,0,IF(J568&gt;15,(16-L568)*0.255,((16-L568)-(16-J568))*0.255)),0)+IF(F568="PŽ",IF(L568&gt;31,0,IF(J568&gt;31,(32-L568)*0.255,((32-L568)-(32-J568))*0.255)),0)+IF(F568="EČ",IF(L568&gt;23,0,IF(J568&gt;23,(24-L568)*0.612,((24-L568)-(24-J568))*0.612)),0)+IF(F568="EČneol",IF(L568&gt;7,0,IF(J568&gt;7,(8-L568)*0.204,((8-L568)-(8-J568))*0.204)),0)+IF(F568="EŽ",IF(L568&gt;23,0,IF(J568&gt;23,(24-L568)*0.204,((24-L568)-(24-J568))*0.204)),0)+IF(F568="PT",IF(L568&gt;31,0,IF(J568&gt;31,(32-L568)*0.204,((32-L568)-(32-J568))*0.204)),0)+IF(F568="JOŽ",IF(L568&gt;23,0,IF(J568&gt;23,(24-L568)*0.255,((24-L568)-(24-J568))*0.255)),0)+IF(F568="JPČ",IF(L568&gt;23,0,IF(J568&gt;23,(24-L568)*0.204,((24-L568)-(24-J568))*0.204)),0)+IF(F568="JEČ",IF(L568&gt;15,0,IF(J568&gt;15,(16-L568)*0.102,((16-L568)-(16-J568))*0.102)),0)+IF(F568="JEOF",IF(L568&gt;15,0,IF(J568&gt;15,(16-L568)*0.102,((16-L568)-(16-J568))*0.102)),0)+IF(F568="JnPČ",IF(L568&gt;15,0,IF(J568&gt;15,(16-L568)*0.153,((16-L568)-(16-J568))*0.153)),0)+IF(F568="JnEČ",IF(L568&gt;15,0,IF(J568&gt;15,(16-L568)*0.0765,((16-L568)-(16-J568))*0.0765)),0)+IF(F568="JčPČ",IF(L568&gt;15,0,IF(J568&gt;15,(16-L568)*0.06375,((16-L568)-(16-J568))*0.06375)),0)+IF(F568="JčEČ",IF(L568&gt;15,0,IF(J568&gt;15,(16-L568)*0.051,((16-L568)-(16-J568))*0.051)),0)+IF(F568="NEAK",IF(L568&gt;23,0,IF(J568&gt;23,(24-L568)*0.03444,((24-L568)-(24-J568))*0.03444)),0))</f>
        <v>0</v>
      </c>
      <c r="Q568" s="11">
        <f t="shared" ref="Q568" si="248">IF(ISERROR(P568*100/N568),0,(P568*100/N568))</f>
        <v>0</v>
      </c>
      <c r="R568" s="10">
        <f t="shared" ref="R568:R577" si="249">IF(Q568&lt;=30,O568+P568,O568+O568*0.3)*IF(G568=1,0.4,IF(G568=2,0.75,IF(G568="1 (kas 4 m. 1 k. nerengiamos)",0.52,1)))*IF(D568="olimpinė",1,IF(M568="Ne",0.5,1))*IF(OR(A$5="Lietuvos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federacija"),IF(OR(J568&lt;8,K568&lt;16),0,1),1)*E568*IF(I568&lt;=1,1,1/I568)*IF(OR(A$5="Lietuvos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68" s="8"/>
    </row>
    <row r="569" spans="1:19" hidden="1">
      <c r="A569" s="61">
        <v>2</v>
      </c>
      <c r="B569" s="61"/>
      <c r="C569" s="12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3">
        <f t="shared" si="245"/>
        <v>0</v>
      </c>
      <c r="O569" s="9">
        <f t="shared" si="246"/>
        <v>0</v>
      </c>
      <c r="P569" s="4">
        <f t="shared" ref="P569:P577" si="250">IF(O569=0,0,IF(F569="OŽ",IF(L569&gt;35,0,IF(J569&gt;35,(36-L569)*1.836,((36-L569)-(36-J569))*1.836)),0)+IF(F569="PČ",IF(L569&gt;31,0,IF(J569&gt;31,(32-L569)*1.347,((32-L569)-(32-J569))*1.347)),0)+ IF(F569="PČneol",IF(L569&gt;15,0,IF(J569&gt;15,(16-L569)*0.255,((16-L569)-(16-J569))*0.255)),0)+IF(F569="PŽ",IF(L569&gt;31,0,IF(J569&gt;31,(32-L569)*0.255,((32-L569)-(32-J569))*0.255)),0)+IF(F569="EČ",IF(L569&gt;23,0,IF(J569&gt;23,(24-L569)*0.612,((24-L569)-(24-J569))*0.612)),0)+IF(F569="EČneol",IF(L569&gt;7,0,IF(J569&gt;7,(8-L569)*0.204,((8-L569)-(8-J569))*0.204)),0)+IF(F569="EŽ",IF(L569&gt;23,0,IF(J569&gt;23,(24-L569)*0.204,((24-L569)-(24-J569))*0.204)),0)+IF(F569="PT",IF(L569&gt;31,0,IF(J569&gt;31,(32-L569)*0.204,((32-L569)-(32-J569))*0.204)),0)+IF(F569="JOŽ",IF(L569&gt;23,0,IF(J569&gt;23,(24-L569)*0.255,((24-L569)-(24-J569))*0.255)),0)+IF(F569="JPČ",IF(L569&gt;23,0,IF(J569&gt;23,(24-L569)*0.204,((24-L569)-(24-J569))*0.204)),0)+IF(F569="JEČ",IF(L569&gt;15,0,IF(J569&gt;15,(16-L569)*0.102,((16-L569)-(16-J569))*0.102)),0)+IF(F569="JEOF",IF(L569&gt;15,0,IF(J569&gt;15,(16-L569)*0.102,((16-L569)-(16-J569))*0.102)),0)+IF(F569="JnPČ",IF(L569&gt;15,0,IF(J569&gt;15,(16-L569)*0.153,((16-L569)-(16-J569))*0.153)),0)+IF(F569="JnEČ",IF(L569&gt;15,0,IF(J569&gt;15,(16-L569)*0.0765,((16-L569)-(16-J569))*0.0765)),0)+IF(F569="JčPČ",IF(L569&gt;15,0,IF(J569&gt;15,(16-L569)*0.06375,((16-L569)-(16-J569))*0.06375)),0)+IF(F569="JčEČ",IF(L569&gt;15,0,IF(J569&gt;15,(16-L569)*0.051,((16-L569)-(16-J569))*0.051)),0)+IF(F569="NEAK",IF(L569&gt;23,0,IF(J569&gt;23,(24-L569)*0.03444,((24-L569)-(24-J569))*0.03444)),0))</f>
        <v>0</v>
      </c>
      <c r="Q569" s="11">
        <f t="shared" ref="Q569:Q577" si="251">IF(ISERROR(P569*100/N569),0,(P569*100/N569))</f>
        <v>0</v>
      </c>
      <c r="R569" s="10">
        <f t="shared" si="249"/>
        <v>0</v>
      </c>
      <c r="S569" s="8"/>
    </row>
    <row r="570" spans="1:19" hidden="1">
      <c r="A570" s="61">
        <v>3</v>
      </c>
      <c r="B570" s="61"/>
      <c r="C570" s="12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3">
        <f t="shared" si="245"/>
        <v>0</v>
      </c>
      <c r="O570" s="9">
        <f t="shared" si="246"/>
        <v>0</v>
      </c>
      <c r="P570" s="4">
        <f t="shared" si="250"/>
        <v>0</v>
      </c>
      <c r="Q570" s="11">
        <f t="shared" si="251"/>
        <v>0</v>
      </c>
      <c r="R570" s="10">
        <f t="shared" si="249"/>
        <v>0</v>
      </c>
      <c r="S570" s="8"/>
    </row>
    <row r="571" spans="1:19" hidden="1">
      <c r="A571" s="61">
        <v>4</v>
      </c>
      <c r="B571" s="61"/>
      <c r="C571" s="12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3">
        <f t="shared" si="245"/>
        <v>0</v>
      </c>
      <c r="O571" s="9">
        <f t="shared" si="246"/>
        <v>0</v>
      </c>
      <c r="P571" s="4">
        <f t="shared" si="250"/>
        <v>0</v>
      </c>
      <c r="Q571" s="11">
        <f t="shared" si="251"/>
        <v>0</v>
      </c>
      <c r="R571" s="10">
        <f t="shared" si="249"/>
        <v>0</v>
      </c>
      <c r="S571" s="8"/>
    </row>
    <row r="572" spans="1:19" hidden="1">
      <c r="A572" s="61">
        <v>5</v>
      </c>
      <c r="B572" s="61"/>
      <c r="C572" s="12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3">
        <f t="shared" si="245"/>
        <v>0</v>
      </c>
      <c r="O572" s="9">
        <f t="shared" si="246"/>
        <v>0</v>
      </c>
      <c r="P572" s="4">
        <f t="shared" si="250"/>
        <v>0</v>
      </c>
      <c r="Q572" s="11">
        <f t="shared" si="251"/>
        <v>0</v>
      </c>
      <c r="R572" s="10">
        <f t="shared" si="249"/>
        <v>0</v>
      </c>
      <c r="S572" s="8"/>
    </row>
    <row r="573" spans="1:19" hidden="1">
      <c r="A573" s="61">
        <v>6</v>
      </c>
      <c r="B573" s="61"/>
      <c r="C573" s="12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3">
        <f t="shared" si="245"/>
        <v>0</v>
      </c>
      <c r="O573" s="9">
        <f t="shared" si="246"/>
        <v>0</v>
      </c>
      <c r="P573" s="4">
        <f t="shared" si="250"/>
        <v>0</v>
      </c>
      <c r="Q573" s="11">
        <f t="shared" si="251"/>
        <v>0</v>
      </c>
      <c r="R573" s="10">
        <f t="shared" si="249"/>
        <v>0</v>
      </c>
      <c r="S573" s="8"/>
    </row>
    <row r="574" spans="1:19" hidden="1">
      <c r="A574" s="61">
        <v>7</v>
      </c>
      <c r="B574" s="61"/>
      <c r="C574" s="12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3">
        <f t="shared" si="245"/>
        <v>0</v>
      </c>
      <c r="O574" s="9">
        <f t="shared" si="246"/>
        <v>0</v>
      </c>
      <c r="P574" s="4">
        <f t="shared" si="250"/>
        <v>0</v>
      </c>
      <c r="Q574" s="11">
        <f t="shared" si="251"/>
        <v>0</v>
      </c>
      <c r="R574" s="10">
        <f t="shared" si="249"/>
        <v>0</v>
      </c>
      <c r="S574" s="8"/>
    </row>
    <row r="575" spans="1:19" hidden="1">
      <c r="A575" s="61">
        <v>8</v>
      </c>
      <c r="B575" s="61"/>
      <c r="C575" s="12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3">
        <f t="shared" si="245"/>
        <v>0</v>
      </c>
      <c r="O575" s="9">
        <f t="shared" si="246"/>
        <v>0</v>
      </c>
      <c r="P575" s="4">
        <f t="shared" si="250"/>
        <v>0</v>
      </c>
      <c r="Q575" s="11">
        <f t="shared" si="251"/>
        <v>0</v>
      </c>
      <c r="R575" s="10">
        <f t="shared" si="249"/>
        <v>0</v>
      </c>
      <c r="S575" s="8"/>
    </row>
    <row r="576" spans="1:19" hidden="1">
      <c r="A576" s="61">
        <v>9</v>
      </c>
      <c r="B576" s="61"/>
      <c r="C576" s="12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3">
        <f t="shared" si="245"/>
        <v>0</v>
      </c>
      <c r="O576" s="9">
        <f t="shared" si="246"/>
        <v>0</v>
      </c>
      <c r="P576" s="4">
        <f t="shared" si="250"/>
        <v>0</v>
      </c>
      <c r="Q576" s="11">
        <f t="shared" si="251"/>
        <v>0</v>
      </c>
      <c r="R576" s="10">
        <f t="shared" si="249"/>
        <v>0</v>
      </c>
      <c r="S576" s="8"/>
    </row>
    <row r="577" spans="1:19" hidden="1">
      <c r="A577" s="61">
        <v>10</v>
      </c>
      <c r="B577" s="61"/>
      <c r="C577" s="12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3">
        <f t="shared" si="245"/>
        <v>0</v>
      </c>
      <c r="O577" s="9">
        <f t="shared" si="246"/>
        <v>0</v>
      </c>
      <c r="P577" s="4">
        <f t="shared" si="250"/>
        <v>0</v>
      </c>
      <c r="Q577" s="11">
        <f t="shared" si="251"/>
        <v>0</v>
      </c>
      <c r="R577" s="10">
        <f t="shared" si="249"/>
        <v>0</v>
      </c>
      <c r="S577" s="8"/>
    </row>
    <row r="578" spans="1:19" hidden="1">
      <c r="A578" s="64" t="s">
        <v>35</v>
      </c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6"/>
      <c r="R578" s="10">
        <f>SUM(R568:R577)</f>
        <v>0</v>
      </c>
      <c r="S578" s="8"/>
    </row>
    <row r="579" spans="1:19" ht="15.75" hidden="1">
      <c r="A579" s="23" t="s">
        <v>182</v>
      </c>
      <c r="B579" s="23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6"/>
      <c r="S579" s="8"/>
    </row>
    <row r="580" spans="1:19" hidden="1">
      <c r="A580" s="48" t="s">
        <v>37</v>
      </c>
      <c r="B580" s="48"/>
      <c r="C580" s="48"/>
      <c r="D580" s="48"/>
      <c r="E580" s="48"/>
      <c r="F580" s="48"/>
      <c r="G580" s="48"/>
      <c r="H580" s="48"/>
      <c r="I580" s="48"/>
      <c r="J580" s="15"/>
      <c r="K580" s="15"/>
      <c r="L580" s="15"/>
      <c r="M580" s="15"/>
      <c r="N580" s="15"/>
      <c r="O580" s="15"/>
      <c r="P580" s="15"/>
      <c r="Q580" s="15"/>
      <c r="R580" s="16"/>
      <c r="S580" s="8"/>
    </row>
    <row r="581" spans="1:19" s="8" customFormat="1" hidden="1">
      <c r="A581" s="48"/>
      <c r="B581" s="48"/>
      <c r="C581" s="48"/>
      <c r="D581" s="48"/>
      <c r="E581" s="48"/>
      <c r="F581" s="48"/>
      <c r="G581" s="48"/>
      <c r="H581" s="48"/>
      <c r="I581" s="48"/>
      <c r="J581" s="15"/>
      <c r="K581" s="15"/>
      <c r="L581" s="15"/>
      <c r="M581" s="15"/>
      <c r="N581" s="15"/>
      <c r="O581" s="15"/>
      <c r="P581" s="15"/>
      <c r="Q581" s="15"/>
      <c r="R581" s="16"/>
    </row>
    <row r="582" spans="1:19" hidden="1">
      <c r="A582" s="67" t="s">
        <v>180</v>
      </c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57"/>
      <c r="R582" s="8"/>
      <c r="S582" s="8"/>
    </row>
    <row r="583" spans="1:19" ht="18" hidden="1">
      <c r="A583" s="69" t="s">
        <v>27</v>
      </c>
      <c r="B583" s="70"/>
      <c r="C583" s="70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57"/>
      <c r="R583" s="8"/>
      <c r="S583" s="8"/>
    </row>
    <row r="584" spans="1:19" hidden="1">
      <c r="A584" s="67" t="s">
        <v>181</v>
      </c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57"/>
      <c r="R584" s="8"/>
      <c r="S584" s="8"/>
    </row>
    <row r="585" spans="1:19" hidden="1">
      <c r="A585" s="61">
        <v>1</v>
      </c>
      <c r="B585" s="61"/>
      <c r="C585" s="12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3">
        <f t="shared" ref="N585:N594" si="252">(IF(F585="OŽ",IF(L585=1,550.8,IF(L585=2,426.38,IF(L585=3,342.14,IF(L585=4,181.44,IF(L585=5,168.48,IF(L585=6,155.52,IF(L585=7,148.5,IF(L585=8,144,0))))))))+IF(L585&lt;=8,0,IF(L585&lt;=16,137.7,IF(L585&lt;=24,108,IF(L585&lt;=32,80.1,IF(L585&lt;=36,52.2,0)))))-IF(L585&lt;=8,0,IF(L585&lt;=16,(L585-9)*2.754,IF(L585&lt;=24,(L585-17)* 2.754,IF(L585&lt;=32,(L585-25)* 2.754,IF(L585&lt;=36,(L585-33)*2.754,0))))),0)+IF(F585="PČ",IF(L585=1,449,IF(L585=2,314.6,IF(L585=3,238,IF(L585=4,172,IF(L585=5,159,IF(L585=6,145,IF(L585=7,132,IF(L585=8,119,0))))))))+IF(L585&lt;=8,0,IF(L585&lt;=16,88,IF(L585&lt;=24,55,IF(L585&lt;=32,22,0))))-IF(L585&lt;=8,0,IF(L585&lt;=16,(L585-9)*2.245,IF(L585&lt;=24,(L585-17)*2.245,IF(L585&lt;=32,(L585-25)*2.245,0)))),0)+IF(F585="PČneol",IF(L585=1,85,IF(L585=2,64.61,IF(L585=3,50.76,IF(L585=4,16.25,IF(L585=5,15,IF(L585=6,13.75,IF(L585=7,12.5,IF(L585=8,11.25,0))))))))+IF(L585&lt;=8,0,IF(L585&lt;=16,9,0))-IF(L585&lt;=8,0,IF(L585&lt;=16,(L585-9)*0.425,0)),0)+IF(F585="PŽ",IF(L585=1,85,IF(L585=2,59.5,IF(L585=3,45,IF(L585=4,32.5,IF(L585=5,30,IF(L585=6,27.5,IF(L585=7,25,IF(L585=8,22.5,0))))))))+IF(L585&lt;=8,0,IF(L585&lt;=16,19,IF(L585&lt;=24,13,IF(L585&lt;=32,8,0))))-IF(L585&lt;=8,0,IF(L585&lt;=16,(L585-9)*0.425,IF(L585&lt;=24,(L585-17)*0.425,IF(L585&lt;=32,(L585-25)*0.425,0)))),0)+IF(F585="EČ",IF(L585=1,204,IF(L585=2,156.24,IF(L585=3,123.84,IF(L585=4,72,IF(L585=5,66,IF(L585=6,60,IF(L585=7,54,IF(L585=8,48,0))))))))+IF(L585&lt;=8,0,IF(L585&lt;=16,40,IF(L585&lt;=24,25,0)))-IF(L585&lt;=8,0,IF(L585&lt;=16,(L585-9)*1.02,IF(L585&lt;=24,(L585-17)*1.02,0))),0)+IF(F585="EČneol",IF(L585=1,68,IF(L585=2,51.69,IF(L585=3,40.61,IF(L585=4,13,IF(L585=5,12,IF(L585=6,11,IF(L585=7,10,IF(L585=8,9,0)))))))))+IF(F585="EŽ",IF(L585=1,68,IF(L585=2,47.6,IF(L585=3,36,IF(L585=4,18,IF(L585=5,16.5,IF(L585=6,15,IF(L585=7,13.5,IF(L585=8,12,0))))))))+IF(L585&lt;=8,0,IF(L585&lt;=16,10,IF(L585&lt;=24,6,0)))-IF(L585&lt;=8,0,IF(L585&lt;=16,(L585-9)*0.34,IF(L585&lt;=24,(L585-17)*0.34,0))),0)+IF(F585="PT",IF(L585=1,68,IF(L585=2,52.08,IF(L585=3,41.28,IF(L585=4,24,IF(L585=5,22,IF(L585=6,20,IF(L585=7,18,IF(L585=8,16,0))))))))+IF(L585&lt;=8,0,IF(L585&lt;=16,13,IF(L585&lt;=24,9,IF(L585&lt;=32,4,0))))-IF(L585&lt;=8,0,IF(L585&lt;=16,(L585-9)*0.34,IF(L585&lt;=24,(L585-17)*0.34,IF(L585&lt;=32,(L585-25)*0.34,0)))),0)+IF(F585="JOŽ",IF(L585=1,85,IF(L585=2,59.5,IF(L585=3,45,IF(L585=4,32.5,IF(L585=5,30,IF(L585=6,27.5,IF(L585=7,25,IF(L585=8,22.5,0))))))))+IF(L585&lt;=8,0,IF(L585&lt;=16,19,IF(L585&lt;=24,13,0)))-IF(L585&lt;=8,0,IF(L585&lt;=16,(L585-9)*0.425,IF(L585&lt;=24,(L585-17)*0.425,0))),0)+IF(F585="JPČ",IF(L585=1,68,IF(L585=2,47.6,IF(L585=3,36,IF(L585=4,26,IF(L585=5,24,IF(L585=6,22,IF(L585=7,20,IF(L585=8,18,0))))))))+IF(L585&lt;=8,0,IF(L585&lt;=16,13,IF(L585&lt;=24,9,0)))-IF(L585&lt;=8,0,IF(L585&lt;=16,(L585-9)*0.34,IF(L585&lt;=24,(L585-17)*0.34,0))),0)+IF(F585="JEČ",IF(L585=1,34,IF(L585=2,26.04,IF(L585=3,20.6,IF(L585=4,12,IF(L585=5,11,IF(L585=6,10,IF(L585=7,9,IF(L585=8,8,0))))))))+IF(L585&lt;=8,0,IF(L585&lt;=16,6,0))-IF(L585&lt;=8,0,IF(L585&lt;=16,(L585-9)*0.17,0)),0)+IF(F585="JEOF",IF(L585=1,34,IF(L585=2,26.04,IF(L585=3,20.6,IF(L585=4,12,IF(L585=5,11,IF(L585=6,10,IF(L585=7,9,IF(L585=8,8,0))))))))+IF(L585&lt;=8,0,IF(L585&lt;=16,6,0))-IF(L585&lt;=8,0,IF(L585&lt;=16,(L585-9)*0.17,0)),0)+IF(F585="JnPČ",IF(L585=1,51,IF(L585=2,35.7,IF(L585=3,27,IF(L585=4,19.5,IF(L585=5,18,IF(L585=6,16.5,IF(L585=7,15,IF(L585=8,13.5,0))))))))+IF(L585&lt;=8,0,IF(L585&lt;=16,10,0))-IF(L585&lt;=8,0,IF(L585&lt;=16,(L585-9)*0.255,0)),0)+IF(F585="JnEČ",IF(L585=1,25.5,IF(L585=2,19.53,IF(L585=3,15.48,IF(L585=4,9,IF(L585=5,8.25,IF(L585=6,7.5,IF(L585=7,6.75,IF(L585=8,6,0))))))))+IF(L585&lt;=8,0,IF(L585&lt;=16,5,0))-IF(L585&lt;=8,0,IF(L585&lt;=16,(L585-9)*0.1275,0)),0)+IF(F585="JčPČ",IF(L585=1,21.25,IF(L585=2,14.5,IF(L585=3,11.5,IF(L585=4,7,IF(L585=5,6.5,IF(L585=6,6,IF(L585=7,5.5,IF(L585=8,5,0))))))))+IF(L585&lt;=8,0,IF(L585&lt;=16,4,0))-IF(L585&lt;=8,0,IF(L585&lt;=16,(L585-9)*0.10625,0)),0)+IF(F585="JčEČ",IF(L585=1,17,IF(L585=2,13.02,IF(L585=3,10.32,IF(L585=4,6,IF(L585=5,5.5,IF(L585=6,5,IF(L585=7,4.5,IF(L585=8,4,0))))))))+IF(L585&lt;=8,0,IF(L585&lt;=16,3,0))-IF(L585&lt;=8,0,IF(L585&lt;=16,(L585-9)*0.085,0)),0)+IF(F585="NEAK",IF(L585=1,11.48,IF(L585=2,8.79,IF(L585=3,6.97,IF(L585=4,4.05,IF(L585=5,3.71,IF(L585=6,3.38,IF(L585=7,3.04,IF(L585=8,2.7,0))))))))+IF(L585&lt;=8,0,IF(L585&lt;=16,2,IF(L585&lt;=24,1.3,0)))-IF(L585&lt;=8,0,IF(L585&lt;=16,(L585-9)*0.0574,IF(L585&lt;=24,(L585-17)*0.0574,0))),0))*IF(L585&lt;0,1,IF(OR(F585="PČ",F585="PŽ",F585="PT"),IF(J585&lt;32,J585/32,1),1))* IF(L585&lt;0,1,IF(OR(F585="EČ",F585="EŽ",F585="JOŽ",F585="JPČ",F585="NEAK"),IF(J585&lt;24,J585/24,1),1))*IF(L585&lt;0,1,IF(OR(F585="PČneol",F585="JEČ",F585="JEOF",F585="JnPČ",F585="JnEČ",F585="JčPČ",F585="JčEČ"),IF(J585&lt;16,J585/16,1),1))*IF(L585&lt;0,1,IF(F585="EČneol",IF(J585&lt;8,J585/8,1),1))</f>
        <v>0</v>
      </c>
      <c r="O585" s="9">
        <f t="shared" ref="O585:O594" si="253">IF(F585="OŽ",N585,IF(H585="Ne",IF(J585*0.3&lt;J585-L585,N585,0),IF(J585*0.1&lt;J585-L585,N585,0)))</f>
        <v>0</v>
      </c>
      <c r="P585" s="4">
        <f t="shared" ref="P585" si="254">IF(O585=0,0,IF(F585="OŽ",IF(L585&gt;35,0,IF(J585&gt;35,(36-L585)*1.836,((36-L585)-(36-J585))*1.836)),0)+IF(F585="PČ",IF(L585&gt;31,0,IF(J585&gt;31,(32-L585)*1.347,((32-L585)-(32-J585))*1.347)),0)+ IF(F585="PČneol",IF(L585&gt;15,0,IF(J585&gt;15,(16-L585)*0.255,((16-L585)-(16-J585))*0.255)),0)+IF(F585="PŽ",IF(L585&gt;31,0,IF(J585&gt;31,(32-L585)*0.255,((32-L585)-(32-J585))*0.255)),0)+IF(F585="EČ",IF(L585&gt;23,0,IF(J585&gt;23,(24-L585)*0.612,((24-L585)-(24-J585))*0.612)),0)+IF(F585="EČneol",IF(L585&gt;7,0,IF(J585&gt;7,(8-L585)*0.204,((8-L585)-(8-J585))*0.204)),0)+IF(F585="EŽ",IF(L585&gt;23,0,IF(J585&gt;23,(24-L585)*0.204,((24-L585)-(24-J585))*0.204)),0)+IF(F585="PT",IF(L585&gt;31,0,IF(J585&gt;31,(32-L585)*0.204,((32-L585)-(32-J585))*0.204)),0)+IF(F585="JOŽ",IF(L585&gt;23,0,IF(J585&gt;23,(24-L585)*0.255,((24-L585)-(24-J585))*0.255)),0)+IF(F585="JPČ",IF(L585&gt;23,0,IF(J585&gt;23,(24-L585)*0.204,((24-L585)-(24-J585))*0.204)),0)+IF(F585="JEČ",IF(L585&gt;15,0,IF(J585&gt;15,(16-L585)*0.102,((16-L585)-(16-J585))*0.102)),0)+IF(F585="JEOF",IF(L585&gt;15,0,IF(J585&gt;15,(16-L585)*0.102,((16-L585)-(16-J585))*0.102)),0)+IF(F585="JnPČ",IF(L585&gt;15,0,IF(J585&gt;15,(16-L585)*0.153,((16-L585)-(16-J585))*0.153)),0)+IF(F585="JnEČ",IF(L585&gt;15,0,IF(J585&gt;15,(16-L585)*0.0765,((16-L585)-(16-J585))*0.0765)),0)+IF(F585="JčPČ",IF(L585&gt;15,0,IF(J585&gt;15,(16-L585)*0.06375,((16-L585)-(16-J585))*0.06375)),0)+IF(F585="JčEČ",IF(L585&gt;15,0,IF(J585&gt;15,(16-L585)*0.051,((16-L585)-(16-J585))*0.051)),0)+IF(F585="NEAK",IF(L585&gt;23,0,IF(J585&gt;23,(24-L585)*0.03444,((24-L585)-(24-J585))*0.03444)),0))</f>
        <v>0</v>
      </c>
      <c r="Q585" s="11">
        <f t="shared" ref="Q585" si="255">IF(ISERROR(P585*100/N585),0,(P585*100/N585))</f>
        <v>0</v>
      </c>
      <c r="R585" s="10">
        <f t="shared" ref="R585:R594" si="256">IF(Q585&lt;=30,O585+P585,O585+O585*0.3)*IF(G585=1,0.4,IF(G585=2,0.75,IF(G585="1 (kas 4 m. 1 k. nerengiamos)",0.52,1)))*IF(D585="olimpinė",1,IF(M585="Ne",0.5,1))*IF(OR(A$5="Lietuvos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federacija"),IF(OR(J585&lt;8,K585&lt;16),0,1),1)*E585*IF(I585&lt;=1,1,1/I585)*IF(OR(A$5="Lietuvos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85" s="8"/>
    </row>
    <row r="586" spans="1:19" hidden="1">
      <c r="A586" s="61">
        <v>2</v>
      </c>
      <c r="B586" s="61"/>
      <c r="C586" s="12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3">
        <f t="shared" si="252"/>
        <v>0</v>
      </c>
      <c r="O586" s="9">
        <f t="shared" si="253"/>
        <v>0</v>
      </c>
      <c r="P586" s="4">
        <f t="shared" ref="P586:P594" si="257">IF(O586=0,0,IF(F586="OŽ",IF(L586&gt;35,0,IF(J586&gt;35,(36-L586)*1.836,((36-L586)-(36-J586))*1.836)),0)+IF(F586="PČ",IF(L586&gt;31,0,IF(J586&gt;31,(32-L586)*1.347,((32-L586)-(32-J586))*1.347)),0)+ IF(F586="PČneol",IF(L586&gt;15,0,IF(J586&gt;15,(16-L586)*0.255,((16-L586)-(16-J586))*0.255)),0)+IF(F586="PŽ",IF(L586&gt;31,0,IF(J586&gt;31,(32-L586)*0.255,((32-L586)-(32-J586))*0.255)),0)+IF(F586="EČ",IF(L586&gt;23,0,IF(J586&gt;23,(24-L586)*0.612,((24-L586)-(24-J586))*0.612)),0)+IF(F586="EČneol",IF(L586&gt;7,0,IF(J586&gt;7,(8-L586)*0.204,((8-L586)-(8-J586))*0.204)),0)+IF(F586="EŽ",IF(L586&gt;23,0,IF(J586&gt;23,(24-L586)*0.204,((24-L586)-(24-J586))*0.204)),0)+IF(F586="PT",IF(L586&gt;31,0,IF(J586&gt;31,(32-L586)*0.204,((32-L586)-(32-J586))*0.204)),0)+IF(F586="JOŽ",IF(L586&gt;23,0,IF(J586&gt;23,(24-L586)*0.255,((24-L586)-(24-J586))*0.255)),0)+IF(F586="JPČ",IF(L586&gt;23,0,IF(J586&gt;23,(24-L586)*0.204,((24-L586)-(24-J586))*0.204)),0)+IF(F586="JEČ",IF(L586&gt;15,0,IF(J586&gt;15,(16-L586)*0.102,((16-L586)-(16-J586))*0.102)),0)+IF(F586="JEOF",IF(L586&gt;15,0,IF(J586&gt;15,(16-L586)*0.102,((16-L586)-(16-J586))*0.102)),0)+IF(F586="JnPČ",IF(L586&gt;15,0,IF(J586&gt;15,(16-L586)*0.153,((16-L586)-(16-J586))*0.153)),0)+IF(F586="JnEČ",IF(L586&gt;15,0,IF(J586&gt;15,(16-L586)*0.0765,((16-L586)-(16-J586))*0.0765)),0)+IF(F586="JčPČ",IF(L586&gt;15,0,IF(J586&gt;15,(16-L586)*0.06375,((16-L586)-(16-J586))*0.06375)),0)+IF(F586="JčEČ",IF(L586&gt;15,0,IF(J586&gt;15,(16-L586)*0.051,((16-L586)-(16-J586))*0.051)),0)+IF(F586="NEAK",IF(L586&gt;23,0,IF(J586&gt;23,(24-L586)*0.03444,((24-L586)-(24-J586))*0.03444)),0))</f>
        <v>0</v>
      </c>
      <c r="Q586" s="11">
        <f t="shared" ref="Q586:Q594" si="258">IF(ISERROR(P586*100/N586),0,(P586*100/N586))</f>
        <v>0</v>
      </c>
      <c r="R586" s="10">
        <f t="shared" si="256"/>
        <v>0</v>
      </c>
      <c r="S586" s="8"/>
    </row>
    <row r="587" spans="1:19" hidden="1">
      <c r="A587" s="61">
        <v>3</v>
      </c>
      <c r="B587" s="61"/>
      <c r="C587" s="12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3">
        <f t="shared" si="252"/>
        <v>0</v>
      </c>
      <c r="O587" s="9">
        <f t="shared" si="253"/>
        <v>0</v>
      </c>
      <c r="P587" s="4">
        <f t="shared" si="257"/>
        <v>0</v>
      </c>
      <c r="Q587" s="11">
        <f t="shared" si="258"/>
        <v>0</v>
      </c>
      <c r="R587" s="10">
        <f t="shared" si="256"/>
        <v>0</v>
      </c>
      <c r="S587" s="8"/>
    </row>
    <row r="588" spans="1:19" hidden="1">
      <c r="A588" s="61">
        <v>4</v>
      </c>
      <c r="B588" s="61"/>
      <c r="C588" s="12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3">
        <f t="shared" si="252"/>
        <v>0</v>
      </c>
      <c r="O588" s="9">
        <f t="shared" si="253"/>
        <v>0</v>
      </c>
      <c r="P588" s="4">
        <f t="shared" si="257"/>
        <v>0</v>
      </c>
      <c r="Q588" s="11">
        <f t="shared" si="258"/>
        <v>0</v>
      </c>
      <c r="R588" s="10">
        <f t="shared" si="256"/>
        <v>0</v>
      </c>
      <c r="S588" s="8"/>
    </row>
    <row r="589" spans="1:19" hidden="1">
      <c r="A589" s="61">
        <v>5</v>
      </c>
      <c r="B589" s="61"/>
      <c r="C589" s="12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3">
        <f t="shared" si="252"/>
        <v>0</v>
      </c>
      <c r="O589" s="9">
        <f t="shared" si="253"/>
        <v>0</v>
      </c>
      <c r="P589" s="4">
        <f t="shared" si="257"/>
        <v>0</v>
      </c>
      <c r="Q589" s="11">
        <f t="shared" si="258"/>
        <v>0</v>
      </c>
      <c r="R589" s="10">
        <f t="shared" si="256"/>
        <v>0</v>
      </c>
      <c r="S589" s="8"/>
    </row>
    <row r="590" spans="1:19" hidden="1">
      <c r="A590" s="61">
        <v>6</v>
      </c>
      <c r="B590" s="61"/>
      <c r="C590" s="12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3">
        <f t="shared" si="252"/>
        <v>0</v>
      </c>
      <c r="O590" s="9">
        <f t="shared" si="253"/>
        <v>0</v>
      </c>
      <c r="P590" s="4">
        <f t="shared" si="257"/>
        <v>0</v>
      </c>
      <c r="Q590" s="11">
        <f t="shared" si="258"/>
        <v>0</v>
      </c>
      <c r="R590" s="10">
        <f t="shared" si="256"/>
        <v>0</v>
      </c>
      <c r="S590" s="8"/>
    </row>
    <row r="591" spans="1:19" hidden="1">
      <c r="A591" s="61">
        <v>7</v>
      </c>
      <c r="B591" s="61"/>
      <c r="C591" s="12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3">
        <f t="shared" si="252"/>
        <v>0</v>
      </c>
      <c r="O591" s="9">
        <f t="shared" si="253"/>
        <v>0</v>
      </c>
      <c r="P591" s="4">
        <f t="shared" si="257"/>
        <v>0</v>
      </c>
      <c r="Q591" s="11">
        <f t="shared" si="258"/>
        <v>0</v>
      </c>
      <c r="R591" s="10">
        <f t="shared" si="256"/>
        <v>0</v>
      </c>
      <c r="S591" s="8"/>
    </row>
    <row r="592" spans="1:19" hidden="1">
      <c r="A592" s="61">
        <v>8</v>
      </c>
      <c r="B592" s="61"/>
      <c r="C592" s="12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3">
        <f t="shared" si="252"/>
        <v>0</v>
      </c>
      <c r="O592" s="9">
        <f t="shared" si="253"/>
        <v>0</v>
      </c>
      <c r="P592" s="4">
        <f t="shared" si="257"/>
        <v>0</v>
      </c>
      <c r="Q592" s="11">
        <f t="shared" si="258"/>
        <v>0</v>
      </c>
      <c r="R592" s="10">
        <f t="shared" si="256"/>
        <v>0</v>
      </c>
      <c r="S592" s="8"/>
    </row>
    <row r="593" spans="1:19" hidden="1">
      <c r="A593" s="61">
        <v>9</v>
      </c>
      <c r="B593" s="61"/>
      <c r="C593" s="12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3">
        <f t="shared" si="252"/>
        <v>0</v>
      </c>
      <c r="O593" s="9">
        <f t="shared" si="253"/>
        <v>0</v>
      </c>
      <c r="P593" s="4">
        <f t="shared" si="257"/>
        <v>0</v>
      </c>
      <c r="Q593" s="11">
        <f t="shared" si="258"/>
        <v>0</v>
      </c>
      <c r="R593" s="10">
        <f t="shared" si="256"/>
        <v>0</v>
      </c>
      <c r="S593" s="8"/>
    </row>
    <row r="594" spans="1:19" hidden="1">
      <c r="A594" s="61">
        <v>10</v>
      </c>
      <c r="B594" s="61"/>
      <c r="C594" s="12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3">
        <f t="shared" si="252"/>
        <v>0</v>
      </c>
      <c r="O594" s="9">
        <f t="shared" si="253"/>
        <v>0</v>
      </c>
      <c r="P594" s="4">
        <f t="shared" si="257"/>
        <v>0</v>
      </c>
      <c r="Q594" s="11">
        <f t="shared" si="258"/>
        <v>0</v>
      </c>
      <c r="R594" s="10">
        <f t="shared" si="256"/>
        <v>0</v>
      </c>
      <c r="S594" s="8"/>
    </row>
    <row r="595" spans="1:19" hidden="1">
      <c r="A595" s="64" t="s">
        <v>35</v>
      </c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6"/>
      <c r="R595" s="10">
        <f>SUM(R585:R594)</f>
        <v>0</v>
      </c>
      <c r="S595" s="8"/>
    </row>
    <row r="596" spans="1:19" ht="15.75" hidden="1">
      <c r="A596" s="23" t="s">
        <v>182</v>
      </c>
      <c r="B596" s="23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6"/>
      <c r="S596" s="8"/>
    </row>
    <row r="597" spans="1:19" hidden="1">
      <c r="A597" s="48" t="s">
        <v>37</v>
      </c>
      <c r="B597" s="48"/>
      <c r="C597" s="48"/>
      <c r="D597" s="48"/>
      <c r="E597" s="48"/>
      <c r="F597" s="48"/>
      <c r="G597" s="48"/>
      <c r="H597" s="48"/>
      <c r="I597" s="48"/>
      <c r="J597" s="15"/>
      <c r="K597" s="15"/>
      <c r="L597" s="15"/>
      <c r="M597" s="15"/>
      <c r="N597" s="15"/>
      <c r="O597" s="15"/>
      <c r="P597" s="15"/>
      <c r="Q597" s="15"/>
      <c r="R597" s="16"/>
      <c r="S597" s="8"/>
    </row>
    <row r="598" spans="1:19" s="8" customFormat="1" hidden="1">
      <c r="A598" s="48"/>
      <c r="B598" s="48"/>
      <c r="C598" s="48"/>
      <c r="D598" s="48"/>
      <c r="E598" s="48"/>
      <c r="F598" s="48"/>
      <c r="G598" s="48"/>
      <c r="H598" s="48"/>
      <c r="I598" s="48"/>
      <c r="J598" s="15"/>
      <c r="K598" s="15"/>
      <c r="L598" s="15"/>
      <c r="M598" s="15"/>
      <c r="N598" s="15"/>
      <c r="O598" s="15"/>
      <c r="P598" s="15"/>
      <c r="Q598" s="15"/>
      <c r="R598" s="16"/>
    </row>
    <row r="599" spans="1:19" hidden="1">
      <c r="A599" s="67" t="s">
        <v>180</v>
      </c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57"/>
      <c r="R599" s="8"/>
      <c r="S599" s="8"/>
    </row>
    <row r="600" spans="1:19" ht="18" hidden="1">
      <c r="A600" s="69" t="s">
        <v>27</v>
      </c>
      <c r="B600" s="70"/>
      <c r="C600" s="70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57"/>
      <c r="R600" s="8"/>
      <c r="S600" s="8"/>
    </row>
    <row r="601" spans="1:19" hidden="1">
      <c r="A601" s="67" t="s">
        <v>181</v>
      </c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57"/>
      <c r="R601" s="8"/>
      <c r="S601" s="8"/>
    </row>
    <row r="602" spans="1:19" hidden="1">
      <c r="A602" s="61">
        <v>1</v>
      </c>
      <c r="B602" s="61"/>
      <c r="C602" s="12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3">
        <f t="shared" ref="N602:N610" si="259">(IF(F602="OŽ",IF(L602=1,550.8,IF(L602=2,426.38,IF(L602=3,342.14,IF(L602=4,181.44,IF(L602=5,168.48,IF(L602=6,155.52,IF(L602=7,148.5,IF(L602=8,144,0))))))))+IF(L602&lt;=8,0,IF(L602&lt;=16,137.7,IF(L602&lt;=24,108,IF(L602&lt;=32,80.1,IF(L602&lt;=36,52.2,0)))))-IF(L602&lt;=8,0,IF(L602&lt;=16,(L602-9)*2.754,IF(L602&lt;=24,(L602-17)* 2.754,IF(L602&lt;=32,(L602-25)* 2.754,IF(L602&lt;=36,(L602-33)*2.754,0))))),0)+IF(F602="PČ",IF(L602=1,449,IF(L602=2,314.6,IF(L602=3,238,IF(L602=4,172,IF(L602=5,159,IF(L602=6,145,IF(L602=7,132,IF(L602=8,119,0))))))))+IF(L602&lt;=8,0,IF(L602&lt;=16,88,IF(L602&lt;=24,55,IF(L602&lt;=32,22,0))))-IF(L602&lt;=8,0,IF(L602&lt;=16,(L602-9)*2.245,IF(L602&lt;=24,(L602-17)*2.245,IF(L602&lt;=32,(L602-25)*2.245,0)))),0)+IF(F602="PČneol",IF(L602=1,85,IF(L602=2,64.61,IF(L602=3,50.76,IF(L602=4,16.25,IF(L602=5,15,IF(L602=6,13.75,IF(L602=7,12.5,IF(L602=8,11.25,0))))))))+IF(L602&lt;=8,0,IF(L602&lt;=16,9,0))-IF(L602&lt;=8,0,IF(L602&lt;=16,(L602-9)*0.425,0)),0)+IF(F602="PŽ",IF(L602=1,85,IF(L602=2,59.5,IF(L602=3,45,IF(L602=4,32.5,IF(L602=5,30,IF(L602=6,27.5,IF(L602=7,25,IF(L602=8,22.5,0))))))))+IF(L602&lt;=8,0,IF(L602&lt;=16,19,IF(L602&lt;=24,13,IF(L602&lt;=32,8,0))))-IF(L602&lt;=8,0,IF(L602&lt;=16,(L602-9)*0.425,IF(L602&lt;=24,(L602-17)*0.425,IF(L602&lt;=32,(L602-25)*0.425,0)))),0)+IF(F602="EČ",IF(L602=1,204,IF(L602=2,156.24,IF(L602=3,123.84,IF(L602=4,72,IF(L602=5,66,IF(L602=6,60,IF(L602=7,54,IF(L602=8,48,0))))))))+IF(L602&lt;=8,0,IF(L602&lt;=16,40,IF(L602&lt;=24,25,0)))-IF(L602&lt;=8,0,IF(L602&lt;=16,(L602-9)*1.02,IF(L602&lt;=24,(L602-17)*1.02,0))),0)+IF(F602="EČneol",IF(L602=1,68,IF(L602=2,51.69,IF(L602=3,40.61,IF(L602=4,13,IF(L602=5,12,IF(L602=6,11,IF(L602=7,10,IF(L602=8,9,0)))))))))+IF(F602="EŽ",IF(L602=1,68,IF(L602=2,47.6,IF(L602=3,36,IF(L602=4,18,IF(L602=5,16.5,IF(L602=6,15,IF(L602=7,13.5,IF(L602=8,12,0))))))))+IF(L602&lt;=8,0,IF(L602&lt;=16,10,IF(L602&lt;=24,6,0)))-IF(L602&lt;=8,0,IF(L602&lt;=16,(L602-9)*0.34,IF(L602&lt;=24,(L602-17)*0.34,0))),0)+IF(F602="PT",IF(L602=1,68,IF(L602=2,52.08,IF(L602=3,41.28,IF(L602=4,24,IF(L602=5,22,IF(L602=6,20,IF(L602=7,18,IF(L602=8,16,0))))))))+IF(L602&lt;=8,0,IF(L602&lt;=16,13,IF(L602&lt;=24,9,IF(L602&lt;=32,4,0))))-IF(L602&lt;=8,0,IF(L602&lt;=16,(L602-9)*0.34,IF(L602&lt;=24,(L602-17)*0.34,IF(L602&lt;=32,(L602-25)*0.34,0)))),0)+IF(F602="JOŽ",IF(L602=1,85,IF(L602=2,59.5,IF(L602=3,45,IF(L602=4,32.5,IF(L602=5,30,IF(L602=6,27.5,IF(L602=7,25,IF(L602=8,22.5,0))))))))+IF(L602&lt;=8,0,IF(L602&lt;=16,19,IF(L602&lt;=24,13,0)))-IF(L602&lt;=8,0,IF(L602&lt;=16,(L602-9)*0.425,IF(L602&lt;=24,(L602-17)*0.425,0))),0)+IF(F602="JPČ",IF(L602=1,68,IF(L602=2,47.6,IF(L602=3,36,IF(L602=4,26,IF(L602=5,24,IF(L602=6,22,IF(L602=7,20,IF(L602=8,18,0))))))))+IF(L602&lt;=8,0,IF(L602&lt;=16,13,IF(L602&lt;=24,9,0)))-IF(L602&lt;=8,0,IF(L602&lt;=16,(L602-9)*0.34,IF(L602&lt;=24,(L602-17)*0.34,0))),0)+IF(F602="JEČ",IF(L602=1,34,IF(L602=2,26.04,IF(L602=3,20.6,IF(L602=4,12,IF(L602=5,11,IF(L602=6,10,IF(L602=7,9,IF(L602=8,8,0))))))))+IF(L602&lt;=8,0,IF(L602&lt;=16,6,0))-IF(L602&lt;=8,0,IF(L602&lt;=16,(L602-9)*0.17,0)),0)+IF(F602="JEOF",IF(L602=1,34,IF(L602=2,26.04,IF(L602=3,20.6,IF(L602=4,12,IF(L602=5,11,IF(L602=6,10,IF(L602=7,9,IF(L602=8,8,0))))))))+IF(L602&lt;=8,0,IF(L602&lt;=16,6,0))-IF(L602&lt;=8,0,IF(L602&lt;=16,(L602-9)*0.17,0)),0)+IF(F602="JnPČ",IF(L602=1,51,IF(L602=2,35.7,IF(L602=3,27,IF(L602=4,19.5,IF(L602=5,18,IF(L602=6,16.5,IF(L602=7,15,IF(L602=8,13.5,0))))))))+IF(L602&lt;=8,0,IF(L602&lt;=16,10,0))-IF(L602&lt;=8,0,IF(L602&lt;=16,(L602-9)*0.255,0)),0)+IF(F602="JnEČ",IF(L602=1,25.5,IF(L602=2,19.53,IF(L602=3,15.48,IF(L602=4,9,IF(L602=5,8.25,IF(L602=6,7.5,IF(L602=7,6.75,IF(L602=8,6,0))))))))+IF(L602&lt;=8,0,IF(L602&lt;=16,5,0))-IF(L602&lt;=8,0,IF(L602&lt;=16,(L602-9)*0.1275,0)),0)+IF(F602="JčPČ",IF(L602=1,21.25,IF(L602=2,14.5,IF(L602=3,11.5,IF(L602=4,7,IF(L602=5,6.5,IF(L602=6,6,IF(L602=7,5.5,IF(L602=8,5,0))))))))+IF(L602&lt;=8,0,IF(L602&lt;=16,4,0))-IF(L602&lt;=8,0,IF(L602&lt;=16,(L602-9)*0.10625,0)),0)+IF(F602="JčEČ",IF(L602=1,17,IF(L602=2,13.02,IF(L602=3,10.32,IF(L602=4,6,IF(L602=5,5.5,IF(L602=6,5,IF(L602=7,4.5,IF(L602=8,4,0))))))))+IF(L602&lt;=8,0,IF(L602&lt;=16,3,0))-IF(L602&lt;=8,0,IF(L602&lt;=16,(L602-9)*0.085,0)),0)+IF(F602="NEAK",IF(L602=1,11.48,IF(L602=2,8.79,IF(L602=3,6.97,IF(L602=4,4.05,IF(L602=5,3.71,IF(L602=6,3.38,IF(L602=7,3.04,IF(L602=8,2.7,0))))))))+IF(L602&lt;=8,0,IF(L602&lt;=16,2,IF(L602&lt;=24,1.3,0)))-IF(L602&lt;=8,0,IF(L602&lt;=16,(L602-9)*0.0574,IF(L602&lt;=24,(L602-17)*0.0574,0))),0))*IF(L602&lt;0,1,IF(OR(F602="PČ",F602="PŽ",F602="PT"),IF(J602&lt;32,J602/32,1),1))* IF(L602&lt;0,1,IF(OR(F602="EČ",F602="EŽ",F602="JOŽ",F602="JPČ",F602="NEAK"),IF(J602&lt;24,J602/24,1),1))*IF(L602&lt;0,1,IF(OR(F602="PČneol",F602="JEČ",F602="JEOF",F602="JnPČ",F602="JnEČ",F602="JčPČ",F602="JčEČ"),IF(J602&lt;16,J602/16,1),1))*IF(L602&lt;0,1,IF(F602="EČneol",IF(J602&lt;8,J602/8,1),1))</f>
        <v>0</v>
      </c>
      <c r="O602" s="9">
        <f t="shared" ref="O602:O610" si="260">IF(F602="OŽ",N602,IF(H602="Ne",IF(J602*0.3&lt;J602-L602,N602,0),IF(J602*0.1&lt;J602-L602,N602,0)))</f>
        <v>0</v>
      </c>
      <c r="P602" s="4">
        <f t="shared" ref="P602" si="261">IF(O602=0,0,IF(F602="OŽ",IF(L602&gt;35,0,IF(J602&gt;35,(36-L602)*1.836,((36-L602)-(36-J602))*1.836)),0)+IF(F602="PČ",IF(L602&gt;31,0,IF(J602&gt;31,(32-L602)*1.347,((32-L602)-(32-J602))*1.347)),0)+ IF(F602="PČneol",IF(L602&gt;15,0,IF(J602&gt;15,(16-L602)*0.255,((16-L602)-(16-J602))*0.255)),0)+IF(F602="PŽ",IF(L602&gt;31,0,IF(J602&gt;31,(32-L602)*0.255,((32-L602)-(32-J602))*0.255)),0)+IF(F602="EČ",IF(L602&gt;23,0,IF(J602&gt;23,(24-L602)*0.612,((24-L602)-(24-J602))*0.612)),0)+IF(F602="EČneol",IF(L602&gt;7,0,IF(J602&gt;7,(8-L602)*0.204,((8-L602)-(8-J602))*0.204)),0)+IF(F602="EŽ",IF(L602&gt;23,0,IF(J602&gt;23,(24-L602)*0.204,((24-L602)-(24-J602))*0.204)),0)+IF(F602="PT",IF(L602&gt;31,0,IF(J602&gt;31,(32-L602)*0.204,((32-L602)-(32-J602))*0.204)),0)+IF(F602="JOŽ",IF(L602&gt;23,0,IF(J602&gt;23,(24-L602)*0.255,((24-L602)-(24-J602))*0.255)),0)+IF(F602="JPČ",IF(L602&gt;23,0,IF(J602&gt;23,(24-L602)*0.204,((24-L602)-(24-J602))*0.204)),0)+IF(F602="JEČ",IF(L602&gt;15,0,IF(J602&gt;15,(16-L602)*0.102,((16-L602)-(16-J602))*0.102)),0)+IF(F602="JEOF",IF(L602&gt;15,0,IF(J602&gt;15,(16-L602)*0.102,((16-L602)-(16-J602))*0.102)),0)+IF(F602="JnPČ",IF(L602&gt;15,0,IF(J602&gt;15,(16-L602)*0.153,((16-L602)-(16-J602))*0.153)),0)+IF(F602="JnEČ",IF(L602&gt;15,0,IF(J602&gt;15,(16-L602)*0.0765,((16-L602)-(16-J602))*0.0765)),0)+IF(F602="JčPČ",IF(L602&gt;15,0,IF(J602&gt;15,(16-L602)*0.06375,((16-L602)-(16-J602))*0.06375)),0)+IF(F602="JčEČ",IF(L602&gt;15,0,IF(J602&gt;15,(16-L602)*0.051,((16-L602)-(16-J602))*0.051)),0)+IF(F602="NEAK",IF(L602&gt;23,0,IF(J602&gt;23,(24-L602)*0.03444,((24-L602)-(24-J602))*0.03444)),0))</f>
        <v>0</v>
      </c>
      <c r="Q602" s="11">
        <f t="shared" ref="Q602" si="262">IF(ISERROR(P602*100/N602),0,(P602*100/N602))</f>
        <v>0</v>
      </c>
      <c r="R602" s="10">
        <f t="shared" ref="R602:R610" si="263">IF(Q602&lt;=30,O602+P602,O602+O602*0.3)*IF(G602=1,0.4,IF(G602=2,0.75,IF(G602="1 (kas 4 m. 1 k. nerengiamos)",0.52,1)))*IF(D602="olimpinė",1,IF(M602="Ne",0.5,1))*IF(OR(A$5="Lietuvos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federacija"),IF(OR(J602&lt;8,K602&lt;16),0,1),1)*E602*IF(I602&lt;=1,1,1/I602)*IF(OR(A$5="Lietuvos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02" s="8"/>
    </row>
    <row r="603" spans="1:19" hidden="1">
      <c r="A603" s="61">
        <v>2</v>
      </c>
      <c r="B603" s="61"/>
      <c r="C603" s="12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3">
        <f t="shared" si="259"/>
        <v>0</v>
      </c>
      <c r="O603" s="9">
        <f t="shared" si="260"/>
        <v>0</v>
      </c>
      <c r="P603" s="4">
        <f t="shared" ref="P603:P611" si="264">IF(O603=0,0,IF(F603="OŽ",IF(L603&gt;35,0,IF(J603&gt;35,(36-L603)*1.836,((36-L603)-(36-J603))*1.836)),0)+IF(F603="PČ",IF(L603&gt;31,0,IF(J603&gt;31,(32-L603)*1.347,((32-L603)-(32-J603))*1.347)),0)+ IF(F603="PČneol",IF(L603&gt;15,0,IF(J603&gt;15,(16-L603)*0.255,((16-L603)-(16-J603))*0.255)),0)+IF(F603="PŽ",IF(L603&gt;31,0,IF(J603&gt;31,(32-L603)*0.255,((32-L603)-(32-J603))*0.255)),0)+IF(F603="EČ",IF(L603&gt;23,0,IF(J603&gt;23,(24-L603)*0.612,((24-L603)-(24-J603))*0.612)),0)+IF(F603="EČneol",IF(L603&gt;7,0,IF(J603&gt;7,(8-L603)*0.204,((8-L603)-(8-J603))*0.204)),0)+IF(F603="EŽ",IF(L603&gt;23,0,IF(J603&gt;23,(24-L603)*0.204,((24-L603)-(24-J603))*0.204)),0)+IF(F603="PT",IF(L603&gt;31,0,IF(J603&gt;31,(32-L603)*0.204,((32-L603)-(32-J603))*0.204)),0)+IF(F603="JOŽ",IF(L603&gt;23,0,IF(J603&gt;23,(24-L603)*0.255,((24-L603)-(24-J603))*0.255)),0)+IF(F603="JPČ",IF(L603&gt;23,0,IF(J603&gt;23,(24-L603)*0.204,((24-L603)-(24-J603))*0.204)),0)+IF(F603="JEČ",IF(L603&gt;15,0,IF(J603&gt;15,(16-L603)*0.102,((16-L603)-(16-J603))*0.102)),0)+IF(F603="JEOF",IF(L603&gt;15,0,IF(J603&gt;15,(16-L603)*0.102,((16-L603)-(16-J603))*0.102)),0)+IF(F603="JnPČ",IF(L603&gt;15,0,IF(J603&gt;15,(16-L603)*0.153,((16-L603)-(16-J603))*0.153)),0)+IF(F603="JnEČ",IF(L603&gt;15,0,IF(J603&gt;15,(16-L603)*0.0765,((16-L603)-(16-J603))*0.0765)),0)+IF(F603="JčPČ",IF(L603&gt;15,0,IF(J603&gt;15,(16-L603)*0.06375,((16-L603)-(16-J603))*0.06375)),0)+IF(F603="JčEČ",IF(L603&gt;15,0,IF(J603&gt;15,(16-L603)*0.051,((16-L603)-(16-J603))*0.051)),0)+IF(F603="NEAK",IF(L603&gt;23,0,IF(J603&gt;23,(24-L603)*0.03444,((24-L603)-(24-J603))*0.03444)),0))</f>
        <v>0</v>
      </c>
      <c r="Q603" s="11">
        <f t="shared" ref="Q603:Q611" si="265">IF(ISERROR(P603*100/N603),0,(P603*100/N603))</f>
        <v>0</v>
      </c>
      <c r="R603" s="10">
        <f t="shared" si="263"/>
        <v>0</v>
      </c>
      <c r="S603" s="8"/>
    </row>
    <row r="604" spans="1:19" hidden="1">
      <c r="A604" s="61">
        <v>3</v>
      </c>
      <c r="B604" s="61"/>
      <c r="C604" s="12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3">
        <f t="shared" si="259"/>
        <v>0</v>
      </c>
      <c r="O604" s="9">
        <f t="shared" si="260"/>
        <v>0</v>
      </c>
      <c r="P604" s="4">
        <f t="shared" si="264"/>
        <v>0</v>
      </c>
      <c r="Q604" s="11">
        <f t="shared" si="265"/>
        <v>0</v>
      </c>
      <c r="R604" s="10">
        <f t="shared" si="263"/>
        <v>0</v>
      </c>
      <c r="S604" s="8"/>
    </row>
    <row r="605" spans="1:19" hidden="1">
      <c r="A605" s="61">
        <v>4</v>
      </c>
      <c r="B605" s="61"/>
      <c r="C605" s="12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3">
        <f t="shared" si="259"/>
        <v>0</v>
      </c>
      <c r="O605" s="9">
        <f t="shared" si="260"/>
        <v>0</v>
      </c>
      <c r="P605" s="4">
        <f t="shared" si="264"/>
        <v>0</v>
      </c>
      <c r="Q605" s="11">
        <f t="shared" si="265"/>
        <v>0</v>
      </c>
      <c r="R605" s="10">
        <f t="shared" si="263"/>
        <v>0</v>
      </c>
      <c r="S605" s="8"/>
    </row>
    <row r="606" spans="1:19" hidden="1">
      <c r="A606" s="61">
        <v>5</v>
      </c>
      <c r="B606" s="61"/>
      <c r="C606" s="12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3">
        <f t="shared" si="259"/>
        <v>0</v>
      </c>
      <c r="O606" s="9">
        <f t="shared" si="260"/>
        <v>0</v>
      </c>
      <c r="P606" s="4">
        <f t="shared" si="264"/>
        <v>0</v>
      </c>
      <c r="Q606" s="11">
        <f t="shared" si="265"/>
        <v>0</v>
      </c>
      <c r="R606" s="10">
        <f t="shared" si="263"/>
        <v>0</v>
      </c>
      <c r="S606" s="8"/>
    </row>
    <row r="607" spans="1:19" hidden="1">
      <c r="A607" s="61">
        <v>6</v>
      </c>
      <c r="B607" s="61"/>
      <c r="C607" s="12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3">
        <f t="shared" si="259"/>
        <v>0</v>
      </c>
      <c r="O607" s="9">
        <f t="shared" si="260"/>
        <v>0</v>
      </c>
      <c r="P607" s="4">
        <f t="shared" si="264"/>
        <v>0</v>
      </c>
      <c r="Q607" s="11">
        <f t="shared" si="265"/>
        <v>0</v>
      </c>
      <c r="R607" s="10">
        <f t="shared" si="263"/>
        <v>0</v>
      </c>
      <c r="S607" s="8"/>
    </row>
    <row r="608" spans="1:19" hidden="1">
      <c r="A608" s="61">
        <v>7</v>
      </c>
      <c r="B608" s="61"/>
      <c r="C608" s="12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3">
        <f t="shared" si="259"/>
        <v>0</v>
      </c>
      <c r="O608" s="9">
        <f t="shared" si="260"/>
        <v>0</v>
      </c>
      <c r="P608" s="4">
        <f t="shared" si="264"/>
        <v>0</v>
      </c>
      <c r="Q608" s="11">
        <f t="shared" si="265"/>
        <v>0</v>
      </c>
      <c r="R608" s="10">
        <f t="shared" si="263"/>
        <v>0</v>
      </c>
      <c r="S608" s="8"/>
    </row>
    <row r="609" spans="1:19" hidden="1">
      <c r="A609" s="61">
        <v>8</v>
      </c>
      <c r="B609" s="61"/>
      <c r="C609" s="12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3">
        <f t="shared" si="259"/>
        <v>0</v>
      </c>
      <c r="O609" s="9">
        <f t="shared" si="260"/>
        <v>0</v>
      </c>
      <c r="P609" s="4">
        <f t="shared" si="264"/>
        <v>0</v>
      </c>
      <c r="Q609" s="11">
        <f t="shared" si="265"/>
        <v>0</v>
      </c>
      <c r="R609" s="10">
        <f t="shared" si="263"/>
        <v>0</v>
      </c>
      <c r="S609" s="8"/>
    </row>
    <row r="610" spans="1:19" hidden="1">
      <c r="A610" s="61">
        <v>9</v>
      </c>
      <c r="B610" s="61"/>
      <c r="C610" s="12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3">
        <f t="shared" si="259"/>
        <v>0</v>
      </c>
      <c r="O610" s="9">
        <f t="shared" si="260"/>
        <v>0</v>
      </c>
      <c r="P610" s="4">
        <f t="shared" si="264"/>
        <v>0</v>
      </c>
      <c r="Q610" s="11">
        <f t="shared" si="265"/>
        <v>0</v>
      </c>
      <c r="R610" s="10">
        <f t="shared" si="263"/>
        <v>0</v>
      </c>
      <c r="S610" s="8"/>
    </row>
    <row r="611" spans="1:19" hidden="1">
      <c r="A611" s="61">
        <v>10</v>
      </c>
      <c r="B611" s="61"/>
      <c r="C611" s="12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3">
        <f>(IF(F611="OŽ",IF(L611=1,550.8,IF(L611=2,426.38,IF(L611=3,342.14,IF(L611=4,181.44,IF(L611=5,168.48,IF(L611=6,155.52,IF(L611=7,148.5,IF(L611=8,144,0))))))))+IF(L611&lt;=8,0,IF(L611&lt;=16,137.7,IF(L611&lt;=24,108,IF(L611&lt;=32,80.1,IF(L611&lt;=36,52.2,0)))))-IF(L611&lt;=8,0,IF(L611&lt;=16,(L611-9)*2.754,IF(L611&lt;=24,(L611-17)* 2.754,IF(L611&lt;=32,(L611-25)* 2.754,IF(L611&lt;=36,(L611-33)*2.754,0))))),0)+IF(F611="PČ",IF(L611=1,449,IF(L611=2,314.6,IF(L611=3,238,IF(L611=4,172,IF(L611=5,159,IF(L611=6,145,IF(L611=7,132,IF(L611=8,119,0))))))))+IF(L611&lt;=8,0,IF(L611&lt;=16,88,IF(L611&lt;=24,55,IF(L611&lt;=32,22,0))))-IF(L611&lt;=8,0,IF(L611&lt;=16,(L611-9)*2.245,IF(L611&lt;=24,(L611-17)*2.245,IF(L611&lt;=32,(L611-25)*2.245,0)))),0)+IF(F611="PČneol",IF(L611=1,85,IF(L611=2,64.61,IF(L611=3,50.76,IF(L611=4,16.25,IF(L611=5,15,IF(L611=6,13.75,IF(L611=7,12.5,IF(L611=8,11.25,0))))))))+IF(L611&lt;=8,0,IF(L611&lt;=16,9,0))-IF(L611&lt;=8,0,IF(L611&lt;=16,(L611-9)*0.425,0)),0)+IF(F611="PŽ",IF(L611=1,85,IF(L611=2,59.5,IF(L611=3,45,IF(L611=4,32.5,IF(L611=5,30,IF(L611=6,27.5,IF(L611=7,25,IF(L611=8,22.5,0))))))))+IF(L611&lt;=8,0,IF(L611&lt;=16,19,IF(L611&lt;=24,13,IF(L611&lt;=32,8,0))))-IF(L611&lt;=8,0,IF(L611&lt;=16,(L611-9)*0.425,IF(L611&lt;=24,(L611-17)*0.425,IF(L611&lt;=32,(L611-25)*0.425,0)))),0)+IF(F611="EČ",IF(L611=1,204,IF(L611=2,156.24,IF(L611=3,123.84,IF(L611=4,72,IF(L611=5,66,IF(L611=6,60,IF(L611=7,54,IF(L611=8,48,0))))))))+IF(L611&lt;=8,0,IF(L611&lt;=16,40,IF(L611&lt;=24,25,0)))-IF(L611&lt;=8,0,IF(L611&lt;=16,(L611-9)*1.02,IF(L611&lt;=24,(L611-17)*1.02,0))),0)+IF(F611="EČneol",IF(L611=1,68,IF(L611=2,51.69,IF(L611=3,40.61,IF(L611=4,13,IF(L611=5,12,IF(L611=6,11,IF(L611=7,10,IF(L611=8,9,0)))))))))+IF(F611="EŽ",IF(L611=1,68,IF(L611=2,47.6,IF(L611=3,36,IF(L611=4,18,IF(L611=5,16.5,IF(L611=6,15,IF(L611=7,13.5,IF(L611=8,12,0))))))))+IF(L611&lt;=8,0,IF(L611&lt;=16,10,IF(L611&lt;=24,6,0)))-IF(L611&lt;=8,0,IF(L611&lt;=16,(L611-9)*0.34,IF(L611&lt;=24,(L611-17)*0.34,0))),0)+IF(F611="PT",IF(L611=1,68,IF(L611=2,52.08,IF(L611=3,41.28,IF(L611=4,24,IF(L611=5,22,IF(L611=6,20,IF(L611=7,18,IF(L611=8,16,0))))))))+IF(L611&lt;=8,0,IF(L611&lt;=16,13,IF(L611&lt;=24,9,IF(L611&lt;=32,4,0))))-IF(L611&lt;=8,0,IF(L611&lt;=16,(L611-9)*0.34,IF(L611&lt;=24,(L611-17)*0.34,IF(L611&lt;=32,(L611-25)*0.34,0)))),0)+IF(F611="JOŽ",IF(L611=1,85,IF(L611=2,59.5,IF(L611=3,45,IF(L611=4,32.5,IF(L611=5,30,IF(L611=6,27.5,IF(L611=7,25,IF(L611=8,22.5,0))))))))+IF(L611&lt;=8,0,IF(L611&lt;=16,19,IF(L611&lt;=24,13,0)))-IF(L611&lt;=8,0,IF(L611&lt;=16,(L611-9)*0.425,IF(L611&lt;=24,(L611-17)*0.425,0))),0)+IF(F611="JPČ",IF(L611=1,68,IF(L611=2,47.6,IF(L611=3,36,IF(L611=4,26,IF(L611=5,24,IF(L611=6,22,IF(L611=7,20,IF(L611=8,18,0))))))))+IF(L611&lt;=8,0,IF(L611&lt;=16,13,IF(L611&lt;=24,9,0)))-IF(L611&lt;=8,0,IF(L611&lt;=16,(L611-9)*0.34,IF(L611&lt;=24,(L611-17)*0.34,0))),0)+IF(F611="JEČ",IF(L611=1,34,IF(L611=2,26.04,IF(L611=3,20.6,IF(L611=4,12,IF(L611=5,11,IF(L611=6,10,IF(L611=7,9,IF(L611=8,8,0))))))))+IF(L611&lt;=8,0,IF(L611&lt;=16,6,0))-IF(L611&lt;=8,0,IF(L611&lt;=16,(L611-9)*0.17,0)),0)+IF(F611="JEOF",IF(L611=1,34,IF(L611=2,26.04,IF(L611=3,20.6,IF(L611=4,12,IF(L611=5,11,IF(L611=6,10,IF(L611=7,9,IF(L611=8,8,0))))))))+IF(L611&lt;=8,0,IF(L611&lt;=16,6,0))-IF(L611&lt;=8,0,IF(L611&lt;=16,(L611-9)*0.17,0)),0)+IF(F611="JnPČ",IF(L611=1,51,IF(L611=2,35.7,IF(L611=3,27,IF(L611=4,19.5,IF(L611=5,18,IF(L611=6,16.5,IF(L611=7,15,IF(L611=8,13.5,0))))))))+IF(L611&lt;=8,0,IF(L611&lt;=16,10,0))-IF(L611&lt;=8,0,IF(L611&lt;=16,(L611-9)*0.255,0)),0)+IF(F611="JnEČ",IF(L611=1,25.5,IF(L611=2,19.53,IF(L611=3,15.48,IF(L611=4,9,IF(L611=5,8.25,IF(L611=6,7.5,IF(L611=7,6.75,IF(L611=8,6,0))))))))+IF(L611&lt;=8,0,IF(L611&lt;=16,5,0))-IF(L611&lt;=8,0,IF(L611&lt;=16,(L611-9)*0.1275,0)),0)+IF(F611="JčPČ",IF(L611=1,21.25,IF(L611=2,14.5,IF(L611=3,11.5,IF(L611=4,7,IF(L611=5,6.5,IF(L611=6,6,IF(L611=7,5.5,IF(L611=8,5,0))))))))+IF(L611&lt;=8,0,IF(L611&lt;=16,4,0))-IF(L611&lt;=8,0,IF(L611&lt;=16,(L611-9)*0.10625,0)),0)+IF(F611="JčEČ",IF(L611=1,17,IF(L611=2,13.02,IF(L611=3,10.32,IF(L611=4,6,IF(L611=5,5.5,IF(L611=6,5,IF(L611=7,4.5,IF(L611=8,4,0))))))))+IF(L611&lt;=8,0,IF(L611&lt;=16,3,0))-IF(L611&lt;=8,0,IF(L611&lt;=16,(L611-9)*0.085,0)),0)+IF(F611="NEAK",IF(L611=1,11.48,IF(L611=2,8.79,IF(L611=3,6.97,IF(L611=4,4.05,IF(L611=5,3.71,IF(L611=6,3.38,IF(L611=7,3.04,IF(L611=8,2.7,0))))))))+IF(L611&lt;=8,0,IF(L611&lt;=16,2,IF(L611&lt;=24,1.3,0)))-IF(L611&lt;=8,0,IF(L611&lt;=16,(L611-9)*0.0574,IF(L611&lt;=24,(L611-17)*0.0574,0))),0))*IF(L611&lt;0,1,IF(OR(F611="PČ",F611="PŽ",F611="PT"),IF(J611&lt;32,J611/32,1),1))* IF(L611&lt;0,1,IF(OR(F611="EČ",F611="EŽ",F611="JOŽ",F611="JPČ",F611="NEAK"),IF(J611&lt;24,J611/24,1),1))*IF(L611&lt;0,1,IF(OR(F611="PČneol",F611="JEČ",F611="JEOF",F611="JnPČ",F611="JnEČ",F611="JčPČ",F611="JčEČ"),IF(J611&lt;16,J611/16,1),1))*IF(L611&lt;0,1,IF(F611="EČneol",IF(J611&lt;8,J611/8,1),1))</f>
        <v>0</v>
      </c>
      <c r="O611" s="9">
        <f>IF(F611="OŽ",N611,IF(H611="Ne",IF(J611*0.3&lt;J611-L611,N611,0),IF(J611*0.1&lt;J611-L611,N611,0)))</f>
        <v>0</v>
      </c>
      <c r="P611" s="4">
        <f t="shared" si="264"/>
        <v>0</v>
      </c>
      <c r="Q611" s="11">
        <f t="shared" si="265"/>
        <v>0</v>
      </c>
      <c r="R611" s="10">
        <f>IF(Q611&lt;=30,O611+P611,O611+O611*0.3)*IF(G611=1,0.4,IF(G611=2,0.75,IF(G611="1 (kas 4 m. 1 k. nerengiamos)",0.52,1)))*IF(D611="olimpinė",1,IF(M611="Ne",0.5,1))*IF(OR(A$5="Lietuvos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federacija"),IF(OR(J611&lt;8,K611&lt;16),0,1),1)*E611*IF(I611&lt;=1,1,1/I611)*IF(OR(A$5="Lietuvos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11" s="8"/>
    </row>
    <row r="612" spans="1:19" hidden="1">
      <c r="A612" s="64" t="s">
        <v>35</v>
      </c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6"/>
      <c r="R612" s="10">
        <f>SUM(R602:R611)</f>
        <v>0</v>
      </c>
      <c r="S612" s="8"/>
    </row>
    <row r="613" spans="1:19" ht="15.75" hidden="1">
      <c r="A613" s="23" t="s">
        <v>182</v>
      </c>
      <c r="B613" s="23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6"/>
      <c r="S613" s="8"/>
    </row>
    <row r="614" spans="1:19" hidden="1">
      <c r="A614" s="48" t="s">
        <v>37</v>
      </c>
      <c r="B614" s="48"/>
      <c r="C614" s="48"/>
      <c r="D614" s="48"/>
      <c r="E614" s="48"/>
      <c r="F614" s="48"/>
      <c r="G614" s="48"/>
      <c r="H614" s="48"/>
      <c r="I614" s="48"/>
      <c r="J614" s="15"/>
      <c r="K614" s="15"/>
      <c r="L614" s="15"/>
      <c r="M614" s="15"/>
      <c r="N614" s="15"/>
      <c r="O614" s="15"/>
      <c r="P614" s="15"/>
      <c r="Q614" s="15"/>
      <c r="R614" s="16"/>
      <c r="S614" s="8"/>
    </row>
    <row r="615" spans="1:19">
      <c r="A615" s="48"/>
      <c r="B615" s="48"/>
      <c r="C615" s="48"/>
      <c r="D615" s="48"/>
      <c r="E615" s="48"/>
      <c r="F615" s="48"/>
      <c r="G615" s="48"/>
      <c r="H615" s="48"/>
      <c r="I615" s="48"/>
      <c r="J615" s="15"/>
      <c r="K615" s="15"/>
      <c r="L615" s="15"/>
      <c r="M615" s="15"/>
      <c r="N615" s="15"/>
      <c r="O615" s="15"/>
      <c r="P615" s="15"/>
      <c r="Q615" s="15"/>
      <c r="R615" s="16"/>
      <c r="S615" s="8"/>
    </row>
    <row r="616" spans="1:19">
      <c r="A616" s="71" t="s">
        <v>183</v>
      </c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72"/>
      <c r="P616" s="72"/>
      <c r="Q616" s="73"/>
      <c r="R616" s="95">
        <f>SUM(R31+R50+R67+R84+R101+R118+R135+R152+R169+R189+R206+R223+R240+R257+R273+R293+R311+R328+R345+R365+R382+R406+R425+R442+R459+R476+R493+R510+R527+R544+R561+R578+R595+R612)</f>
        <v>1801.1814268749999</v>
      </c>
      <c r="S616" s="8"/>
    </row>
    <row r="617" spans="1:19">
      <c r="A617" s="74"/>
      <c r="B617" s="75"/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6"/>
      <c r="R617" s="96"/>
      <c r="S617" s="8"/>
    </row>
    <row r="618" spans="1:19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6"/>
      <c r="O618" s="6"/>
      <c r="P618" s="6"/>
      <c r="Q618" s="6"/>
      <c r="R618" s="7"/>
      <c r="S618" s="8"/>
    </row>
    <row r="619" spans="1:19" ht="15.75">
      <c r="A619" s="80" t="s">
        <v>184</v>
      </c>
      <c r="B619" s="80"/>
      <c r="C619" s="80"/>
      <c r="D619" s="80"/>
      <c r="E619" s="80"/>
      <c r="F619" s="8"/>
      <c r="G619" s="8"/>
      <c r="H619" s="8"/>
      <c r="J619" s="8"/>
      <c r="L619" s="8"/>
      <c r="M619" s="8"/>
      <c r="R619" s="8"/>
      <c r="S619" s="8"/>
    </row>
    <row r="620" spans="1:19" ht="15.75">
      <c r="A620" s="58"/>
      <c r="B620" s="58"/>
      <c r="C620" s="58"/>
      <c r="D620" s="58"/>
      <c r="E620" s="58"/>
      <c r="F620" s="8"/>
      <c r="G620" s="8"/>
      <c r="H620" s="8"/>
      <c r="J620" s="8"/>
      <c r="L620" s="8"/>
      <c r="M620" s="8"/>
      <c r="R620" s="8"/>
      <c r="S620" s="8"/>
    </row>
    <row r="621" spans="1:19" ht="15.75">
      <c r="A621" s="58"/>
      <c r="B621" s="58"/>
      <c r="C621" s="58"/>
      <c r="D621" s="58"/>
      <c r="E621" s="58"/>
      <c r="F621" s="8"/>
      <c r="G621" s="8"/>
      <c r="H621" s="8"/>
      <c r="J621" s="8"/>
      <c r="L621" s="8"/>
      <c r="M621" s="8"/>
      <c r="R621" s="8"/>
      <c r="S621" s="8"/>
    </row>
    <row r="622" spans="1:19" ht="15.75">
      <c r="A622" s="58"/>
      <c r="B622" s="58"/>
      <c r="C622" s="58"/>
      <c r="D622" s="58"/>
      <c r="E622" s="58"/>
      <c r="F622" s="8"/>
      <c r="G622" s="8"/>
      <c r="H622" s="8"/>
      <c r="J622" s="8"/>
      <c r="L622" s="8"/>
      <c r="M622" s="8"/>
      <c r="R622" s="8"/>
      <c r="S622" s="8"/>
    </row>
    <row r="623" spans="1:19" ht="15.75">
      <c r="A623" s="23" t="s">
        <v>185</v>
      </c>
      <c r="B623"/>
      <c r="C623"/>
      <c r="D623"/>
      <c r="E623"/>
      <c r="F623" s="13"/>
      <c r="G623" s="13"/>
      <c r="H623" s="8"/>
      <c r="J623" s="8"/>
      <c r="L623" s="8"/>
      <c r="M623" s="8"/>
      <c r="R623" s="8"/>
      <c r="S623" s="8"/>
    </row>
    <row r="624" spans="1:19">
      <c r="A624"/>
      <c r="B624"/>
      <c r="C624"/>
      <c r="D624"/>
      <c r="E624"/>
      <c r="F624" s="13"/>
      <c r="G624" s="13"/>
      <c r="H624" s="8"/>
      <c r="J624" s="8"/>
      <c r="L624" s="8"/>
      <c r="M624" s="8"/>
      <c r="R624" s="8"/>
      <c r="S624" s="8"/>
    </row>
    <row r="625" spans="1:19" ht="15.75">
      <c r="A625" s="23" t="s">
        <v>186</v>
      </c>
      <c r="B625" s="55" t="s">
        <v>187</v>
      </c>
      <c r="C625"/>
      <c r="D625"/>
      <c r="E625"/>
      <c r="F625" s="13"/>
      <c r="G625" s="13"/>
      <c r="H625" s="8"/>
      <c r="I625" s="56" t="s">
        <v>188</v>
      </c>
      <c r="J625" s="8"/>
      <c r="L625" s="8"/>
      <c r="M625" s="8"/>
      <c r="R625" s="8"/>
      <c r="S625" s="8"/>
    </row>
    <row r="626" spans="1:19" ht="15.75">
      <c r="A626" s="24" t="s">
        <v>189</v>
      </c>
      <c r="B626"/>
      <c r="C626"/>
      <c r="D626"/>
      <c r="E626"/>
      <c r="F626" s="13"/>
      <c r="G626" s="13"/>
      <c r="H626" s="8"/>
      <c r="J626" s="8"/>
      <c r="L626" s="8"/>
      <c r="M626" s="8"/>
      <c r="R626" s="8"/>
      <c r="S626" s="8"/>
    </row>
    <row r="627" spans="1:19">
      <c r="A627" s="24" t="s">
        <v>190</v>
      </c>
      <c r="B627"/>
      <c r="C627"/>
      <c r="D627"/>
      <c r="E627"/>
      <c r="F627" s="13"/>
      <c r="G627" s="13"/>
      <c r="H627" s="8"/>
      <c r="J627" s="8"/>
      <c r="L627" s="8"/>
      <c r="M627" s="8"/>
      <c r="R627" s="8"/>
      <c r="S627" s="8"/>
    </row>
    <row r="628" spans="1:19">
      <c r="A628" s="8"/>
      <c r="B628" s="8"/>
      <c r="C628" s="8"/>
      <c r="D628" s="8"/>
      <c r="E628" s="8"/>
      <c r="F628" s="8"/>
      <c r="G628" s="8"/>
      <c r="H628" s="8"/>
      <c r="J628" s="8"/>
      <c r="L628" s="8"/>
      <c r="M628" s="8"/>
      <c r="R628" s="8"/>
      <c r="S628" s="8"/>
    </row>
    <row r="629" spans="1:19">
      <c r="A629" s="8"/>
      <c r="B629" s="8"/>
      <c r="C629" s="8"/>
      <c r="D629" s="8"/>
      <c r="E629" s="8"/>
      <c r="F629" s="8"/>
      <c r="G629" s="8"/>
      <c r="H629" s="8"/>
      <c r="J629" s="8"/>
      <c r="L629" s="8"/>
      <c r="M629" s="8"/>
      <c r="R629" s="8"/>
      <c r="S629" s="8"/>
    </row>
    <row r="630" spans="1:19">
      <c r="A630" s="8"/>
      <c r="B630" s="8"/>
      <c r="C630" s="8"/>
      <c r="D630" s="8"/>
      <c r="E630" s="8"/>
      <c r="F630" s="8"/>
      <c r="G630" s="8"/>
      <c r="H630" s="8"/>
      <c r="J630" s="8"/>
      <c r="L630" s="8"/>
      <c r="M630" s="8"/>
      <c r="R630" s="8"/>
      <c r="S630" s="8"/>
    </row>
    <row r="631" spans="1:19">
      <c r="A631" s="8"/>
      <c r="B631" s="8"/>
      <c r="C631" s="8"/>
      <c r="D631" s="8"/>
      <c r="E631" s="8"/>
      <c r="F631" s="8"/>
      <c r="G631" s="8"/>
      <c r="H631" s="8"/>
      <c r="J631" s="8"/>
      <c r="L631" s="8"/>
      <c r="M631" s="8"/>
      <c r="R631" s="8"/>
      <c r="S631" s="8"/>
    </row>
    <row r="632" spans="1:19">
      <c r="A632" s="8"/>
      <c r="B632" s="8"/>
      <c r="C632" s="8"/>
      <c r="D632" s="8"/>
      <c r="E632" s="8"/>
      <c r="F632" s="8"/>
      <c r="G632" s="8"/>
      <c r="H632" s="8"/>
      <c r="J632" s="8"/>
      <c r="L632" s="8"/>
      <c r="M632" s="8"/>
      <c r="R632" s="8"/>
      <c r="S632" s="8"/>
    </row>
    <row r="633" spans="1:19">
      <c r="A633" s="8"/>
      <c r="B633" s="8"/>
      <c r="C633" s="8"/>
      <c r="D633" s="8"/>
      <c r="E633" s="8"/>
      <c r="F633" s="8"/>
      <c r="G633" s="8"/>
      <c r="H633" s="8"/>
      <c r="J633" s="8"/>
      <c r="L633" s="8"/>
      <c r="M633" s="8"/>
      <c r="R633" s="8"/>
      <c r="S633" s="8"/>
    </row>
    <row r="634" spans="1:19">
      <c r="A634" s="8"/>
      <c r="B634" s="8"/>
      <c r="C634" s="8"/>
      <c r="D634" s="8"/>
      <c r="E634" s="8"/>
      <c r="F634" s="8"/>
      <c r="G634" s="8"/>
      <c r="H634" s="8"/>
      <c r="J634" s="8"/>
      <c r="L634" s="8"/>
      <c r="M634" s="8"/>
      <c r="R634" s="8"/>
      <c r="S634" s="8"/>
    </row>
    <row r="635" spans="1:19">
      <c r="A635" s="8"/>
      <c r="B635" s="8"/>
      <c r="C635" s="8"/>
      <c r="D635" s="8"/>
      <c r="E635" s="8"/>
      <c r="F635" s="8"/>
      <c r="G635" s="8"/>
      <c r="H635" s="8"/>
      <c r="J635" s="8"/>
      <c r="L635" s="8"/>
      <c r="M635" s="8"/>
      <c r="R635" s="8"/>
      <c r="S635" s="8"/>
    </row>
    <row r="636" spans="1:19">
      <c r="A636" s="8"/>
      <c r="B636" s="8"/>
      <c r="C636" s="8"/>
      <c r="D636" s="8"/>
      <c r="E636" s="8"/>
      <c r="F636" s="8"/>
      <c r="G636" s="8"/>
      <c r="H636" s="8"/>
      <c r="J636" s="8"/>
      <c r="L636" s="8"/>
      <c r="M636" s="8"/>
      <c r="R636" s="8"/>
      <c r="S636" s="8"/>
    </row>
    <row r="637" spans="1:19">
      <c r="A637" s="8"/>
      <c r="B637" s="8"/>
      <c r="C637" s="8"/>
      <c r="D637" s="8"/>
      <c r="E637" s="8"/>
      <c r="F637" s="8"/>
      <c r="G637" s="8"/>
      <c r="H637" s="8"/>
      <c r="J637" s="8"/>
      <c r="L637" s="8"/>
      <c r="M637" s="8"/>
      <c r="R637" s="8"/>
      <c r="S637" s="8"/>
    </row>
    <row r="638" spans="1:19">
      <c r="A638" s="8"/>
      <c r="B638" s="8"/>
      <c r="C638" s="8"/>
      <c r="D638" s="8"/>
      <c r="E638" s="8"/>
      <c r="F638" s="8"/>
      <c r="G638" s="8"/>
      <c r="H638" s="8"/>
      <c r="J638" s="8"/>
      <c r="L638" s="8"/>
      <c r="M638" s="8"/>
      <c r="R638" s="8"/>
      <c r="S638" s="8"/>
    </row>
    <row r="639" spans="1:19">
      <c r="A639" s="8"/>
      <c r="B639" s="8"/>
      <c r="C639" s="8"/>
      <c r="D639" s="8"/>
      <c r="E639" s="8"/>
      <c r="F639" s="8"/>
      <c r="G639" s="8"/>
      <c r="H639" s="8"/>
      <c r="J639" s="8"/>
      <c r="L639" s="8"/>
      <c r="M639" s="8"/>
      <c r="R639" s="8"/>
      <c r="S639" s="8"/>
    </row>
    <row r="640" spans="1:19">
      <c r="A640" s="8"/>
      <c r="B640" s="8"/>
      <c r="C640" s="8"/>
      <c r="D640" s="8"/>
      <c r="E640" s="8"/>
      <c r="F640" s="8"/>
      <c r="G640" s="8"/>
      <c r="H640" s="8"/>
      <c r="J640" s="8"/>
      <c r="L640" s="8"/>
      <c r="M640" s="8"/>
      <c r="R640" s="8"/>
      <c r="S640" s="8"/>
    </row>
    <row r="641" spans="1:19">
      <c r="A641" s="8"/>
      <c r="B641" s="8"/>
      <c r="C641" s="8"/>
      <c r="D641" s="8"/>
      <c r="E641" s="8"/>
      <c r="F641" s="8"/>
      <c r="G641" s="8"/>
      <c r="H641" s="8"/>
      <c r="J641" s="8"/>
      <c r="L641" s="8"/>
      <c r="M641" s="8"/>
      <c r="R641" s="8"/>
      <c r="S641" s="8"/>
    </row>
    <row r="642" spans="1:19">
      <c r="A642" s="8"/>
      <c r="B642" s="8"/>
      <c r="C642" s="8"/>
      <c r="D642" s="8"/>
      <c r="E642" s="8"/>
      <c r="F642" s="8"/>
      <c r="G642" s="8"/>
      <c r="H642" s="8"/>
      <c r="J642" s="8"/>
      <c r="L642" s="8"/>
      <c r="M642" s="8"/>
      <c r="R642" s="8"/>
      <c r="S642" s="8"/>
    </row>
    <row r="643" spans="1:19">
      <c r="A643" s="8"/>
      <c r="B643" s="8"/>
      <c r="C643" s="8"/>
      <c r="D643" s="8"/>
      <c r="E643" s="8"/>
      <c r="F643" s="8"/>
      <c r="G643" s="8"/>
      <c r="H643" s="8"/>
      <c r="J643" s="8"/>
      <c r="L643" s="8"/>
      <c r="M643" s="8"/>
      <c r="R643" s="8"/>
      <c r="S643" s="8"/>
    </row>
    <row r="644" spans="1:19">
      <c r="A644" s="8"/>
      <c r="B644" s="8"/>
      <c r="C644" s="8"/>
      <c r="D644" s="8"/>
      <c r="E644" s="8"/>
      <c r="F644" s="8"/>
      <c r="G644" s="8"/>
      <c r="H644" s="8"/>
      <c r="J644" s="8"/>
      <c r="L644" s="8"/>
      <c r="M644" s="8"/>
      <c r="R644" s="8"/>
      <c r="S644" s="8"/>
    </row>
  </sheetData>
  <mergeCells count="162">
    <mergeCell ref="A20:P20"/>
    <mergeCell ref="A31:Q31"/>
    <mergeCell ref="A37:P37"/>
    <mergeCell ref="A39:P39"/>
    <mergeCell ref="A50:Q50"/>
    <mergeCell ref="A19:C19"/>
    <mergeCell ref="A38:C38"/>
    <mergeCell ref="A55:C55"/>
    <mergeCell ref="A56:P56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84:Q84"/>
    <mergeCell ref="A88:P88"/>
    <mergeCell ref="A89:C89"/>
    <mergeCell ref="A90:P90"/>
    <mergeCell ref="A101:Q101"/>
    <mergeCell ref="A619:E619"/>
    <mergeCell ref="B7:H7"/>
    <mergeCell ref="B8:D8"/>
    <mergeCell ref="A11:R11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616:R617"/>
    <mergeCell ref="A54:P54"/>
    <mergeCell ref="A18:P18"/>
    <mergeCell ref="A67:Q67"/>
    <mergeCell ref="A72:P72"/>
    <mergeCell ref="A73:C73"/>
    <mergeCell ref="A123:C123"/>
    <mergeCell ref="A124:P124"/>
    <mergeCell ref="A135:Q135"/>
    <mergeCell ref="A139:P139"/>
    <mergeCell ref="A140:C140"/>
    <mergeCell ref="A105:P105"/>
    <mergeCell ref="A106:C106"/>
    <mergeCell ref="A107:P107"/>
    <mergeCell ref="A118:Q118"/>
    <mergeCell ref="A122:P122"/>
    <mergeCell ref="A169:Q169"/>
    <mergeCell ref="A173:P173"/>
    <mergeCell ref="A174:C174"/>
    <mergeCell ref="A175:P175"/>
    <mergeCell ref="A189:Q189"/>
    <mergeCell ref="A141:P141"/>
    <mergeCell ref="A152:Q152"/>
    <mergeCell ref="A156:P156"/>
    <mergeCell ref="A157:C157"/>
    <mergeCell ref="A158:P158"/>
    <mergeCell ref="A211:C211"/>
    <mergeCell ref="A212:P212"/>
    <mergeCell ref="A223:Q223"/>
    <mergeCell ref="A227:P227"/>
    <mergeCell ref="A228:C228"/>
    <mergeCell ref="A193:P193"/>
    <mergeCell ref="A194:C194"/>
    <mergeCell ref="A195:P195"/>
    <mergeCell ref="A206:Q206"/>
    <mergeCell ref="A210:P210"/>
    <mergeCell ref="A257:Q257"/>
    <mergeCell ref="A260:P260"/>
    <mergeCell ref="A261:C261"/>
    <mergeCell ref="A262:P262"/>
    <mergeCell ref="A273:Q273"/>
    <mergeCell ref="A229:P229"/>
    <mergeCell ref="A240:Q240"/>
    <mergeCell ref="A244:P244"/>
    <mergeCell ref="A245:C245"/>
    <mergeCell ref="A246:P246"/>
    <mergeCell ref="A616:Q617"/>
    <mergeCell ref="A277:P277"/>
    <mergeCell ref="A278:C278"/>
    <mergeCell ref="A279:P279"/>
    <mergeCell ref="A293:Q293"/>
    <mergeCell ref="A297:P297"/>
    <mergeCell ref="A298:C298"/>
    <mergeCell ref="A299:P299"/>
    <mergeCell ref="A311:Q311"/>
    <mergeCell ref="A315:P315"/>
    <mergeCell ref="A316:C316"/>
    <mergeCell ref="A317:P317"/>
    <mergeCell ref="A328:Q328"/>
    <mergeCell ref="A332:P332"/>
    <mergeCell ref="A333:C333"/>
    <mergeCell ref="A334:P334"/>
    <mergeCell ref="A369:P369"/>
    <mergeCell ref="A370:C370"/>
    <mergeCell ref="A371:P371"/>
    <mergeCell ref="A382:Q382"/>
    <mergeCell ref="A386:P386"/>
    <mergeCell ref="A345:Q345"/>
    <mergeCell ref="A349:P349"/>
    <mergeCell ref="A350:C350"/>
    <mergeCell ref="A351:P351"/>
    <mergeCell ref="A365:Q365"/>
    <mergeCell ref="A412:P412"/>
    <mergeCell ref="A425:Q425"/>
    <mergeCell ref="A429:P429"/>
    <mergeCell ref="A430:C430"/>
    <mergeCell ref="A431:P431"/>
    <mergeCell ref="A387:C387"/>
    <mergeCell ref="A388:P388"/>
    <mergeCell ref="A406:Q406"/>
    <mergeCell ref="A410:P410"/>
    <mergeCell ref="A411:C411"/>
    <mergeCell ref="A463:P463"/>
    <mergeCell ref="A464:C464"/>
    <mergeCell ref="A465:P465"/>
    <mergeCell ref="A476:Q476"/>
    <mergeCell ref="A480:P480"/>
    <mergeCell ref="A442:Q442"/>
    <mergeCell ref="A446:P446"/>
    <mergeCell ref="A447:C447"/>
    <mergeCell ref="A448:P448"/>
    <mergeCell ref="A459:Q459"/>
    <mergeCell ref="A499:P499"/>
    <mergeCell ref="A510:Q510"/>
    <mergeCell ref="A514:P514"/>
    <mergeCell ref="A515:C515"/>
    <mergeCell ref="A516:P516"/>
    <mergeCell ref="A481:C481"/>
    <mergeCell ref="A482:P482"/>
    <mergeCell ref="A493:Q493"/>
    <mergeCell ref="A497:P497"/>
    <mergeCell ref="A498:C498"/>
    <mergeCell ref="A548:P548"/>
    <mergeCell ref="A549:C549"/>
    <mergeCell ref="A550:P550"/>
    <mergeCell ref="A561:Q561"/>
    <mergeCell ref="A565:P565"/>
    <mergeCell ref="A527:Q527"/>
    <mergeCell ref="A531:P531"/>
    <mergeCell ref="A532:C532"/>
    <mergeCell ref="A533:P533"/>
    <mergeCell ref="A544:Q544"/>
    <mergeCell ref="A612:Q612"/>
    <mergeCell ref="A584:P584"/>
    <mergeCell ref="A595:Q595"/>
    <mergeCell ref="A599:P599"/>
    <mergeCell ref="A600:C600"/>
    <mergeCell ref="A601:P601"/>
    <mergeCell ref="A566:C566"/>
    <mergeCell ref="A567:P567"/>
    <mergeCell ref="A578:Q578"/>
    <mergeCell ref="A582:P582"/>
    <mergeCell ref="A583:C583"/>
  </mergeCells>
  <phoneticPr fontId="0" type="noConversion"/>
  <dataValidations count="4">
    <dataValidation type="list" allowBlank="1" showInputMessage="1" showErrorMessage="1" sqref="D40:D49 D21:D30 D57:D66 D74:D83 D91:D100 D108:D117 D125:D134 D142:D151 D159:D168 D176:D188 D196:D205 D213:D222 D230:D239 D247:D256 D263:D272 D280:D292 D300:D310 D318:D327 D335:D344 D352:D364 D372:D381 D389:D405 D413:D424 D432:D441 D449:D458 D466:D475 D483:D492 D500:D509 D517:D526 D534:D543 D551:D560 D568:D577 D585:D594 D602:D611">
      <formula1>"olimpinė,neolimpinė"</formula1>
    </dataValidation>
    <dataValidation type="list" allowBlank="1" showInputMessage="1" showErrorMessage="1" sqref="M40:M49 M21:M30 H21:H30 H40:H49 M57:M66 H57:H66 M74:M83 H74:H83 M91:M100 H91:H100 M108:M117 H108:H117 M125:M134 H125:H134 M142:M151 H142:H151 M159:M168 H159:H168 M176:M188 H176:H188 M196:M205 H196:H205 M213:M222 H213:H222 M230:M239 H230:H239 M247:M256 H247:H256 M263:M272 H263:H272 M280:M292 H280:H292 M300:M310 H300:H310 M318:M327 H318:H327 M335:M344 H335:H344 M352:M364 H352:H364 M372:M381 H372:H381 M389:M405 H389:H405 M413:M424 H413:H424 M432:M441 H432:H441 M449:M458 H449:H458 M466:M475 H466:H475 M483:M492 H483:H492 M500:M509 H500:H509 M517:M526 H517:H526 M534:M543 H534:H543 M551:M560 H551:H560 M568:M577 H568:H577 M585:M594 H585:H594 M602:M611 H602:H611">
      <formula1>"Taip,Ne"</formula1>
    </dataValidation>
    <dataValidation type="list" allowBlank="1" showInputMessage="1" showErrorMessage="1" sqref="F21:F30 F40:F49 F57:F66 F74:F83 F91:F100 F108:F117 F125:F134 F142:F151 F159:F168 F176:F188 F196:F205 F213:F222 F230:F239 F247:F256 F263:F272 F280:F292 F300:F310 F318:F327 F335:F344 F352:F364 F372:F381 F389:F405 F413:F424 F432:F441 F449:F458 F466:F475 F483:F492 F500:F509 F517:F526 F534:F543 F551:F560 F568:F577 F585:F594 F602:F611">
      <formula1>"OŽ,PČ,PČneol,EČ,EČneol,JOŽ,JPČ,JEČ,JnPČ,JnEČ,NEAK"</formula1>
    </dataValidation>
    <dataValidation type="list" allowBlank="1" showInputMessage="1" showErrorMessage="1" sqref="G21:G30 G40:G49 G57:G66 G74:G83 G91:G100 G108:G117 G125:G134 G142:G151 G159:G168 G176:G188 G196:G205 G213:G222 G230:G239 G247:G256 G263:G272 G280:G292 G300:G310 G318:G327 G335:G344 G352:G364 G372:G381 G389:G405 G413:G424 G432:G441 G449:G458 G466:G475 G483:G492 G500:G509 G517:G526 G534:G543 G551:G560 G568:G577 G585:G594 G602:G611">
      <formula1>"1,1 (kas 4 m. 1 k. nerengiamos),2,4 arba 5"</formula1>
    </dataValidation>
  </dataValidations>
  <hyperlinks>
    <hyperlink ref="B7:H7" r:id="rId1" display="Žemaitės g. 6-517, Vilnius, +37066737070, info@imtynes.lt"/>
  </hyperlinks>
  <pageMargins left="0.39" right="0.38" top="0.47244094488188981" bottom="0.39370078740157483" header="0.31496062992125984" footer="0.31496062992125984"/>
  <pageSetup paperSize="9" scale="55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50"/>
      <c r="AE1" s="50"/>
      <c r="AF1" s="50"/>
      <c r="AG1" s="50"/>
      <c r="AH1" s="25"/>
      <c r="AI1" s="25"/>
      <c r="AJ1" s="50"/>
      <c r="AK1" s="50" t="s">
        <v>191</v>
      </c>
      <c r="AL1" s="50"/>
      <c r="AM1" s="50"/>
      <c r="AN1" s="50"/>
    </row>
    <row r="2" spans="1:41" ht="15.7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50"/>
      <c r="AE2" s="50"/>
      <c r="AF2" s="50"/>
      <c r="AG2" s="50"/>
      <c r="AH2" s="25"/>
      <c r="AI2" s="25"/>
      <c r="AJ2" s="50"/>
      <c r="AK2" s="50" t="s">
        <v>192</v>
      </c>
      <c r="AL2" s="50"/>
      <c r="AM2" s="50"/>
      <c r="AN2" s="50"/>
    </row>
    <row r="3" spans="1:41" ht="15.7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50"/>
      <c r="AE3" s="50"/>
      <c r="AF3" s="50"/>
      <c r="AG3" s="50"/>
      <c r="AH3" s="25"/>
      <c r="AI3" s="25"/>
      <c r="AJ3" s="50"/>
      <c r="AK3" s="50" t="s">
        <v>193</v>
      </c>
      <c r="AL3" s="50"/>
      <c r="AM3" s="50"/>
      <c r="AN3" s="50"/>
    </row>
    <row r="4" spans="1:41" ht="15.7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50"/>
      <c r="AE4" s="50"/>
      <c r="AF4" s="50"/>
      <c r="AG4" s="50"/>
      <c r="AH4" s="25"/>
      <c r="AI4" s="25"/>
      <c r="AJ4" s="50"/>
      <c r="AK4" s="50" t="s">
        <v>194</v>
      </c>
      <c r="AL4" s="50"/>
      <c r="AM4" s="50"/>
      <c r="AN4" s="50"/>
    </row>
    <row r="5" spans="1:41" ht="15.75">
      <c r="A5" s="111" t="s">
        <v>195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</row>
    <row r="6" spans="1:41" ht="15.75" thickBo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41" ht="96">
      <c r="A7" s="112" t="s">
        <v>8</v>
      </c>
      <c r="B7" s="114" t="s">
        <v>196</v>
      </c>
      <c r="C7" s="117" t="s">
        <v>197</v>
      </c>
      <c r="D7" s="119" t="s">
        <v>198</v>
      </c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29" t="s">
        <v>13</v>
      </c>
      <c r="AO7" s="30"/>
    </row>
    <row r="8" spans="1:41">
      <c r="A8" s="113"/>
      <c r="B8" s="115"/>
      <c r="C8" s="118"/>
      <c r="D8" s="121" t="s">
        <v>199</v>
      </c>
      <c r="E8" s="121" t="s">
        <v>200</v>
      </c>
      <c r="F8" s="121" t="s">
        <v>201</v>
      </c>
      <c r="G8" s="121" t="s">
        <v>202</v>
      </c>
      <c r="H8" s="121" t="s">
        <v>203</v>
      </c>
      <c r="I8" s="121" t="s">
        <v>204</v>
      </c>
      <c r="J8" s="121" t="s">
        <v>205</v>
      </c>
      <c r="K8" s="121" t="s">
        <v>206</v>
      </c>
      <c r="L8" s="121" t="s">
        <v>207</v>
      </c>
      <c r="M8" s="121" t="s">
        <v>208</v>
      </c>
      <c r="N8" s="121" t="s">
        <v>209</v>
      </c>
      <c r="O8" s="121" t="s">
        <v>210</v>
      </c>
      <c r="P8" s="121" t="s">
        <v>211</v>
      </c>
      <c r="Q8" s="121" t="s">
        <v>212</v>
      </c>
      <c r="R8" s="121" t="s">
        <v>213</v>
      </c>
      <c r="S8" s="121" t="s">
        <v>214</v>
      </c>
      <c r="T8" s="121" t="s">
        <v>215</v>
      </c>
      <c r="U8" s="121" t="s">
        <v>216</v>
      </c>
      <c r="V8" s="121" t="s">
        <v>217</v>
      </c>
      <c r="W8" s="121" t="s">
        <v>218</v>
      </c>
      <c r="X8" s="121" t="s">
        <v>219</v>
      </c>
      <c r="Y8" s="121" t="s">
        <v>220</v>
      </c>
      <c r="Z8" s="121" t="s">
        <v>221</v>
      </c>
      <c r="AA8" s="121" t="s">
        <v>222</v>
      </c>
      <c r="AB8" s="121" t="s">
        <v>223</v>
      </c>
      <c r="AC8" s="121" t="s">
        <v>224</v>
      </c>
      <c r="AD8" s="121" t="s">
        <v>225</v>
      </c>
      <c r="AE8" s="121" t="s">
        <v>226</v>
      </c>
      <c r="AF8" s="121" t="s">
        <v>227</v>
      </c>
      <c r="AG8" s="121" t="s">
        <v>228</v>
      </c>
      <c r="AH8" s="121" t="s">
        <v>229</v>
      </c>
      <c r="AI8" s="121" t="s">
        <v>230</v>
      </c>
      <c r="AJ8" s="121" t="s">
        <v>231</v>
      </c>
      <c r="AK8" s="121" t="s">
        <v>232</v>
      </c>
      <c r="AL8" s="121" t="s">
        <v>233</v>
      </c>
      <c r="AM8" s="121" t="s">
        <v>234</v>
      </c>
      <c r="AN8" s="122" t="s">
        <v>235</v>
      </c>
    </row>
    <row r="9" spans="1:41">
      <c r="A9" s="113"/>
      <c r="B9" s="116"/>
      <c r="C9" s="118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3"/>
    </row>
    <row r="10" spans="1:41" s="54" customFormat="1">
      <c r="A10" s="51" t="s">
        <v>236</v>
      </c>
      <c r="B10" s="52" t="s">
        <v>177</v>
      </c>
      <c r="C10" s="34" t="s">
        <v>237</v>
      </c>
      <c r="D10" s="33">
        <v>550.79999999999995</v>
      </c>
      <c r="E10" s="33">
        <v>426.38400000000001</v>
      </c>
      <c r="F10" s="33">
        <v>342.14400000000001</v>
      </c>
      <c r="G10" s="33">
        <v>181.44</v>
      </c>
      <c r="H10" s="33">
        <v>168.48</v>
      </c>
      <c r="I10" s="33">
        <v>155.52000000000001</v>
      </c>
      <c r="J10" s="33">
        <v>148.5</v>
      </c>
      <c r="K10" s="33">
        <v>144</v>
      </c>
      <c r="L10" s="33">
        <v>137.69999999999999</v>
      </c>
      <c r="M10" s="33">
        <v>134.946</v>
      </c>
      <c r="N10" s="33">
        <v>132.19199999999998</v>
      </c>
      <c r="O10" s="33">
        <v>129.43799999999999</v>
      </c>
      <c r="P10" s="33">
        <v>126.684</v>
      </c>
      <c r="Q10" s="33">
        <v>123.92999999999998</v>
      </c>
      <c r="R10" s="33">
        <v>121.17599999999999</v>
      </c>
      <c r="S10" s="33">
        <v>118.42199999999998</v>
      </c>
      <c r="T10" s="33">
        <v>108</v>
      </c>
      <c r="U10" s="33">
        <v>105.24600000000001</v>
      </c>
      <c r="V10" s="33">
        <v>102.49199999999999</v>
      </c>
      <c r="W10" s="33">
        <v>99.738</v>
      </c>
      <c r="X10" s="33">
        <v>96.983999999999995</v>
      </c>
      <c r="Y10" s="33">
        <v>94.229999999999976</v>
      </c>
      <c r="Z10" s="33">
        <v>91.475999999999985</v>
      </c>
      <c r="AA10" s="33">
        <v>88.721999999999994</v>
      </c>
      <c r="AB10" s="33">
        <v>80.099999999999994</v>
      </c>
      <c r="AC10" s="33">
        <v>77.345999999999989</v>
      </c>
      <c r="AD10" s="33">
        <v>74.591999999999999</v>
      </c>
      <c r="AE10" s="33">
        <v>71.837999999999994</v>
      </c>
      <c r="AF10" s="33">
        <v>69.084000000000003</v>
      </c>
      <c r="AG10" s="33">
        <v>66.329999999999984</v>
      </c>
      <c r="AH10" s="33">
        <v>63.575999999999986</v>
      </c>
      <c r="AI10" s="33">
        <v>60.821999999999989</v>
      </c>
      <c r="AJ10" s="33">
        <v>52.2</v>
      </c>
      <c r="AK10" s="33">
        <v>49.445999999999998</v>
      </c>
      <c r="AL10" s="33">
        <v>46.692</v>
      </c>
      <c r="AM10" s="33">
        <v>43.937999999999995</v>
      </c>
      <c r="AN10" s="53">
        <f>SUM(D10*0.3/100)</f>
        <v>1.6523999999999999</v>
      </c>
    </row>
    <row r="11" spans="1:41">
      <c r="A11" s="62" t="s">
        <v>238</v>
      </c>
      <c r="B11" s="43" t="s">
        <v>64</v>
      </c>
      <c r="C11" s="34" t="s">
        <v>239</v>
      </c>
      <c r="D11" s="32">
        <v>449</v>
      </c>
      <c r="E11" s="32">
        <v>314</v>
      </c>
      <c r="F11" s="32">
        <v>238</v>
      </c>
      <c r="G11" s="32">
        <v>172</v>
      </c>
      <c r="H11" s="32">
        <v>159</v>
      </c>
      <c r="I11" s="32">
        <v>145</v>
      </c>
      <c r="J11" s="32">
        <v>132</v>
      </c>
      <c r="K11" s="32">
        <v>119</v>
      </c>
      <c r="L11" s="33">
        <v>88</v>
      </c>
      <c r="M11" s="33">
        <f>L11-2.245</f>
        <v>85.754999999999995</v>
      </c>
      <c r="N11" s="33">
        <f t="shared" ref="N11:AI11" si="0">M11-2.245</f>
        <v>83.509999999999991</v>
      </c>
      <c r="O11" s="33">
        <f t="shared" si="0"/>
        <v>81.264999999999986</v>
      </c>
      <c r="P11" s="33">
        <f t="shared" si="0"/>
        <v>79.019999999999982</v>
      </c>
      <c r="Q11" s="33">
        <f t="shared" si="0"/>
        <v>76.774999999999977</v>
      </c>
      <c r="R11" s="33">
        <f t="shared" si="0"/>
        <v>74.529999999999973</v>
      </c>
      <c r="S11" s="33">
        <f t="shared" si="0"/>
        <v>72.284999999999968</v>
      </c>
      <c r="T11" s="33">
        <v>55</v>
      </c>
      <c r="U11" s="33">
        <f t="shared" si="0"/>
        <v>52.755000000000003</v>
      </c>
      <c r="V11" s="33">
        <f t="shared" si="0"/>
        <v>50.510000000000005</v>
      </c>
      <c r="W11" s="33">
        <f t="shared" si="0"/>
        <v>48.265000000000008</v>
      </c>
      <c r="X11" s="33">
        <f t="shared" si="0"/>
        <v>46.02000000000001</v>
      </c>
      <c r="Y11" s="33">
        <f t="shared" si="0"/>
        <v>43.775000000000013</v>
      </c>
      <c r="Z11" s="33">
        <f t="shared" si="0"/>
        <v>41.530000000000015</v>
      </c>
      <c r="AA11" s="33">
        <f t="shared" si="0"/>
        <v>39.285000000000018</v>
      </c>
      <c r="AB11" s="33">
        <v>22</v>
      </c>
      <c r="AC11" s="33">
        <f t="shared" si="0"/>
        <v>19.754999999999999</v>
      </c>
      <c r="AD11" s="33">
        <f t="shared" si="0"/>
        <v>17.509999999999998</v>
      </c>
      <c r="AE11" s="33">
        <f t="shared" si="0"/>
        <v>15.264999999999997</v>
      </c>
      <c r="AF11" s="33">
        <f t="shared" si="0"/>
        <v>13.019999999999996</v>
      </c>
      <c r="AG11" s="33">
        <f t="shared" si="0"/>
        <v>10.774999999999995</v>
      </c>
      <c r="AH11" s="33">
        <f t="shared" si="0"/>
        <v>8.529999999999994</v>
      </c>
      <c r="AI11" s="33">
        <f t="shared" si="0"/>
        <v>6.2849999999999939</v>
      </c>
      <c r="AJ11" s="35" t="s">
        <v>240</v>
      </c>
      <c r="AK11" s="35" t="s">
        <v>240</v>
      </c>
      <c r="AL11" s="35" t="s">
        <v>240</v>
      </c>
      <c r="AM11" s="35" t="s">
        <v>240</v>
      </c>
      <c r="AN11" s="63">
        <f t="shared" ref="AN11:AN26" si="1">SUM(D11*0.3/100)</f>
        <v>1.347</v>
      </c>
    </row>
    <row r="12" spans="1:41">
      <c r="A12" s="62" t="s">
        <v>241</v>
      </c>
      <c r="B12" s="43" t="s">
        <v>84</v>
      </c>
      <c r="C12" s="34" t="s">
        <v>242</v>
      </c>
      <c r="D12" s="32">
        <v>204</v>
      </c>
      <c r="E12" s="32">
        <v>156.24</v>
      </c>
      <c r="F12" s="32">
        <v>123.84</v>
      </c>
      <c r="G12" s="32">
        <v>72</v>
      </c>
      <c r="H12" s="32">
        <v>66</v>
      </c>
      <c r="I12" s="32">
        <v>60</v>
      </c>
      <c r="J12" s="32">
        <v>54</v>
      </c>
      <c r="K12" s="32">
        <v>48</v>
      </c>
      <c r="L12" s="33">
        <v>40</v>
      </c>
      <c r="M12" s="33">
        <f>L12-1.02</f>
        <v>38.979999999999997</v>
      </c>
      <c r="N12" s="33">
        <f t="shared" ref="N12:AA12" si="2">M12-1.02</f>
        <v>37.959999999999994</v>
      </c>
      <c r="O12" s="33">
        <f t="shared" si="2"/>
        <v>36.939999999999991</v>
      </c>
      <c r="P12" s="33">
        <f t="shared" si="2"/>
        <v>35.919999999999987</v>
      </c>
      <c r="Q12" s="33">
        <f t="shared" si="2"/>
        <v>34.899999999999984</v>
      </c>
      <c r="R12" s="33">
        <f t="shared" si="2"/>
        <v>33.879999999999981</v>
      </c>
      <c r="S12" s="33">
        <f t="shared" si="2"/>
        <v>32.859999999999978</v>
      </c>
      <c r="T12" s="33">
        <v>25</v>
      </c>
      <c r="U12" s="33">
        <f t="shared" si="2"/>
        <v>23.98</v>
      </c>
      <c r="V12" s="33">
        <f t="shared" si="2"/>
        <v>22.96</v>
      </c>
      <c r="W12" s="33">
        <f t="shared" si="2"/>
        <v>21.94</v>
      </c>
      <c r="X12" s="33">
        <f t="shared" si="2"/>
        <v>20.92</v>
      </c>
      <c r="Y12" s="33">
        <f t="shared" si="2"/>
        <v>19.900000000000002</v>
      </c>
      <c r="Z12" s="33">
        <f t="shared" si="2"/>
        <v>18.880000000000003</v>
      </c>
      <c r="AA12" s="33">
        <f t="shared" si="2"/>
        <v>17.860000000000003</v>
      </c>
      <c r="AB12" s="35" t="s">
        <v>240</v>
      </c>
      <c r="AC12" s="35" t="s">
        <v>240</v>
      </c>
      <c r="AD12" s="35" t="s">
        <v>240</v>
      </c>
      <c r="AE12" s="35" t="s">
        <v>240</v>
      </c>
      <c r="AF12" s="35" t="s">
        <v>240</v>
      </c>
      <c r="AG12" s="35" t="s">
        <v>240</v>
      </c>
      <c r="AH12" s="35" t="s">
        <v>240</v>
      </c>
      <c r="AI12" s="35" t="s">
        <v>240</v>
      </c>
      <c r="AJ12" s="35" t="s">
        <v>240</v>
      </c>
      <c r="AK12" s="35" t="s">
        <v>240</v>
      </c>
      <c r="AL12" s="35" t="s">
        <v>240</v>
      </c>
      <c r="AM12" s="35" t="s">
        <v>240</v>
      </c>
      <c r="AN12" s="63">
        <f t="shared" si="1"/>
        <v>0.61199999999999999</v>
      </c>
    </row>
    <row r="13" spans="1:41" ht="84">
      <c r="A13" s="62" t="s">
        <v>243</v>
      </c>
      <c r="B13" s="43" t="s">
        <v>244</v>
      </c>
      <c r="C13" s="21" t="s">
        <v>245</v>
      </c>
      <c r="D13" s="32">
        <v>85</v>
      </c>
      <c r="E13" s="32">
        <v>64.61</v>
      </c>
      <c r="F13" s="32">
        <v>50.76</v>
      </c>
      <c r="G13" s="32">
        <v>16.25</v>
      </c>
      <c r="H13" s="32">
        <v>15</v>
      </c>
      <c r="I13" s="32">
        <v>13.75</v>
      </c>
      <c r="J13" s="32">
        <v>12.5</v>
      </c>
      <c r="K13" s="32">
        <v>11.25</v>
      </c>
      <c r="L13" s="33">
        <v>9</v>
      </c>
      <c r="M13" s="33">
        <f>L13-0.425</f>
        <v>8.5749999999999993</v>
      </c>
      <c r="N13" s="33">
        <f t="shared" ref="N13:S13" si="3">M13-0.425</f>
        <v>8.1499999999999986</v>
      </c>
      <c r="O13" s="33">
        <f t="shared" si="3"/>
        <v>7.7249999999999988</v>
      </c>
      <c r="P13" s="33">
        <f t="shared" si="3"/>
        <v>7.2999999999999989</v>
      </c>
      <c r="Q13" s="33">
        <f t="shared" si="3"/>
        <v>6.8749999999999991</v>
      </c>
      <c r="R13" s="33">
        <f t="shared" si="3"/>
        <v>6.4499999999999993</v>
      </c>
      <c r="S13" s="33">
        <f t="shared" si="3"/>
        <v>6.0249999999999995</v>
      </c>
      <c r="T13" s="35" t="s">
        <v>240</v>
      </c>
      <c r="U13" s="35" t="s">
        <v>240</v>
      </c>
      <c r="V13" s="35" t="s">
        <v>240</v>
      </c>
      <c r="W13" s="35" t="s">
        <v>240</v>
      </c>
      <c r="X13" s="35" t="s">
        <v>240</v>
      </c>
      <c r="Y13" s="35" t="s">
        <v>240</v>
      </c>
      <c r="Z13" s="35" t="s">
        <v>240</v>
      </c>
      <c r="AA13" s="35" t="s">
        <v>240</v>
      </c>
      <c r="AB13" s="35" t="s">
        <v>240</v>
      </c>
      <c r="AC13" s="35" t="s">
        <v>240</v>
      </c>
      <c r="AD13" s="35" t="s">
        <v>240</v>
      </c>
      <c r="AE13" s="35" t="s">
        <v>240</v>
      </c>
      <c r="AF13" s="35" t="s">
        <v>240</v>
      </c>
      <c r="AG13" s="35" t="s">
        <v>240</v>
      </c>
      <c r="AH13" s="35" t="s">
        <v>240</v>
      </c>
      <c r="AI13" s="35" t="s">
        <v>240</v>
      </c>
      <c r="AJ13" s="35" t="s">
        <v>240</v>
      </c>
      <c r="AK13" s="35" t="s">
        <v>240</v>
      </c>
      <c r="AL13" s="35" t="s">
        <v>240</v>
      </c>
      <c r="AM13" s="35" t="s">
        <v>240</v>
      </c>
      <c r="AN13" s="63">
        <f t="shared" si="1"/>
        <v>0.255</v>
      </c>
    </row>
    <row r="14" spans="1:41" ht="36">
      <c r="A14" s="62" t="s">
        <v>246</v>
      </c>
      <c r="B14" s="43" t="s">
        <v>247</v>
      </c>
      <c r="C14" s="21" t="s">
        <v>248</v>
      </c>
      <c r="D14" s="32">
        <v>85</v>
      </c>
      <c r="E14" s="32">
        <v>59.5</v>
      </c>
      <c r="F14" s="32">
        <v>45</v>
      </c>
      <c r="G14" s="32">
        <v>32.5</v>
      </c>
      <c r="H14" s="32">
        <v>30</v>
      </c>
      <c r="I14" s="32">
        <v>27.5</v>
      </c>
      <c r="J14" s="32">
        <v>25</v>
      </c>
      <c r="K14" s="32">
        <v>22.5</v>
      </c>
      <c r="L14" s="33">
        <v>19</v>
      </c>
      <c r="M14" s="33">
        <f>L14-0.29</f>
        <v>18.71</v>
      </c>
      <c r="N14" s="33">
        <f t="shared" ref="N14:AC15" si="4">M14-0.29</f>
        <v>18.420000000000002</v>
      </c>
      <c r="O14" s="33">
        <f t="shared" si="4"/>
        <v>18.130000000000003</v>
      </c>
      <c r="P14" s="33">
        <f t="shared" si="4"/>
        <v>17.840000000000003</v>
      </c>
      <c r="Q14" s="33">
        <f t="shared" si="4"/>
        <v>17.550000000000004</v>
      </c>
      <c r="R14" s="33">
        <f t="shared" si="4"/>
        <v>17.260000000000005</v>
      </c>
      <c r="S14" s="33">
        <f t="shared" si="4"/>
        <v>16.970000000000006</v>
      </c>
      <c r="T14" s="33">
        <v>13</v>
      </c>
      <c r="U14" s="33">
        <f t="shared" si="4"/>
        <v>12.71</v>
      </c>
      <c r="V14" s="33">
        <f t="shared" si="4"/>
        <v>12.420000000000002</v>
      </c>
      <c r="W14" s="33">
        <f t="shared" si="4"/>
        <v>12.130000000000003</v>
      </c>
      <c r="X14" s="33">
        <f t="shared" si="4"/>
        <v>11.840000000000003</v>
      </c>
      <c r="Y14" s="33">
        <f t="shared" si="4"/>
        <v>11.550000000000004</v>
      </c>
      <c r="Z14" s="33">
        <f t="shared" si="4"/>
        <v>11.260000000000005</v>
      </c>
      <c r="AA14" s="33">
        <f t="shared" si="4"/>
        <v>10.970000000000006</v>
      </c>
      <c r="AB14" s="33">
        <v>8</v>
      </c>
      <c r="AC14" s="33">
        <f t="shared" si="4"/>
        <v>7.71</v>
      </c>
      <c r="AD14" s="33">
        <f t="shared" ref="AD14:AI14" si="5">AC14-0.29</f>
        <v>7.42</v>
      </c>
      <c r="AE14" s="33">
        <f t="shared" si="5"/>
        <v>7.13</v>
      </c>
      <c r="AF14" s="33">
        <f t="shared" si="5"/>
        <v>6.84</v>
      </c>
      <c r="AG14" s="33">
        <f t="shared" si="5"/>
        <v>6.55</v>
      </c>
      <c r="AH14" s="33">
        <f t="shared" si="5"/>
        <v>6.26</v>
      </c>
      <c r="AI14" s="33">
        <f t="shared" si="5"/>
        <v>5.97</v>
      </c>
      <c r="AJ14" s="35" t="s">
        <v>240</v>
      </c>
      <c r="AK14" s="35" t="s">
        <v>240</v>
      </c>
      <c r="AL14" s="35" t="s">
        <v>240</v>
      </c>
      <c r="AM14" s="35" t="s">
        <v>240</v>
      </c>
      <c r="AN14" s="63">
        <f t="shared" si="1"/>
        <v>0.255</v>
      </c>
    </row>
    <row r="15" spans="1:41">
      <c r="A15" s="62" t="s">
        <v>249</v>
      </c>
      <c r="B15" s="43" t="s">
        <v>250</v>
      </c>
      <c r="C15" s="31" t="s">
        <v>251</v>
      </c>
      <c r="D15" s="32">
        <v>85</v>
      </c>
      <c r="E15" s="32">
        <v>59.5</v>
      </c>
      <c r="F15" s="32">
        <v>45</v>
      </c>
      <c r="G15" s="32">
        <v>32.5</v>
      </c>
      <c r="H15" s="32">
        <v>30</v>
      </c>
      <c r="I15" s="32">
        <v>27.5</v>
      </c>
      <c r="J15" s="32">
        <v>25</v>
      </c>
      <c r="K15" s="32">
        <v>22.5</v>
      </c>
      <c r="L15" s="33">
        <v>19</v>
      </c>
      <c r="M15" s="33">
        <f>L15-0.29</f>
        <v>18.71</v>
      </c>
      <c r="N15" s="33">
        <f t="shared" si="4"/>
        <v>18.420000000000002</v>
      </c>
      <c r="O15" s="33">
        <f t="shared" si="4"/>
        <v>18.130000000000003</v>
      </c>
      <c r="P15" s="33">
        <f t="shared" si="4"/>
        <v>17.840000000000003</v>
      </c>
      <c r="Q15" s="33">
        <f t="shared" si="4"/>
        <v>17.550000000000004</v>
      </c>
      <c r="R15" s="33">
        <f t="shared" si="4"/>
        <v>17.260000000000005</v>
      </c>
      <c r="S15" s="33">
        <f t="shared" si="4"/>
        <v>16.970000000000006</v>
      </c>
      <c r="T15" s="33">
        <v>13</v>
      </c>
      <c r="U15" s="33">
        <f t="shared" si="4"/>
        <v>12.71</v>
      </c>
      <c r="V15" s="33">
        <f t="shared" si="4"/>
        <v>12.420000000000002</v>
      </c>
      <c r="W15" s="33">
        <f t="shared" si="4"/>
        <v>12.130000000000003</v>
      </c>
      <c r="X15" s="33">
        <f t="shared" si="4"/>
        <v>11.840000000000003</v>
      </c>
      <c r="Y15" s="33">
        <f t="shared" si="4"/>
        <v>11.550000000000004</v>
      </c>
      <c r="Z15" s="33">
        <f t="shared" si="4"/>
        <v>11.260000000000005</v>
      </c>
      <c r="AA15" s="33">
        <f t="shared" si="4"/>
        <v>10.970000000000006</v>
      </c>
      <c r="AB15" s="35" t="s">
        <v>240</v>
      </c>
      <c r="AC15" s="35" t="s">
        <v>240</v>
      </c>
      <c r="AD15" s="35" t="s">
        <v>240</v>
      </c>
      <c r="AE15" s="35" t="s">
        <v>240</v>
      </c>
      <c r="AF15" s="35" t="s">
        <v>240</v>
      </c>
      <c r="AG15" s="35" t="s">
        <v>240</v>
      </c>
      <c r="AH15" s="35" t="s">
        <v>240</v>
      </c>
      <c r="AI15" s="35" t="s">
        <v>240</v>
      </c>
      <c r="AJ15" s="35" t="s">
        <v>240</v>
      </c>
      <c r="AK15" s="35" t="s">
        <v>240</v>
      </c>
      <c r="AL15" s="35" t="s">
        <v>240</v>
      </c>
      <c r="AM15" s="35" t="s">
        <v>240</v>
      </c>
      <c r="AN15" s="63">
        <f t="shared" si="1"/>
        <v>0.255</v>
      </c>
    </row>
    <row r="16" spans="1:41" ht="84">
      <c r="A16" s="62" t="s">
        <v>252</v>
      </c>
      <c r="B16" s="43" t="s">
        <v>253</v>
      </c>
      <c r="C16" s="21" t="s">
        <v>254</v>
      </c>
      <c r="D16" s="32">
        <v>68</v>
      </c>
      <c r="E16" s="32">
        <v>51.69</v>
      </c>
      <c r="F16" s="32">
        <v>40.61</v>
      </c>
      <c r="G16" s="32">
        <v>13</v>
      </c>
      <c r="H16" s="32">
        <v>12</v>
      </c>
      <c r="I16" s="32">
        <v>11</v>
      </c>
      <c r="J16" s="32">
        <v>10</v>
      </c>
      <c r="K16" s="32">
        <v>9</v>
      </c>
      <c r="L16" s="35" t="s">
        <v>240</v>
      </c>
      <c r="M16" s="36" t="s">
        <v>240</v>
      </c>
      <c r="N16" s="36" t="s">
        <v>240</v>
      </c>
      <c r="O16" s="36" t="s">
        <v>240</v>
      </c>
      <c r="P16" s="36" t="s">
        <v>240</v>
      </c>
      <c r="Q16" s="36" t="s">
        <v>240</v>
      </c>
      <c r="R16" s="36" t="s">
        <v>240</v>
      </c>
      <c r="S16" s="36" t="s">
        <v>240</v>
      </c>
      <c r="T16" s="36" t="s">
        <v>240</v>
      </c>
      <c r="U16" s="35" t="s">
        <v>240</v>
      </c>
      <c r="V16" s="35" t="s">
        <v>240</v>
      </c>
      <c r="W16" s="35" t="s">
        <v>240</v>
      </c>
      <c r="X16" s="35" t="s">
        <v>240</v>
      </c>
      <c r="Y16" s="35" t="s">
        <v>240</v>
      </c>
      <c r="Z16" s="35" t="s">
        <v>240</v>
      </c>
      <c r="AA16" s="35" t="s">
        <v>240</v>
      </c>
      <c r="AB16" s="35" t="s">
        <v>240</v>
      </c>
      <c r="AC16" s="35" t="s">
        <v>240</v>
      </c>
      <c r="AD16" s="35" t="s">
        <v>240</v>
      </c>
      <c r="AE16" s="35" t="s">
        <v>240</v>
      </c>
      <c r="AF16" s="35" t="s">
        <v>240</v>
      </c>
      <c r="AG16" s="35" t="s">
        <v>240</v>
      </c>
      <c r="AH16" s="35" t="s">
        <v>240</v>
      </c>
      <c r="AI16" s="35" t="s">
        <v>240</v>
      </c>
      <c r="AJ16" s="35" t="s">
        <v>240</v>
      </c>
      <c r="AK16" s="35" t="s">
        <v>240</v>
      </c>
      <c r="AL16" s="35" t="s">
        <v>240</v>
      </c>
      <c r="AM16" s="35" t="s">
        <v>240</v>
      </c>
      <c r="AN16" s="63">
        <f t="shared" si="1"/>
        <v>0.20399999999999999</v>
      </c>
    </row>
    <row r="17" spans="1:40">
      <c r="A17" s="62" t="s">
        <v>255</v>
      </c>
      <c r="B17" s="43" t="s">
        <v>256</v>
      </c>
      <c r="C17" s="31" t="s">
        <v>257</v>
      </c>
      <c r="D17" s="32">
        <v>68</v>
      </c>
      <c r="E17" s="32">
        <v>47.6</v>
      </c>
      <c r="F17" s="32">
        <v>36</v>
      </c>
      <c r="G17" s="32">
        <v>18</v>
      </c>
      <c r="H17" s="32">
        <v>16.5</v>
      </c>
      <c r="I17" s="32">
        <v>15</v>
      </c>
      <c r="J17" s="32">
        <v>13.5</v>
      </c>
      <c r="K17" s="32">
        <v>12</v>
      </c>
      <c r="L17" s="33">
        <v>10</v>
      </c>
      <c r="M17" s="37">
        <f>L17-0.34</f>
        <v>9.66</v>
      </c>
      <c r="N17" s="37">
        <f t="shared" ref="N17:AA17" si="6">M17-0.34</f>
        <v>9.32</v>
      </c>
      <c r="O17" s="37">
        <f t="shared" si="6"/>
        <v>8.98</v>
      </c>
      <c r="P17" s="37">
        <f t="shared" si="6"/>
        <v>8.64</v>
      </c>
      <c r="Q17" s="37">
        <f t="shared" si="6"/>
        <v>8.3000000000000007</v>
      </c>
      <c r="R17" s="37">
        <f t="shared" si="6"/>
        <v>7.9600000000000009</v>
      </c>
      <c r="S17" s="37">
        <f t="shared" si="6"/>
        <v>7.620000000000001</v>
      </c>
      <c r="T17" s="37">
        <v>6</v>
      </c>
      <c r="U17" s="33">
        <f t="shared" si="6"/>
        <v>5.66</v>
      </c>
      <c r="V17" s="33">
        <f t="shared" si="6"/>
        <v>5.32</v>
      </c>
      <c r="W17" s="33">
        <f t="shared" si="6"/>
        <v>4.9800000000000004</v>
      </c>
      <c r="X17" s="33">
        <f t="shared" si="6"/>
        <v>4.6400000000000006</v>
      </c>
      <c r="Y17" s="33">
        <f t="shared" si="6"/>
        <v>4.3000000000000007</v>
      </c>
      <c r="Z17" s="33">
        <f t="shared" si="6"/>
        <v>3.9600000000000009</v>
      </c>
      <c r="AA17" s="33">
        <f t="shared" si="6"/>
        <v>3.620000000000001</v>
      </c>
      <c r="AB17" s="35" t="s">
        <v>240</v>
      </c>
      <c r="AC17" s="35" t="s">
        <v>240</v>
      </c>
      <c r="AD17" s="35" t="s">
        <v>240</v>
      </c>
      <c r="AE17" s="35" t="s">
        <v>240</v>
      </c>
      <c r="AF17" s="35" t="s">
        <v>240</v>
      </c>
      <c r="AG17" s="35" t="s">
        <v>240</v>
      </c>
      <c r="AH17" s="35" t="s">
        <v>240</v>
      </c>
      <c r="AI17" s="35" t="s">
        <v>240</v>
      </c>
      <c r="AJ17" s="35" t="s">
        <v>240</v>
      </c>
      <c r="AK17" s="35" t="s">
        <v>240</v>
      </c>
      <c r="AL17" s="35" t="s">
        <v>240</v>
      </c>
      <c r="AM17" s="35" t="s">
        <v>240</v>
      </c>
      <c r="AN17" s="63">
        <f t="shared" si="1"/>
        <v>0.20399999999999999</v>
      </c>
    </row>
    <row r="18" spans="1:40" ht="24">
      <c r="A18" s="62" t="s">
        <v>258</v>
      </c>
      <c r="B18" s="43" t="s">
        <v>259</v>
      </c>
      <c r="C18" s="21" t="s">
        <v>260</v>
      </c>
      <c r="D18" s="32">
        <v>68</v>
      </c>
      <c r="E18" s="32">
        <v>52.08</v>
      </c>
      <c r="F18" s="32">
        <v>41.28</v>
      </c>
      <c r="G18" s="32">
        <v>24</v>
      </c>
      <c r="H18" s="32">
        <v>22</v>
      </c>
      <c r="I18" s="32">
        <v>20</v>
      </c>
      <c r="J18" s="32">
        <v>18</v>
      </c>
      <c r="K18" s="32">
        <v>16</v>
      </c>
      <c r="L18" s="33">
        <v>13</v>
      </c>
      <c r="M18" s="37">
        <f>SUM(L18-0.34)</f>
        <v>12.66</v>
      </c>
      <c r="N18" s="37">
        <f t="shared" ref="N18:AC19" si="7">SUM(M18-0.34)</f>
        <v>12.32</v>
      </c>
      <c r="O18" s="37">
        <f t="shared" si="7"/>
        <v>11.98</v>
      </c>
      <c r="P18" s="37">
        <f t="shared" si="7"/>
        <v>11.64</v>
      </c>
      <c r="Q18" s="37">
        <f t="shared" si="7"/>
        <v>11.3</v>
      </c>
      <c r="R18" s="37">
        <f t="shared" si="7"/>
        <v>10.96</v>
      </c>
      <c r="S18" s="37">
        <f t="shared" si="7"/>
        <v>10.620000000000001</v>
      </c>
      <c r="T18" s="37">
        <v>9</v>
      </c>
      <c r="U18" s="33">
        <f t="shared" si="7"/>
        <v>8.66</v>
      </c>
      <c r="V18" s="33">
        <f t="shared" si="7"/>
        <v>8.32</v>
      </c>
      <c r="W18" s="33">
        <f t="shared" si="7"/>
        <v>7.98</v>
      </c>
      <c r="X18" s="33">
        <f t="shared" si="7"/>
        <v>7.6400000000000006</v>
      </c>
      <c r="Y18" s="33">
        <f t="shared" si="7"/>
        <v>7.3000000000000007</v>
      </c>
      <c r="Z18" s="33">
        <f t="shared" si="7"/>
        <v>6.9600000000000009</v>
      </c>
      <c r="AA18" s="33">
        <f t="shared" si="7"/>
        <v>6.620000000000001</v>
      </c>
      <c r="AB18" s="33">
        <v>4</v>
      </c>
      <c r="AC18" s="33">
        <f t="shared" si="7"/>
        <v>3.66</v>
      </c>
      <c r="AD18" s="33">
        <f t="shared" ref="AD18:AI18" si="8">SUM(AC18-0.34)</f>
        <v>3.3200000000000003</v>
      </c>
      <c r="AE18" s="33">
        <f t="shared" si="8"/>
        <v>2.9800000000000004</v>
      </c>
      <c r="AF18" s="33">
        <f t="shared" si="8"/>
        <v>2.6400000000000006</v>
      </c>
      <c r="AG18" s="33">
        <f t="shared" si="8"/>
        <v>2.3000000000000007</v>
      </c>
      <c r="AH18" s="33">
        <f t="shared" si="8"/>
        <v>1.9600000000000006</v>
      </c>
      <c r="AI18" s="33">
        <f t="shared" si="8"/>
        <v>1.6200000000000006</v>
      </c>
      <c r="AJ18" s="35" t="s">
        <v>240</v>
      </c>
      <c r="AK18" s="35" t="s">
        <v>240</v>
      </c>
      <c r="AL18" s="35" t="s">
        <v>240</v>
      </c>
      <c r="AM18" s="35" t="s">
        <v>240</v>
      </c>
      <c r="AN18" s="63">
        <f t="shared" si="1"/>
        <v>0.20399999999999999</v>
      </c>
    </row>
    <row r="19" spans="1:40">
      <c r="A19" s="62" t="s">
        <v>261</v>
      </c>
      <c r="B19" s="43" t="s">
        <v>31</v>
      </c>
      <c r="C19" s="31" t="s">
        <v>262</v>
      </c>
      <c r="D19" s="32">
        <v>68</v>
      </c>
      <c r="E19" s="32">
        <v>47.6</v>
      </c>
      <c r="F19" s="32">
        <v>36</v>
      </c>
      <c r="G19" s="32">
        <v>26</v>
      </c>
      <c r="H19" s="32">
        <v>24</v>
      </c>
      <c r="I19" s="32">
        <v>22</v>
      </c>
      <c r="J19" s="32">
        <v>20</v>
      </c>
      <c r="K19" s="32">
        <v>18</v>
      </c>
      <c r="L19" s="33">
        <v>13</v>
      </c>
      <c r="M19" s="37">
        <f>SUM(L19-0.34)</f>
        <v>12.66</v>
      </c>
      <c r="N19" s="37">
        <f t="shared" si="7"/>
        <v>12.32</v>
      </c>
      <c r="O19" s="37">
        <f t="shared" si="7"/>
        <v>11.98</v>
      </c>
      <c r="P19" s="37">
        <f t="shared" si="7"/>
        <v>11.64</v>
      </c>
      <c r="Q19" s="37">
        <f t="shared" si="7"/>
        <v>11.3</v>
      </c>
      <c r="R19" s="37">
        <f t="shared" si="7"/>
        <v>10.96</v>
      </c>
      <c r="S19" s="37">
        <f t="shared" si="7"/>
        <v>10.620000000000001</v>
      </c>
      <c r="T19" s="37">
        <v>9</v>
      </c>
      <c r="U19" s="33">
        <f t="shared" si="7"/>
        <v>8.66</v>
      </c>
      <c r="V19" s="33">
        <f t="shared" si="7"/>
        <v>8.32</v>
      </c>
      <c r="W19" s="33">
        <f t="shared" si="7"/>
        <v>7.98</v>
      </c>
      <c r="X19" s="33">
        <f t="shared" si="7"/>
        <v>7.6400000000000006</v>
      </c>
      <c r="Y19" s="33">
        <f t="shared" si="7"/>
        <v>7.3000000000000007</v>
      </c>
      <c r="Z19" s="33">
        <f t="shared" si="7"/>
        <v>6.9600000000000009</v>
      </c>
      <c r="AA19" s="33">
        <f t="shared" si="7"/>
        <v>6.620000000000001</v>
      </c>
      <c r="AB19" s="35" t="s">
        <v>240</v>
      </c>
      <c r="AC19" s="35" t="s">
        <v>240</v>
      </c>
      <c r="AD19" s="35" t="s">
        <v>240</v>
      </c>
      <c r="AE19" s="35" t="s">
        <v>240</v>
      </c>
      <c r="AF19" s="35" t="s">
        <v>240</v>
      </c>
      <c r="AG19" s="35" t="s">
        <v>240</v>
      </c>
      <c r="AH19" s="35" t="s">
        <v>240</v>
      </c>
      <c r="AI19" s="35" t="s">
        <v>240</v>
      </c>
      <c r="AJ19" s="35" t="s">
        <v>240</v>
      </c>
      <c r="AK19" s="35" t="s">
        <v>240</v>
      </c>
      <c r="AL19" s="35" t="s">
        <v>240</v>
      </c>
      <c r="AM19" s="35" t="s">
        <v>240</v>
      </c>
      <c r="AN19" s="63">
        <f t="shared" si="1"/>
        <v>0.20399999999999999</v>
      </c>
    </row>
    <row r="20" spans="1:40">
      <c r="A20" s="62" t="s">
        <v>263</v>
      </c>
      <c r="B20" s="43" t="s">
        <v>41</v>
      </c>
      <c r="C20" s="31" t="s">
        <v>264</v>
      </c>
      <c r="D20" s="32">
        <v>51</v>
      </c>
      <c r="E20" s="32">
        <v>35.700000000000003</v>
      </c>
      <c r="F20" s="32">
        <v>27</v>
      </c>
      <c r="G20" s="32">
        <v>19.5</v>
      </c>
      <c r="H20" s="32">
        <v>18</v>
      </c>
      <c r="I20" s="32">
        <v>16.5</v>
      </c>
      <c r="J20" s="32">
        <v>15</v>
      </c>
      <c r="K20" s="32">
        <v>13.5</v>
      </c>
      <c r="L20" s="37">
        <v>8</v>
      </c>
      <c r="M20" s="37">
        <f>SUM(L20-0.255)</f>
        <v>7.7450000000000001</v>
      </c>
      <c r="N20" s="37">
        <f t="shared" ref="N20:S20" si="9">SUM(M20-0.255)</f>
        <v>7.49</v>
      </c>
      <c r="O20" s="37">
        <f t="shared" si="9"/>
        <v>7.2350000000000003</v>
      </c>
      <c r="P20" s="37">
        <f t="shared" si="9"/>
        <v>6.98</v>
      </c>
      <c r="Q20" s="37">
        <f t="shared" si="9"/>
        <v>6.7250000000000005</v>
      </c>
      <c r="R20" s="37">
        <f t="shared" si="9"/>
        <v>6.4700000000000006</v>
      </c>
      <c r="S20" s="37">
        <f t="shared" si="9"/>
        <v>6.2150000000000007</v>
      </c>
      <c r="T20" s="36" t="s">
        <v>240</v>
      </c>
      <c r="U20" s="35" t="s">
        <v>240</v>
      </c>
      <c r="V20" s="35" t="s">
        <v>240</v>
      </c>
      <c r="W20" s="35" t="s">
        <v>240</v>
      </c>
      <c r="X20" s="35" t="s">
        <v>240</v>
      </c>
      <c r="Y20" s="35" t="s">
        <v>240</v>
      </c>
      <c r="Z20" s="35" t="s">
        <v>240</v>
      </c>
      <c r="AA20" s="35" t="s">
        <v>240</v>
      </c>
      <c r="AB20" s="35" t="s">
        <v>240</v>
      </c>
      <c r="AC20" s="35" t="s">
        <v>240</v>
      </c>
      <c r="AD20" s="35" t="s">
        <v>240</v>
      </c>
      <c r="AE20" s="35" t="s">
        <v>240</v>
      </c>
      <c r="AF20" s="35" t="s">
        <v>240</v>
      </c>
      <c r="AG20" s="35" t="s">
        <v>240</v>
      </c>
      <c r="AH20" s="35" t="s">
        <v>240</v>
      </c>
      <c r="AI20" s="35" t="s">
        <v>240</v>
      </c>
      <c r="AJ20" s="35" t="s">
        <v>240</v>
      </c>
      <c r="AK20" s="35" t="s">
        <v>240</v>
      </c>
      <c r="AL20" s="35" t="s">
        <v>240</v>
      </c>
      <c r="AM20" s="35" t="s">
        <v>240</v>
      </c>
      <c r="AN20" s="63">
        <f t="shared" si="1"/>
        <v>0.153</v>
      </c>
    </row>
    <row r="21" spans="1:40">
      <c r="A21" s="62" t="s">
        <v>265</v>
      </c>
      <c r="B21" s="43" t="s">
        <v>52</v>
      </c>
      <c r="C21" s="31" t="s">
        <v>266</v>
      </c>
      <c r="D21" s="32">
        <v>34</v>
      </c>
      <c r="E21" s="32">
        <v>26.04</v>
      </c>
      <c r="F21" s="32">
        <v>20.64</v>
      </c>
      <c r="G21" s="32">
        <v>12</v>
      </c>
      <c r="H21" s="32">
        <v>11</v>
      </c>
      <c r="I21" s="32">
        <v>10</v>
      </c>
      <c r="J21" s="32">
        <v>9</v>
      </c>
      <c r="K21" s="32">
        <v>8</v>
      </c>
      <c r="L21" s="37">
        <v>6</v>
      </c>
      <c r="M21" s="37">
        <f>SUM(L21-0.17)</f>
        <v>5.83</v>
      </c>
      <c r="N21" s="37">
        <f t="shared" ref="N21:S22" si="10">SUM(M21-0.17)</f>
        <v>5.66</v>
      </c>
      <c r="O21" s="37">
        <f t="shared" si="10"/>
        <v>5.49</v>
      </c>
      <c r="P21" s="37">
        <f t="shared" si="10"/>
        <v>5.32</v>
      </c>
      <c r="Q21" s="37">
        <f t="shared" si="10"/>
        <v>5.15</v>
      </c>
      <c r="R21" s="37">
        <f t="shared" si="10"/>
        <v>4.9800000000000004</v>
      </c>
      <c r="S21" s="37">
        <f t="shared" si="10"/>
        <v>4.8100000000000005</v>
      </c>
      <c r="T21" s="36" t="s">
        <v>240</v>
      </c>
      <c r="U21" s="35" t="s">
        <v>240</v>
      </c>
      <c r="V21" s="35" t="s">
        <v>240</v>
      </c>
      <c r="W21" s="35" t="s">
        <v>240</v>
      </c>
      <c r="X21" s="35" t="s">
        <v>240</v>
      </c>
      <c r="Y21" s="35" t="s">
        <v>240</v>
      </c>
      <c r="Z21" s="35" t="s">
        <v>240</v>
      </c>
      <c r="AA21" s="35" t="s">
        <v>240</v>
      </c>
      <c r="AB21" s="35" t="s">
        <v>240</v>
      </c>
      <c r="AC21" s="35" t="s">
        <v>240</v>
      </c>
      <c r="AD21" s="35" t="s">
        <v>240</v>
      </c>
      <c r="AE21" s="35" t="s">
        <v>240</v>
      </c>
      <c r="AF21" s="35" t="s">
        <v>240</v>
      </c>
      <c r="AG21" s="35" t="s">
        <v>240</v>
      </c>
      <c r="AH21" s="35" t="s">
        <v>240</v>
      </c>
      <c r="AI21" s="35" t="s">
        <v>240</v>
      </c>
      <c r="AJ21" s="35" t="s">
        <v>240</v>
      </c>
      <c r="AK21" s="35" t="s">
        <v>240</v>
      </c>
      <c r="AL21" s="35" t="s">
        <v>240</v>
      </c>
      <c r="AM21" s="35" t="s">
        <v>240</v>
      </c>
      <c r="AN21" s="63">
        <f t="shared" si="1"/>
        <v>0.10199999999999999</v>
      </c>
    </row>
    <row r="22" spans="1:40">
      <c r="A22" s="62" t="s">
        <v>267</v>
      </c>
      <c r="B22" s="43" t="s">
        <v>268</v>
      </c>
      <c r="C22" s="31" t="s">
        <v>269</v>
      </c>
      <c r="D22" s="32">
        <v>34</v>
      </c>
      <c r="E22" s="32">
        <v>26.04</v>
      </c>
      <c r="F22" s="32">
        <v>20.64</v>
      </c>
      <c r="G22" s="32">
        <v>12</v>
      </c>
      <c r="H22" s="32">
        <v>11</v>
      </c>
      <c r="I22" s="32">
        <v>10</v>
      </c>
      <c r="J22" s="32">
        <v>9</v>
      </c>
      <c r="K22" s="32">
        <v>8</v>
      </c>
      <c r="L22" s="37">
        <v>6</v>
      </c>
      <c r="M22" s="37">
        <f>SUM(L22-0.17)</f>
        <v>5.83</v>
      </c>
      <c r="N22" s="37">
        <f t="shared" si="10"/>
        <v>5.66</v>
      </c>
      <c r="O22" s="37">
        <f t="shared" si="10"/>
        <v>5.49</v>
      </c>
      <c r="P22" s="37">
        <f t="shared" si="10"/>
        <v>5.32</v>
      </c>
      <c r="Q22" s="37">
        <f t="shared" si="10"/>
        <v>5.15</v>
      </c>
      <c r="R22" s="37">
        <f t="shared" si="10"/>
        <v>4.9800000000000004</v>
      </c>
      <c r="S22" s="37">
        <f t="shared" si="10"/>
        <v>4.8100000000000005</v>
      </c>
      <c r="T22" s="35" t="s">
        <v>240</v>
      </c>
      <c r="U22" s="35" t="s">
        <v>240</v>
      </c>
      <c r="V22" s="35" t="s">
        <v>240</v>
      </c>
      <c r="W22" s="35" t="s">
        <v>240</v>
      </c>
      <c r="X22" s="35" t="s">
        <v>240</v>
      </c>
      <c r="Y22" s="35" t="s">
        <v>240</v>
      </c>
      <c r="Z22" s="35" t="s">
        <v>240</v>
      </c>
      <c r="AA22" s="35" t="s">
        <v>240</v>
      </c>
      <c r="AB22" s="35" t="s">
        <v>240</v>
      </c>
      <c r="AC22" s="35" t="s">
        <v>240</v>
      </c>
      <c r="AD22" s="35" t="s">
        <v>240</v>
      </c>
      <c r="AE22" s="35" t="s">
        <v>240</v>
      </c>
      <c r="AF22" s="35" t="s">
        <v>240</v>
      </c>
      <c r="AG22" s="35" t="s">
        <v>240</v>
      </c>
      <c r="AH22" s="35" t="s">
        <v>240</v>
      </c>
      <c r="AI22" s="35" t="s">
        <v>240</v>
      </c>
      <c r="AJ22" s="35" t="s">
        <v>240</v>
      </c>
      <c r="AK22" s="35" t="s">
        <v>240</v>
      </c>
      <c r="AL22" s="35" t="s">
        <v>240</v>
      </c>
      <c r="AM22" s="35" t="s">
        <v>240</v>
      </c>
      <c r="AN22" s="63">
        <f t="shared" si="1"/>
        <v>0.10199999999999999</v>
      </c>
    </row>
    <row r="23" spans="1:40">
      <c r="A23" s="62" t="s">
        <v>270</v>
      </c>
      <c r="B23" s="43" t="s">
        <v>58</v>
      </c>
      <c r="C23" s="31" t="s">
        <v>271</v>
      </c>
      <c r="D23" s="32">
        <v>25.5</v>
      </c>
      <c r="E23" s="32">
        <v>19.53</v>
      </c>
      <c r="F23" s="32">
        <v>15.48</v>
      </c>
      <c r="G23" s="32">
        <v>9</v>
      </c>
      <c r="H23" s="32">
        <v>8.25</v>
      </c>
      <c r="I23" s="32">
        <v>7.5</v>
      </c>
      <c r="J23" s="32">
        <v>6.75</v>
      </c>
      <c r="K23" s="32">
        <v>6</v>
      </c>
      <c r="L23" s="37">
        <v>5</v>
      </c>
      <c r="M23" s="37">
        <f>SUM(L23-0.1275)</f>
        <v>4.8724999999999996</v>
      </c>
      <c r="N23" s="37">
        <f t="shared" ref="N23:S23" si="11">SUM(M23-0.1275)</f>
        <v>4.7449999999999992</v>
      </c>
      <c r="O23" s="37">
        <f t="shared" si="11"/>
        <v>4.6174999999999988</v>
      </c>
      <c r="P23" s="37">
        <f t="shared" si="11"/>
        <v>4.4899999999999984</v>
      </c>
      <c r="Q23" s="37">
        <f t="shared" si="11"/>
        <v>4.362499999999998</v>
      </c>
      <c r="R23" s="37">
        <f t="shared" si="11"/>
        <v>4.2349999999999977</v>
      </c>
      <c r="S23" s="37">
        <f t="shared" si="11"/>
        <v>4.1074999999999973</v>
      </c>
      <c r="T23" s="35" t="s">
        <v>240</v>
      </c>
      <c r="U23" s="35" t="s">
        <v>240</v>
      </c>
      <c r="V23" s="35" t="s">
        <v>240</v>
      </c>
      <c r="W23" s="35" t="s">
        <v>240</v>
      </c>
      <c r="X23" s="35" t="s">
        <v>240</v>
      </c>
      <c r="Y23" s="35" t="s">
        <v>240</v>
      </c>
      <c r="Z23" s="35" t="s">
        <v>240</v>
      </c>
      <c r="AA23" s="35" t="s">
        <v>240</v>
      </c>
      <c r="AB23" s="35" t="s">
        <v>240</v>
      </c>
      <c r="AC23" s="35" t="s">
        <v>240</v>
      </c>
      <c r="AD23" s="35" t="s">
        <v>240</v>
      </c>
      <c r="AE23" s="35" t="s">
        <v>240</v>
      </c>
      <c r="AF23" s="35" t="s">
        <v>240</v>
      </c>
      <c r="AG23" s="35" t="s">
        <v>240</v>
      </c>
      <c r="AH23" s="35" t="s">
        <v>240</v>
      </c>
      <c r="AI23" s="35" t="s">
        <v>240</v>
      </c>
      <c r="AJ23" s="35" t="s">
        <v>240</v>
      </c>
      <c r="AK23" s="35" t="s">
        <v>240</v>
      </c>
      <c r="AL23" s="35" t="s">
        <v>240</v>
      </c>
      <c r="AM23" s="35" t="s">
        <v>240</v>
      </c>
      <c r="AN23" s="63">
        <f t="shared" si="1"/>
        <v>7.6499999999999999E-2</v>
      </c>
    </row>
    <row r="24" spans="1:40">
      <c r="A24" s="62" t="s">
        <v>272</v>
      </c>
      <c r="B24" s="43" t="s">
        <v>273</v>
      </c>
      <c r="C24" s="31" t="s">
        <v>274</v>
      </c>
      <c r="D24" s="32">
        <v>21.25</v>
      </c>
      <c r="E24" s="32">
        <v>14.5</v>
      </c>
      <c r="F24" s="32">
        <v>11.5</v>
      </c>
      <c r="G24" s="32">
        <v>7</v>
      </c>
      <c r="H24" s="32">
        <v>6.5</v>
      </c>
      <c r="I24" s="32">
        <v>6</v>
      </c>
      <c r="J24" s="32">
        <v>5.5</v>
      </c>
      <c r="K24" s="32">
        <v>5</v>
      </c>
      <c r="L24" s="37">
        <v>4</v>
      </c>
      <c r="M24" s="37">
        <f>SUM(L24-0.10625)</f>
        <v>3.8937499999999998</v>
      </c>
      <c r="N24" s="37">
        <f t="shared" ref="N24:S24" si="12">SUM(M24-0.10625)</f>
        <v>3.7874999999999996</v>
      </c>
      <c r="O24" s="37">
        <f t="shared" si="12"/>
        <v>3.6812499999999995</v>
      </c>
      <c r="P24" s="37">
        <f t="shared" si="12"/>
        <v>3.5749999999999993</v>
      </c>
      <c r="Q24" s="37">
        <f t="shared" si="12"/>
        <v>3.4687499999999991</v>
      </c>
      <c r="R24" s="37">
        <f t="shared" si="12"/>
        <v>3.3624999999999989</v>
      </c>
      <c r="S24" s="37">
        <f t="shared" si="12"/>
        <v>3.2562499999999988</v>
      </c>
      <c r="T24" s="35" t="s">
        <v>240</v>
      </c>
      <c r="U24" s="35" t="s">
        <v>240</v>
      </c>
      <c r="V24" s="35" t="s">
        <v>240</v>
      </c>
      <c r="W24" s="35" t="s">
        <v>240</v>
      </c>
      <c r="X24" s="35" t="s">
        <v>240</v>
      </c>
      <c r="Y24" s="35" t="s">
        <v>240</v>
      </c>
      <c r="Z24" s="35" t="s">
        <v>240</v>
      </c>
      <c r="AA24" s="35" t="s">
        <v>240</v>
      </c>
      <c r="AB24" s="35" t="s">
        <v>240</v>
      </c>
      <c r="AC24" s="35" t="s">
        <v>240</v>
      </c>
      <c r="AD24" s="35" t="s">
        <v>240</v>
      </c>
      <c r="AE24" s="35" t="s">
        <v>240</v>
      </c>
      <c r="AF24" s="35" t="s">
        <v>240</v>
      </c>
      <c r="AG24" s="35" t="s">
        <v>240</v>
      </c>
      <c r="AH24" s="35" t="s">
        <v>240</v>
      </c>
      <c r="AI24" s="35" t="s">
        <v>240</v>
      </c>
      <c r="AJ24" s="35" t="s">
        <v>240</v>
      </c>
      <c r="AK24" s="35" t="s">
        <v>240</v>
      </c>
      <c r="AL24" s="35" t="s">
        <v>240</v>
      </c>
      <c r="AM24" s="35" t="s">
        <v>240</v>
      </c>
      <c r="AN24" s="63">
        <f t="shared" si="1"/>
        <v>6.3750000000000001E-2</v>
      </c>
    </row>
    <row r="25" spans="1:40">
      <c r="A25" s="62" t="s">
        <v>275</v>
      </c>
      <c r="B25" s="43" t="s">
        <v>276</v>
      </c>
      <c r="C25" s="31" t="s">
        <v>277</v>
      </c>
      <c r="D25" s="32">
        <v>17</v>
      </c>
      <c r="E25" s="32">
        <v>13.02</v>
      </c>
      <c r="F25" s="32">
        <v>10.32</v>
      </c>
      <c r="G25" s="32">
        <v>6</v>
      </c>
      <c r="H25" s="32">
        <v>5.5</v>
      </c>
      <c r="I25" s="32">
        <v>5</v>
      </c>
      <c r="J25" s="32">
        <v>4.5</v>
      </c>
      <c r="K25" s="32">
        <v>4</v>
      </c>
      <c r="L25" s="37">
        <v>3</v>
      </c>
      <c r="M25" s="37">
        <f>SUM(L25-0.085)</f>
        <v>2.915</v>
      </c>
      <c r="N25" s="37">
        <f t="shared" ref="N25:S25" si="13">SUM(M25-0.085)</f>
        <v>2.83</v>
      </c>
      <c r="O25" s="37">
        <f t="shared" si="13"/>
        <v>2.7450000000000001</v>
      </c>
      <c r="P25" s="37">
        <f t="shared" si="13"/>
        <v>2.66</v>
      </c>
      <c r="Q25" s="37">
        <f t="shared" si="13"/>
        <v>2.5750000000000002</v>
      </c>
      <c r="R25" s="37">
        <f t="shared" si="13"/>
        <v>2.4900000000000002</v>
      </c>
      <c r="S25" s="37">
        <f t="shared" si="13"/>
        <v>2.4050000000000002</v>
      </c>
      <c r="T25" s="35" t="s">
        <v>240</v>
      </c>
      <c r="U25" s="35" t="s">
        <v>240</v>
      </c>
      <c r="V25" s="35" t="s">
        <v>240</v>
      </c>
      <c r="W25" s="35" t="s">
        <v>240</v>
      </c>
      <c r="X25" s="35" t="s">
        <v>240</v>
      </c>
      <c r="Y25" s="35" t="s">
        <v>240</v>
      </c>
      <c r="Z25" s="35" t="s">
        <v>240</v>
      </c>
      <c r="AA25" s="35" t="s">
        <v>240</v>
      </c>
      <c r="AB25" s="35" t="s">
        <v>240</v>
      </c>
      <c r="AC25" s="35" t="s">
        <v>240</v>
      </c>
      <c r="AD25" s="35" t="s">
        <v>240</v>
      </c>
      <c r="AE25" s="35" t="s">
        <v>240</v>
      </c>
      <c r="AF25" s="35" t="s">
        <v>240</v>
      </c>
      <c r="AG25" s="35" t="s">
        <v>240</v>
      </c>
      <c r="AH25" s="35" t="s">
        <v>240</v>
      </c>
      <c r="AI25" s="35" t="s">
        <v>240</v>
      </c>
      <c r="AJ25" s="35" t="s">
        <v>240</v>
      </c>
      <c r="AK25" s="35" t="s">
        <v>240</v>
      </c>
      <c r="AL25" s="35" t="s">
        <v>240</v>
      </c>
      <c r="AM25" s="35" t="s">
        <v>240</v>
      </c>
      <c r="AN25" s="63">
        <f t="shared" si="1"/>
        <v>5.0999999999999997E-2</v>
      </c>
    </row>
    <row r="26" spans="1:40" ht="24.75" thickBot="1">
      <c r="A26" s="38" t="s">
        <v>278</v>
      </c>
      <c r="B26" s="44" t="s">
        <v>279</v>
      </c>
      <c r="C26" s="22" t="s">
        <v>280</v>
      </c>
      <c r="D26" s="39">
        <v>11.48</v>
      </c>
      <c r="E26" s="39">
        <v>8.7899999999999991</v>
      </c>
      <c r="F26" s="39">
        <v>6.97</v>
      </c>
      <c r="G26" s="39">
        <v>4.05</v>
      </c>
      <c r="H26" s="39">
        <v>3.71</v>
      </c>
      <c r="I26" s="39">
        <v>3.38</v>
      </c>
      <c r="J26" s="39">
        <v>3.04</v>
      </c>
      <c r="K26" s="39">
        <v>2.7</v>
      </c>
      <c r="L26" s="40">
        <v>2</v>
      </c>
      <c r="M26" s="40">
        <f>SUM(L26-0.0574)</f>
        <v>1.9426000000000001</v>
      </c>
      <c r="N26" s="40">
        <f t="shared" ref="N26:AA26" si="14">SUM(M26-0.0574)</f>
        <v>1.8852000000000002</v>
      </c>
      <c r="O26" s="40">
        <f t="shared" si="14"/>
        <v>1.8278000000000003</v>
      </c>
      <c r="P26" s="40">
        <f t="shared" si="14"/>
        <v>1.7704000000000004</v>
      </c>
      <c r="Q26" s="40">
        <f t="shared" si="14"/>
        <v>1.7130000000000005</v>
      </c>
      <c r="R26" s="40">
        <f t="shared" si="14"/>
        <v>1.6556000000000006</v>
      </c>
      <c r="S26" s="40">
        <f t="shared" si="14"/>
        <v>1.5982000000000007</v>
      </c>
      <c r="T26" s="40">
        <v>1.3</v>
      </c>
      <c r="U26" s="40">
        <f t="shared" si="14"/>
        <v>1.2426000000000001</v>
      </c>
      <c r="V26" s="40">
        <f t="shared" si="14"/>
        <v>1.1852000000000003</v>
      </c>
      <c r="W26" s="40">
        <f t="shared" si="14"/>
        <v>1.1278000000000004</v>
      </c>
      <c r="X26" s="40">
        <f t="shared" si="14"/>
        <v>1.0704000000000005</v>
      </c>
      <c r="Y26" s="40">
        <f t="shared" si="14"/>
        <v>1.0130000000000006</v>
      </c>
      <c r="Z26" s="40">
        <f t="shared" si="14"/>
        <v>0.95560000000000056</v>
      </c>
      <c r="AA26" s="40">
        <f t="shared" si="14"/>
        <v>0.89820000000000055</v>
      </c>
      <c r="AB26" s="41" t="s">
        <v>240</v>
      </c>
      <c r="AC26" s="41" t="s">
        <v>240</v>
      </c>
      <c r="AD26" s="41" t="s">
        <v>240</v>
      </c>
      <c r="AE26" s="41" t="s">
        <v>240</v>
      </c>
      <c r="AF26" s="41" t="s">
        <v>240</v>
      </c>
      <c r="AG26" s="41" t="s">
        <v>240</v>
      </c>
      <c r="AH26" s="41" t="s">
        <v>240</v>
      </c>
      <c r="AI26" s="41" t="s">
        <v>240</v>
      </c>
      <c r="AJ26" s="41" t="s">
        <v>240</v>
      </c>
      <c r="AK26" s="41" t="s">
        <v>240</v>
      </c>
      <c r="AL26" s="41" t="s">
        <v>240</v>
      </c>
      <c r="AM26" s="41" t="s">
        <v>240</v>
      </c>
      <c r="AN26" s="42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281</v>
      </c>
    </row>
    <row r="2" spans="1:1" s="19" customFormat="1" ht="15" customHeight="1">
      <c r="A2" s="18" t="s">
        <v>282</v>
      </c>
    </row>
    <row r="3" spans="1:1" s="19" customFormat="1" ht="15" customHeight="1">
      <c r="A3" s="18" t="s">
        <v>283</v>
      </c>
    </row>
    <row r="4" spans="1:1" s="19" customFormat="1" ht="15" customHeight="1">
      <c r="A4" s="18" t="s">
        <v>284</v>
      </c>
    </row>
    <row r="5" spans="1:1" s="19" customFormat="1" ht="15" customHeight="1">
      <c r="A5" s="18" t="s">
        <v>285</v>
      </c>
    </row>
    <row r="6" spans="1:1" s="19" customFormat="1" ht="15" customHeight="1">
      <c r="A6" s="18" t="s">
        <v>286</v>
      </c>
    </row>
    <row r="7" spans="1:1" s="19" customFormat="1" ht="15" customHeight="1">
      <c r="A7" s="18" t="s">
        <v>287</v>
      </c>
    </row>
    <row r="8" spans="1:1" s="19" customFormat="1" ht="15" customHeight="1">
      <c r="A8" s="18" t="s">
        <v>288</v>
      </c>
    </row>
    <row r="9" spans="1:1" s="19" customFormat="1" ht="15" customHeight="1">
      <c r="A9" s="18" t="s">
        <v>289</v>
      </c>
    </row>
    <row r="10" spans="1:1" s="19" customFormat="1" ht="15" customHeight="1">
      <c r="A10" s="18" t="s">
        <v>290</v>
      </c>
    </row>
    <row r="11" spans="1:1" s="19" customFormat="1" ht="15" customHeight="1">
      <c r="A11" s="18" t="s">
        <v>291</v>
      </c>
    </row>
    <row r="12" spans="1:1" s="19" customFormat="1" ht="15" customHeight="1">
      <c r="A12" s="18" t="s">
        <v>292</v>
      </c>
    </row>
    <row r="13" spans="1:1" s="19" customFormat="1" ht="15" customHeight="1">
      <c r="A13" s="18" t="s">
        <v>293</v>
      </c>
    </row>
    <row r="14" spans="1:1" s="19" customFormat="1" ht="15" customHeight="1">
      <c r="A14" s="18" t="s">
        <v>294</v>
      </c>
    </row>
    <row r="15" spans="1:1" s="19" customFormat="1" ht="15" customHeight="1">
      <c r="A15" s="18" t="s">
        <v>295</v>
      </c>
    </row>
    <row r="16" spans="1:1" s="19" customFormat="1" ht="15" customHeight="1">
      <c r="A16" s="18" t="s">
        <v>296</v>
      </c>
    </row>
    <row r="17" spans="1:1" s="19" customFormat="1" ht="15" customHeight="1">
      <c r="A17" s="18" t="s">
        <v>297</v>
      </c>
    </row>
    <row r="18" spans="1:1" s="19" customFormat="1" ht="15" customHeight="1">
      <c r="A18" s="18" t="s">
        <v>298</v>
      </c>
    </row>
    <row r="19" spans="1:1" s="19" customFormat="1" ht="15" customHeight="1">
      <c r="A19" s="18" t="s">
        <v>299</v>
      </c>
    </row>
    <row r="20" spans="1:1" s="19" customFormat="1" ht="15" customHeight="1">
      <c r="A20" s="18" t="s">
        <v>300</v>
      </c>
    </row>
    <row r="21" spans="1:1" s="19" customFormat="1" ht="15" customHeight="1">
      <c r="A21" s="18" t="s">
        <v>301</v>
      </c>
    </row>
    <row r="22" spans="1:1" s="19" customFormat="1" ht="15" customHeight="1">
      <c r="A22" s="18" t="s">
        <v>302</v>
      </c>
    </row>
    <row r="23" spans="1:1" s="19" customFormat="1" ht="15" customHeight="1">
      <c r="A23" s="18" t="s">
        <v>303</v>
      </c>
    </row>
    <row r="24" spans="1:1" s="19" customFormat="1" ht="15" customHeight="1">
      <c r="A24" s="18" t="s">
        <v>304</v>
      </c>
    </row>
    <row r="25" spans="1:1" s="19" customFormat="1" ht="15" customHeight="1">
      <c r="A25" s="18" t="s">
        <v>2</v>
      </c>
    </row>
    <row r="26" spans="1:1" s="19" customFormat="1" ht="15" customHeight="1">
      <c r="A26" s="18" t="s">
        <v>305</v>
      </c>
    </row>
    <row r="27" spans="1:1" s="19" customFormat="1" ht="15" customHeight="1">
      <c r="A27" s="18" t="s">
        <v>306</v>
      </c>
    </row>
    <row r="28" spans="1:1" s="19" customFormat="1" ht="15" customHeight="1">
      <c r="A28" s="18" t="s">
        <v>307</v>
      </c>
    </row>
    <row r="29" spans="1:1" s="19" customFormat="1" ht="15" customHeight="1">
      <c r="A29" s="18" t="s">
        <v>308</v>
      </c>
    </row>
    <row r="30" spans="1:1" s="19" customFormat="1" ht="15" customHeight="1">
      <c r="A30" s="18" t="s">
        <v>309</v>
      </c>
    </row>
    <row r="31" spans="1:1" s="19" customFormat="1" ht="15" customHeight="1">
      <c r="A31" s="18" t="s">
        <v>310</v>
      </c>
    </row>
    <row r="32" spans="1:1" s="19" customFormat="1" ht="15" customHeight="1">
      <c r="A32" s="18" t="s">
        <v>311</v>
      </c>
    </row>
    <row r="33" spans="1:1" s="19" customFormat="1" ht="15" customHeight="1">
      <c r="A33" s="18" t="s">
        <v>312</v>
      </c>
    </row>
    <row r="34" spans="1:1" s="19" customFormat="1" ht="15" customHeight="1">
      <c r="A34" s="18" t="s">
        <v>313</v>
      </c>
    </row>
    <row r="35" spans="1:1" s="19" customFormat="1" ht="15" customHeight="1">
      <c r="A35" s="18" t="s">
        <v>314</v>
      </c>
    </row>
    <row r="36" spans="1:1" s="19" customFormat="1" ht="15" customHeight="1">
      <c r="A36" s="18" t="s">
        <v>315</v>
      </c>
    </row>
    <row r="37" spans="1:1" s="19" customFormat="1" ht="15" customHeight="1">
      <c r="A37" s="18" t="s">
        <v>316</v>
      </c>
    </row>
    <row r="38" spans="1:1" s="19" customFormat="1" ht="15" customHeight="1">
      <c r="A38" s="18" t="s">
        <v>317</v>
      </c>
    </row>
    <row r="39" spans="1:1" s="19" customFormat="1" ht="15" customHeight="1">
      <c r="A39" s="18" t="s">
        <v>318</v>
      </c>
    </row>
    <row r="40" spans="1:1" s="19" customFormat="1" ht="15" customHeight="1">
      <c r="A40" s="18" t="s">
        <v>319</v>
      </c>
    </row>
    <row r="41" spans="1:1" s="19" customFormat="1" ht="15" customHeight="1">
      <c r="A41" s="18" t="s">
        <v>320</v>
      </c>
    </row>
    <row r="42" spans="1:1" s="19" customFormat="1" ht="15" customHeight="1">
      <c r="A42" s="18" t="s">
        <v>321</v>
      </c>
    </row>
    <row r="43" spans="1:1" s="19" customFormat="1" ht="15" customHeight="1">
      <c r="A43" s="18" t="s">
        <v>322</v>
      </c>
    </row>
    <row r="44" spans="1:1" s="19" customFormat="1" ht="15" customHeight="1">
      <c r="A44" s="18" t="s">
        <v>323</v>
      </c>
    </row>
    <row r="45" spans="1:1" s="19" customFormat="1" ht="15" customHeight="1">
      <c r="A45" s="18" t="s">
        <v>324</v>
      </c>
    </row>
    <row r="46" spans="1:1" s="19" customFormat="1" ht="15" customHeight="1">
      <c r="A46" s="18" t="s">
        <v>325</v>
      </c>
    </row>
    <row r="47" spans="1:1" s="19" customFormat="1" ht="15" customHeight="1">
      <c r="A47" s="18" t="s">
        <v>326</v>
      </c>
    </row>
    <row r="48" spans="1:1" s="19" customFormat="1" ht="15" customHeight="1">
      <c r="A48" s="18" t="s">
        <v>327</v>
      </c>
    </row>
    <row r="49" spans="1:1" s="19" customFormat="1" ht="15" customHeight="1">
      <c r="A49" s="18" t="s">
        <v>328</v>
      </c>
    </row>
    <row r="50" spans="1:1" s="19" customFormat="1" ht="15" customHeight="1">
      <c r="A50" s="18" t="s">
        <v>329</v>
      </c>
    </row>
    <row r="51" spans="1:1" s="19" customFormat="1" ht="15" customHeight="1">
      <c r="A51" s="18" t="s">
        <v>330</v>
      </c>
    </row>
    <row r="52" spans="1:1" s="19" customFormat="1" ht="15" customHeight="1">
      <c r="A52" s="18" t="s">
        <v>331</v>
      </c>
    </row>
    <row r="53" spans="1:1" s="19" customFormat="1" ht="15" customHeight="1">
      <c r="A53" s="18" t="s">
        <v>332</v>
      </c>
    </row>
    <row r="54" spans="1:1" s="19" customFormat="1" ht="15" customHeight="1">
      <c r="A54" s="18" t="s">
        <v>333</v>
      </c>
    </row>
    <row r="55" spans="1:1" s="19" customFormat="1" ht="15" customHeight="1">
      <c r="A55" s="18" t="s">
        <v>334</v>
      </c>
    </row>
    <row r="56" spans="1:1" s="19" customFormat="1" ht="15" customHeight="1">
      <c r="A56" s="18" t="s">
        <v>335</v>
      </c>
    </row>
    <row r="57" spans="1:1" s="19" customFormat="1" ht="15" customHeight="1">
      <c r="A57" s="18" t="s">
        <v>336</v>
      </c>
    </row>
    <row r="58" spans="1:1" s="19" customFormat="1" ht="15" customHeight="1">
      <c r="A58" s="18" t="s">
        <v>337</v>
      </c>
    </row>
    <row r="59" spans="1:1" s="19" customFormat="1" ht="15" customHeight="1">
      <c r="A59" s="18" t="s">
        <v>338</v>
      </c>
    </row>
    <row r="60" spans="1:1" s="19" customFormat="1" ht="15" customHeight="1">
      <c r="A60" s="18" t="s">
        <v>339</v>
      </c>
    </row>
    <row r="61" spans="1:1" s="19" customFormat="1" ht="15" customHeight="1">
      <c r="A61" s="18" t="s">
        <v>340</v>
      </c>
    </row>
    <row r="62" spans="1:1" s="19" customFormat="1" ht="15" customHeight="1">
      <c r="A62" s="18" t="s">
        <v>341</v>
      </c>
    </row>
    <row r="63" spans="1:1" s="19" customFormat="1" ht="15" customHeight="1">
      <c r="A63" s="18" t="s">
        <v>342</v>
      </c>
    </row>
    <row r="64" spans="1:1" s="19" customFormat="1" ht="15" customHeight="1">
      <c r="A64" s="18" t="s">
        <v>343</v>
      </c>
    </row>
    <row r="65" spans="1:1" s="19" customFormat="1" ht="15" customHeight="1">
      <c r="A65" s="18" t="s">
        <v>344</v>
      </c>
    </row>
    <row r="66" spans="1:1" s="19" customFormat="1" ht="15" customHeight="1">
      <c r="A66" s="18" t="s">
        <v>345</v>
      </c>
    </row>
    <row r="67" spans="1:1" s="19" customFormat="1" ht="15" customHeight="1">
      <c r="A67" s="18" t="s">
        <v>346</v>
      </c>
    </row>
    <row r="68" spans="1:1" s="19" customFormat="1" ht="15" customHeight="1">
      <c r="A68" s="18" t="s">
        <v>347</v>
      </c>
    </row>
    <row r="69" spans="1:1" s="19" customFormat="1" ht="15" customHeight="1">
      <c r="A69" s="18" t="s">
        <v>348</v>
      </c>
    </row>
    <row r="70" spans="1:1" s="19" customFormat="1" ht="15" customHeight="1">
      <c r="A70" s="18" t="s">
        <v>349</v>
      </c>
    </row>
    <row r="71" spans="1:1" s="19" customFormat="1" ht="15" customHeight="1">
      <c r="A71" s="18" t="s">
        <v>350</v>
      </c>
    </row>
    <row r="72" spans="1:1" s="19" customFormat="1" ht="15" customHeight="1">
      <c r="A72" s="18" t="s">
        <v>351</v>
      </c>
    </row>
    <row r="73" spans="1:1" s="19" customFormat="1" ht="15" customHeight="1">
      <c r="A73" s="18" t="s">
        <v>352</v>
      </c>
    </row>
    <row r="74" spans="1:1" s="19" customFormat="1" ht="15" customHeight="1">
      <c r="A74" s="18" t="s">
        <v>353</v>
      </c>
    </row>
    <row r="75" spans="1:1" s="19" customFormat="1" ht="15" customHeight="1">
      <c r="A75" s="18" t="s">
        <v>354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BE858B3CE578FA44AC09C9B2B9C127FC" ma:contentTypeVersion="" ma:contentTypeDescription="" ma:contentTypeScope="" ma:versionID="45a4b524318805c9f6b5876201756dd5">
  <xsd:schema xmlns:xsd="http://www.w3.org/2001/XMLSchema" xmlns:xs="http://www.w3.org/2001/XMLSchema" xmlns:p="http://schemas.microsoft.com/office/2006/metadata/properties" xmlns:ns1="http://schemas.microsoft.com/sharepoint/v3" xmlns:ns2="4C53A6AF-ACFC-491B-AF32-37D313FF293D" targetNamespace="http://schemas.microsoft.com/office/2006/metadata/properties" ma:root="true" ma:fieldsID="f5f6709d0c5459ebebcd09b5b46caf1e" ns1:_="" ns2:_="">
    <xsd:import namespace="http://schemas.microsoft.com/sharepoint/v3"/>
    <xsd:import namespace="4C53A6AF-ACFC-491B-AF32-37D313FF293D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3A6AF-ACFC-491B-AF32-37D313FF293D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4C53A6AF-ACFC-491B-AF32-37D313FF293D">true</alreadyChecked>
    <needDetail xmlns="4C53A6AF-ACFC-491B-AF32-37D313FF293D">false</needDetail>
    <Comments xmlns="4C53A6AF-ACFC-491B-AF32-37D313FF293D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FFFA28C-B57E-438B-997C-C169542A43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C53A6AF-ACFC-491B-AF32-37D313FF29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C8BA6-4B1B-4A20-91C7-28354E7435B3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C53A6AF-ACFC-491B-AF32-37D313FF293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Papartė Gintarė</cp:lastModifiedBy>
  <cp:revision/>
  <dcterms:created xsi:type="dcterms:W3CDTF">2013-11-12T13:42:11Z</dcterms:created>
  <dcterms:modified xsi:type="dcterms:W3CDTF">2021-03-10T11:23:01Z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0x0101006CB92C11A11C4849B1A04E87CB5CBA3E00BE858B3CE578FA44AC09C9B2B9C127FC</vt:lpwstr>
  </property>
</Properties>
</file>