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paparte\Desktop\"/>
    </mc:Choice>
  </mc:AlternateContent>
  <bookViews>
    <workbookView xWindow="0" yWindow="0" windowWidth="28800" windowHeight="12300"/>
  </bookViews>
  <sheets>
    <sheet name="I dalis" sheetId="2" r:id="rId1"/>
    <sheet name="Balų lentelė" sheetId="13" state="hidden" r:id="rId2"/>
    <sheet name="Pripazintos federacijos" sheetId="11" state="hidden" r:id="rId3"/>
  </sheets>
  <definedNames>
    <definedName name="_xlnm.Print_Area" localSheetId="0">'I dalis'!$A:$R</definedName>
  </definedNames>
  <calcPr calcId="171026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405" i="2" l="1"/>
  <c r="R406" i="2"/>
  <c r="R397" i="2"/>
  <c r="R398" i="2"/>
  <c r="N21" i="2"/>
  <c r="O21" i="2"/>
  <c r="P21" i="2"/>
  <c r="Q21" i="2"/>
  <c r="R21" i="2"/>
  <c r="N22" i="2"/>
  <c r="O22" i="2"/>
  <c r="P22" i="2"/>
  <c r="Q22" i="2"/>
  <c r="R22" i="2"/>
  <c r="N23" i="2"/>
  <c r="O23" i="2"/>
  <c r="P23" i="2"/>
  <c r="Q23" i="2"/>
  <c r="R23" i="2"/>
  <c r="N24" i="2"/>
  <c r="O24" i="2"/>
  <c r="P24" i="2"/>
  <c r="Q24" i="2"/>
  <c r="R24" i="2"/>
  <c r="N25" i="2"/>
  <c r="O25" i="2"/>
  <c r="P25" i="2"/>
  <c r="Q25" i="2"/>
  <c r="R25" i="2"/>
  <c r="R26" i="2"/>
  <c r="N35" i="2"/>
  <c r="O35" i="2"/>
  <c r="P35" i="2"/>
  <c r="Q35" i="2"/>
  <c r="R35" i="2"/>
  <c r="N36" i="2"/>
  <c r="O36" i="2"/>
  <c r="P36" i="2"/>
  <c r="Q36" i="2"/>
  <c r="R36" i="2"/>
  <c r="O37" i="2"/>
  <c r="P37" i="2"/>
  <c r="N37" i="2"/>
  <c r="Q37" i="2"/>
  <c r="R37" i="2"/>
  <c r="N38" i="2"/>
  <c r="O38" i="2"/>
  <c r="P38" i="2"/>
  <c r="Q38" i="2"/>
  <c r="R38" i="2"/>
  <c r="R39" i="2"/>
  <c r="N50" i="2"/>
  <c r="O50" i="2"/>
  <c r="P50" i="2"/>
  <c r="Q50" i="2"/>
  <c r="R50" i="2"/>
  <c r="O51" i="2"/>
  <c r="P51" i="2"/>
  <c r="N51" i="2"/>
  <c r="Q51" i="2"/>
  <c r="R51" i="2"/>
  <c r="N52" i="2"/>
  <c r="O52" i="2"/>
  <c r="P52" i="2"/>
  <c r="Q52" i="2"/>
  <c r="R52" i="2"/>
  <c r="N53" i="2"/>
  <c r="O53" i="2"/>
  <c r="P53" i="2"/>
  <c r="Q53" i="2"/>
  <c r="R53" i="2"/>
  <c r="N54" i="2"/>
  <c r="O54" i="2"/>
  <c r="P54" i="2"/>
  <c r="Q54" i="2"/>
  <c r="R54" i="2"/>
  <c r="O55" i="2"/>
  <c r="P55" i="2"/>
  <c r="N55" i="2"/>
  <c r="Q55" i="2"/>
  <c r="R55" i="2"/>
  <c r="R56" i="2"/>
  <c r="N70" i="2"/>
  <c r="O70" i="2"/>
  <c r="P70" i="2"/>
  <c r="Q70" i="2"/>
  <c r="R70" i="2"/>
  <c r="N71" i="2"/>
  <c r="O71" i="2"/>
  <c r="P71" i="2"/>
  <c r="Q71" i="2"/>
  <c r="R71" i="2"/>
  <c r="N72" i="2"/>
  <c r="O72" i="2"/>
  <c r="P72" i="2"/>
  <c r="Q72" i="2"/>
  <c r="R72" i="2"/>
  <c r="O73" i="2"/>
  <c r="P73" i="2"/>
  <c r="N73" i="2"/>
  <c r="Q73" i="2"/>
  <c r="R73" i="2"/>
  <c r="R74" i="2"/>
  <c r="O85" i="2"/>
  <c r="P85" i="2"/>
  <c r="N85" i="2"/>
  <c r="Q85" i="2"/>
  <c r="R85" i="2"/>
  <c r="N86" i="2"/>
  <c r="O86" i="2"/>
  <c r="P86" i="2"/>
  <c r="Q86" i="2"/>
  <c r="R86" i="2"/>
  <c r="O87" i="2"/>
  <c r="P87" i="2"/>
  <c r="N87" i="2"/>
  <c r="Q87" i="2"/>
  <c r="R87" i="2"/>
  <c r="N88" i="2"/>
  <c r="O88" i="2"/>
  <c r="P88" i="2"/>
  <c r="Q88" i="2"/>
  <c r="R88" i="2"/>
  <c r="O89" i="2"/>
  <c r="P89" i="2"/>
  <c r="N89" i="2"/>
  <c r="Q89" i="2"/>
  <c r="R89" i="2"/>
  <c r="R90" i="2"/>
  <c r="N102" i="2"/>
  <c r="O102" i="2"/>
  <c r="P102" i="2"/>
  <c r="Q102" i="2"/>
  <c r="R102" i="2"/>
  <c r="N103" i="2"/>
  <c r="O103" i="2"/>
  <c r="P103" i="2"/>
  <c r="Q103" i="2"/>
  <c r="R103" i="2"/>
  <c r="N104" i="2"/>
  <c r="O104" i="2"/>
  <c r="P104" i="2"/>
  <c r="Q104" i="2"/>
  <c r="R104" i="2"/>
  <c r="N105" i="2"/>
  <c r="O105" i="2"/>
  <c r="P105" i="2"/>
  <c r="Q105" i="2"/>
  <c r="R105" i="2"/>
  <c r="N106" i="2"/>
  <c r="O106" i="2"/>
  <c r="P106" i="2"/>
  <c r="Q106" i="2"/>
  <c r="R106" i="2"/>
  <c r="N107" i="2"/>
  <c r="O107" i="2"/>
  <c r="P107" i="2"/>
  <c r="Q107" i="2"/>
  <c r="R107" i="2"/>
  <c r="O108" i="2"/>
  <c r="P108" i="2"/>
  <c r="N108" i="2"/>
  <c r="Q108" i="2"/>
  <c r="R108" i="2"/>
  <c r="O109" i="2"/>
  <c r="P109" i="2"/>
  <c r="N109" i="2"/>
  <c r="Q109" i="2"/>
  <c r="R109" i="2"/>
  <c r="O110" i="2"/>
  <c r="P110" i="2"/>
  <c r="N110" i="2"/>
  <c r="Q110" i="2"/>
  <c r="R110" i="2"/>
  <c r="R111" i="2"/>
  <c r="O119" i="2"/>
  <c r="P119" i="2"/>
  <c r="N119" i="2"/>
  <c r="Q119" i="2"/>
  <c r="R119" i="2"/>
  <c r="N120" i="2"/>
  <c r="O120" i="2"/>
  <c r="P120" i="2"/>
  <c r="Q120" i="2"/>
  <c r="R120" i="2"/>
  <c r="N121" i="2"/>
  <c r="O121" i="2"/>
  <c r="P121" i="2"/>
  <c r="Q121" i="2"/>
  <c r="R121" i="2"/>
  <c r="O122" i="2"/>
  <c r="P122" i="2"/>
  <c r="N122" i="2"/>
  <c r="Q122" i="2"/>
  <c r="R122" i="2"/>
  <c r="R123" i="2"/>
  <c r="O135" i="2"/>
  <c r="P135" i="2"/>
  <c r="N135" i="2"/>
  <c r="Q135" i="2"/>
  <c r="R135" i="2"/>
  <c r="N136" i="2"/>
  <c r="O136" i="2"/>
  <c r="P136" i="2"/>
  <c r="Q136" i="2"/>
  <c r="R136" i="2"/>
  <c r="N137" i="2"/>
  <c r="O137" i="2"/>
  <c r="P137" i="2"/>
  <c r="Q137" i="2"/>
  <c r="R137" i="2"/>
  <c r="R138" i="2"/>
  <c r="O145" i="2"/>
  <c r="P145" i="2"/>
  <c r="N145" i="2"/>
  <c r="Q145" i="2"/>
  <c r="R145" i="2"/>
  <c r="O146" i="2"/>
  <c r="P146" i="2"/>
  <c r="N146" i="2"/>
  <c r="Q146" i="2"/>
  <c r="R146" i="2"/>
  <c r="N147" i="2"/>
  <c r="O147" i="2"/>
  <c r="P147" i="2"/>
  <c r="Q147" i="2"/>
  <c r="R147" i="2"/>
  <c r="N148" i="2"/>
  <c r="O148" i="2"/>
  <c r="P148" i="2"/>
  <c r="Q148" i="2"/>
  <c r="R148" i="2"/>
  <c r="N149" i="2"/>
  <c r="O149" i="2"/>
  <c r="P149" i="2"/>
  <c r="Q149" i="2"/>
  <c r="R149" i="2"/>
  <c r="N150" i="2"/>
  <c r="O150" i="2"/>
  <c r="P150" i="2"/>
  <c r="Q150" i="2"/>
  <c r="R150" i="2"/>
  <c r="R151" i="2"/>
  <c r="N159" i="2"/>
  <c r="O159" i="2"/>
  <c r="P159" i="2"/>
  <c r="Q159" i="2"/>
  <c r="R159" i="2"/>
  <c r="N160" i="2"/>
  <c r="O160" i="2"/>
  <c r="P160" i="2"/>
  <c r="Q160" i="2"/>
  <c r="R160" i="2"/>
  <c r="N161" i="2"/>
  <c r="O161" i="2"/>
  <c r="P161" i="2"/>
  <c r="Q161" i="2"/>
  <c r="R161" i="2"/>
  <c r="O162" i="2"/>
  <c r="P162" i="2"/>
  <c r="N162" i="2"/>
  <c r="Q162" i="2"/>
  <c r="R162" i="2"/>
  <c r="R163" i="2"/>
  <c r="N174" i="2"/>
  <c r="O174" i="2"/>
  <c r="P174" i="2"/>
  <c r="Q174" i="2"/>
  <c r="R174" i="2"/>
  <c r="R175" i="2"/>
  <c r="N183" i="2"/>
  <c r="O183" i="2"/>
  <c r="P183" i="2"/>
  <c r="Q183" i="2"/>
  <c r="R183" i="2"/>
  <c r="N184" i="2"/>
  <c r="O184" i="2"/>
  <c r="P184" i="2"/>
  <c r="Q184" i="2"/>
  <c r="R184" i="2"/>
  <c r="N185" i="2"/>
  <c r="O185" i="2"/>
  <c r="P185" i="2"/>
  <c r="Q185" i="2"/>
  <c r="R185" i="2"/>
  <c r="N186" i="2"/>
  <c r="O186" i="2"/>
  <c r="P186" i="2"/>
  <c r="Q186" i="2"/>
  <c r="R186" i="2"/>
  <c r="R187" i="2"/>
  <c r="N198" i="2"/>
  <c r="O198" i="2"/>
  <c r="P198" i="2"/>
  <c r="Q198" i="2"/>
  <c r="R198" i="2"/>
  <c r="N199" i="2"/>
  <c r="O199" i="2"/>
  <c r="P199" i="2"/>
  <c r="Q199" i="2"/>
  <c r="R199" i="2"/>
  <c r="O200" i="2"/>
  <c r="P200" i="2"/>
  <c r="N200" i="2"/>
  <c r="Q200" i="2"/>
  <c r="R200" i="2"/>
  <c r="O201" i="2"/>
  <c r="P201" i="2"/>
  <c r="N201" i="2"/>
  <c r="Q201" i="2"/>
  <c r="R201" i="2"/>
  <c r="N202" i="2"/>
  <c r="O202" i="2"/>
  <c r="P202" i="2"/>
  <c r="Q202" i="2"/>
  <c r="R202" i="2"/>
  <c r="R203" i="2"/>
  <c r="N214" i="2"/>
  <c r="O214" i="2"/>
  <c r="P214" i="2"/>
  <c r="Q214" i="2"/>
  <c r="R214" i="2"/>
  <c r="N215" i="2"/>
  <c r="O215" i="2"/>
  <c r="P215" i="2"/>
  <c r="Q215" i="2"/>
  <c r="R215" i="2"/>
  <c r="N216" i="2"/>
  <c r="O216" i="2"/>
  <c r="P216" i="2"/>
  <c r="Q216" i="2"/>
  <c r="R216" i="2"/>
  <c r="N217" i="2"/>
  <c r="O217" i="2"/>
  <c r="P217" i="2"/>
  <c r="Q217" i="2"/>
  <c r="R217" i="2"/>
  <c r="N218" i="2"/>
  <c r="O218" i="2"/>
  <c r="P218" i="2"/>
  <c r="Q218" i="2"/>
  <c r="R218" i="2"/>
  <c r="R219" i="2"/>
  <c r="N230" i="2"/>
  <c r="O230" i="2"/>
  <c r="P230" i="2"/>
  <c r="Q230" i="2"/>
  <c r="R230" i="2"/>
  <c r="N231" i="2"/>
  <c r="O231" i="2"/>
  <c r="P231" i="2"/>
  <c r="Q231" i="2"/>
  <c r="R231" i="2"/>
  <c r="N232" i="2"/>
  <c r="O232" i="2"/>
  <c r="P232" i="2"/>
  <c r="Q232" i="2"/>
  <c r="R232" i="2"/>
  <c r="N233" i="2"/>
  <c r="O233" i="2"/>
  <c r="P233" i="2"/>
  <c r="Q233" i="2"/>
  <c r="R233" i="2"/>
  <c r="N234" i="2"/>
  <c r="O234" i="2"/>
  <c r="P234" i="2"/>
  <c r="Q234" i="2"/>
  <c r="R234" i="2"/>
  <c r="O235" i="2"/>
  <c r="P235" i="2"/>
  <c r="N235" i="2"/>
  <c r="Q235" i="2"/>
  <c r="R235" i="2"/>
  <c r="O236" i="2"/>
  <c r="P236" i="2"/>
  <c r="N236" i="2"/>
  <c r="Q236" i="2"/>
  <c r="R236" i="2"/>
  <c r="R237" i="2"/>
  <c r="N251" i="2"/>
  <c r="O251" i="2"/>
  <c r="P251" i="2"/>
  <c r="Q251" i="2"/>
  <c r="R251" i="2"/>
  <c r="N252" i="2"/>
  <c r="O252" i="2"/>
  <c r="P252" i="2"/>
  <c r="Q252" i="2"/>
  <c r="R252" i="2"/>
  <c r="O253" i="2"/>
  <c r="P253" i="2"/>
  <c r="N253" i="2"/>
  <c r="Q253" i="2"/>
  <c r="R253" i="2"/>
  <c r="N254" i="2"/>
  <c r="O254" i="2"/>
  <c r="P254" i="2"/>
  <c r="Q254" i="2"/>
  <c r="R254" i="2"/>
  <c r="N255" i="2"/>
  <c r="O255" i="2"/>
  <c r="P255" i="2"/>
  <c r="Q255" i="2"/>
  <c r="R255" i="2"/>
  <c r="R256" i="2"/>
  <c r="N265" i="2"/>
  <c r="O265" i="2"/>
  <c r="P265" i="2"/>
  <c r="Q265" i="2"/>
  <c r="R265" i="2"/>
  <c r="N266" i="2"/>
  <c r="O266" i="2"/>
  <c r="P266" i="2"/>
  <c r="Q266" i="2"/>
  <c r="R266" i="2"/>
  <c r="N267" i="2"/>
  <c r="O267" i="2"/>
  <c r="P267" i="2"/>
  <c r="Q267" i="2"/>
  <c r="R267" i="2"/>
  <c r="N268" i="2"/>
  <c r="O268" i="2"/>
  <c r="P268" i="2"/>
  <c r="Q268" i="2"/>
  <c r="R268" i="2"/>
  <c r="N269" i="2"/>
  <c r="O269" i="2"/>
  <c r="P269" i="2"/>
  <c r="Q269" i="2"/>
  <c r="R269" i="2"/>
  <c r="N270" i="2"/>
  <c r="O270" i="2"/>
  <c r="P270" i="2"/>
  <c r="Q270" i="2"/>
  <c r="R270" i="2"/>
  <c r="R271" i="2"/>
  <c r="N284" i="2"/>
  <c r="O284" i="2"/>
  <c r="P284" i="2"/>
  <c r="Q284" i="2"/>
  <c r="R284" i="2"/>
  <c r="N285" i="2"/>
  <c r="O285" i="2"/>
  <c r="P285" i="2"/>
  <c r="Q285" i="2"/>
  <c r="R285" i="2"/>
  <c r="N286" i="2"/>
  <c r="O286" i="2"/>
  <c r="P286" i="2"/>
  <c r="Q286" i="2"/>
  <c r="R286" i="2"/>
  <c r="R287" i="2"/>
  <c r="N297" i="2"/>
  <c r="O297" i="2"/>
  <c r="P297" i="2"/>
  <c r="Q297" i="2"/>
  <c r="R297" i="2"/>
  <c r="N298" i="2"/>
  <c r="O298" i="2"/>
  <c r="P298" i="2"/>
  <c r="Q298" i="2"/>
  <c r="R298" i="2"/>
  <c r="N299" i="2"/>
  <c r="O299" i="2"/>
  <c r="P299" i="2"/>
  <c r="Q299" i="2"/>
  <c r="R299" i="2"/>
  <c r="N300" i="2"/>
  <c r="O300" i="2"/>
  <c r="P300" i="2"/>
  <c r="Q300" i="2"/>
  <c r="R300" i="2"/>
  <c r="O301" i="2"/>
  <c r="P301" i="2"/>
  <c r="N301" i="2"/>
  <c r="Q301" i="2"/>
  <c r="R301" i="2"/>
  <c r="R302" i="2"/>
  <c r="N314" i="2"/>
  <c r="O314" i="2"/>
  <c r="P314" i="2"/>
  <c r="Q314" i="2"/>
  <c r="R314" i="2"/>
  <c r="O315" i="2"/>
  <c r="P315" i="2"/>
  <c r="N315" i="2"/>
  <c r="Q315" i="2"/>
  <c r="R315" i="2"/>
  <c r="N316" i="2"/>
  <c r="O316" i="2"/>
  <c r="P316" i="2"/>
  <c r="Q316" i="2"/>
  <c r="R316" i="2"/>
  <c r="N317" i="2"/>
  <c r="O317" i="2"/>
  <c r="P317" i="2"/>
  <c r="Q317" i="2"/>
  <c r="R317" i="2"/>
  <c r="N318" i="2"/>
  <c r="O318" i="2"/>
  <c r="P318" i="2"/>
  <c r="Q318" i="2"/>
  <c r="R318" i="2"/>
  <c r="R319" i="2"/>
  <c r="O330" i="2"/>
  <c r="P330" i="2"/>
  <c r="N330" i="2"/>
  <c r="Q330" i="2"/>
  <c r="R330" i="2"/>
  <c r="O331" i="2"/>
  <c r="P331" i="2"/>
  <c r="N331" i="2"/>
  <c r="Q331" i="2"/>
  <c r="R331" i="2"/>
  <c r="N332" i="2"/>
  <c r="O332" i="2"/>
  <c r="P332" i="2"/>
  <c r="Q332" i="2"/>
  <c r="R332" i="2"/>
  <c r="N333" i="2"/>
  <c r="O333" i="2"/>
  <c r="P333" i="2"/>
  <c r="Q333" i="2"/>
  <c r="R333" i="2"/>
  <c r="R334" i="2"/>
  <c r="N342" i="2"/>
  <c r="O342" i="2"/>
  <c r="P342" i="2"/>
  <c r="Q342" i="2"/>
  <c r="R342" i="2"/>
  <c r="N343" i="2"/>
  <c r="O343" i="2"/>
  <c r="P343" i="2"/>
  <c r="Q343" i="2"/>
  <c r="R343" i="2"/>
  <c r="R344" i="2"/>
  <c r="N353" i="2"/>
  <c r="O353" i="2"/>
  <c r="P353" i="2"/>
  <c r="Q353" i="2"/>
  <c r="R353" i="2"/>
  <c r="O354" i="2"/>
  <c r="P354" i="2"/>
  <c r="N354" i="2"/>
  <c r="Q354" i="2"/>
  <c r="R354" i="2"/>
  <c r="N355" i="2"/>
  <c r="O355" i="2"/>
  <c r="P355" i="2"/>
  <c r="Q355" i="2"/>
  <c r="R355" i="2"/>
  <c r="O356" i="2"/>
  <c r="P356" i="2"/>
  <c r="N356" i="2"/>
  <c r="Q356" i="2"/>
  <c r="R356" i="2"/>
  <c r="N357" i="2"/>
  <c r="O357" i="2"/>
  <c r="P357" i="2"/>
  <c r="Q357" i="2"/>
  <c r="R357" i="2"/>
  <c r="N358" i="2"/>
  <c r="O358" i="2"/>
  <c r="P358" i="2"/>
  <c r="Q358" i="2"/>
  <c r="R358" i="2"/>
  <c r="R359" i="2"/>
  <c r="N372" i="2"/>
  <c r="O372" i="2"/>
  <c r="P372" i="2"/>
  <c r="Q372" i="2"/>
  <c r="R372" i="2"/>
  <c r="O373" i="2"/>
  <c r="P373" i="2"/>
  <c r="N373" i="2"/>
  <c r="Q373" i="2"/>
  <c r="R373" i="2"/>
  <c r="O374" i="2"/>
  <c r="P374" i="2"/>
  <c r="N374" i="2"/>
  <c r="Q374" i="2"/>
  <c r="R374" i="2"/>
  <c r="O375" i="2"/>
  <c r="P375" i="2"/>
  <c r="N375" i="2"/>
  <c r="Q375" i="2"/>
  <c r="R375" i="2"/>
  <c r="N376" i="2"/>
  <c r="O376" i="2"/>
  <c r="P376" i="2"/>
  <c r="Q376" i="2"/>
  <c r="R376" i="2"/>
  <c r="O377" i="2"/>
  <c r="P377" i="2"/>
  <c r="N377" i="2"/>
  <c r="Q377" i="2"/>
  <c r="R377" i="2"/>
  <c r="R378" i="2"/>
  <c r="N387" i="2"/>
  <c r="O387" i="2"/>
  <c r="P387" i="2"/>
  <c r="Q387" i="2"/>
  <c r="R387" i="2"/>
  <c r="N388" i="2"/>
  <c r="O388" i="2"/>
  <c r="P388" i="2"/>
  <c r="Q388" i="2"/>
  <c r="R388" i="2"/>
  <c r="N389" i="2"/>
  <c r="O389" i="2"/>
  <c r="P389" i="2"/>
  <c r="Q389" i="2"/>
  <c r="R389" i="2"/>
  <c r="R390" i="2"/>
  <c r="R411" i="2"/>
  <c r="AN26" i="13"/>
  <c r="U26" i="13"/>
  <c r="V26" i="13"/>
  <c r="W26" i="13"/>
  <c r="X26" i="13"/>
  <c r="Y26" i="13"/>
  <c r="Z26" i="13"/>
  <c r="AA26" i="13"/>
  <c r="M26" i="13"/>
  <c r="N26" i="13"/>
  <c r="O26" i="13"/>
  <c r="P26" i="13"/>
  <c r="Q26" i="13"/>
  <c r="R26" i="13"/>
  <c r="S26" i="13"/>
  <c r="AN25" i="13"/>
  <c r="M25" i="13"/>
  <c r="N25" i="13"/>
  <c r="O25" i="13"/>
  <c r="P25" i="13"/>
  <c r="Q25" i="13"/>
  <c r="R25" i="13"/>
  <c r="S25" i="13"/>
  <c r="AN24" i="13"/>
  <c r="M24" i="13"/>
  <c r="N24" i="13"/>
  <c r="O24" i="13"/>
  <c r="P24" i="13"/>
  <c r="Q24" i="13"/>
  <c r="R24" i="13"/>
  <c r="S24" i="13"/>
  <c r="AN23" i="13"/>
  <c r="M23" i="13"/>
  <c r="N23" i="13"/>
  <c r="O23" i="13"/>
  <c r="P23" i="13"/>
  <c r="Q23" i="13"/>
  <c r="R23" i="13"/>
  <c r="S23" i="13"/>
  <c r="AN22" i="13"/>
  <c r="M22" i="13"/>
  <c r="N22" i="13"/>
  <c r="O22" i="13"/>
  <c r="P22" i="13"/>
  <c r="Q22" i="13"/>
  <c r="R22" i="13"/>
  <c r="S22" i="13"/>
  <c r="AN21" i="13"/>
  <c r="M21" i="13"/>
  <c r="N21" i="13"/>
  <c r="O21" i="13"/>
  <c r="P21" i="13"/>
  <c r="Q21" i="13"/>
  <c r="R21" i="13"/>
  <c r="S21" i="13"/>
  <c r="AN20" i="13"/>
  <c r="M20" i="13"/>
  <c r="N20" i="13"/>
  <c r="O20" i="13"/>
  <c r="P20" i="13"/>
  <c r="Q20" i="13"/>
  <c r="R20" i="13"/>
  <c r="S20" i="13"/>
  <c r="AN19" i="13"/>
  <c r="U19" i="13"/>
  <c r="V19" i="13"/>
  <c r="W19" i="13"/>
  <c r="X19" i="13"/>
  <c r="Y19" i="13"/>
  <c r="Z19" i="13"/>
  <c r="AA19" i="13"/>
  <c r="M19" i="13"/>
  <c r="N19" i="13"/>
  <c r="O19" i="13"/>
  <c r="P19" i="13"/>
  <c r="Q19" i="13"/>
  <c r="R19" i="13"/>
  <c r="S19" i="13"/>
  <c r="AN18" i="13"/>
  <c r="AC18" i="13"/>
  <c r="AD18" i="13"/>
  <c r="AE18" i="13"/>
  <c r="AF18" i="13"/>
  <c r="AG18" i="13"/>
  <c r="AH18" i="13"/>
  <c r="AI18" i="13"/>
  <c r="U18" i="13"/>
  <c r="V18" i="13"/>
  <c r="W18" i="13"/>
  <c r="X18" i="13"/>
  <c r="Y18" i="13"/>
  <c r="Z18" i="13"/>
  <c r="AA18" i="13"/>
  <c r="M18" i="13"/>
  <c r="N18" i="13"/>
  <c r="O18" i="13"/>
  <c r="P18" i="13"/>
  <c r="Q18" i="13"/>
  <c r="R18" i="13"/>
  <c r="S18" i="13"/>
  <c r="AN17" i="13"/>
  <c r="U17" i="13"/>
  <c r="V17" i="13"/>
  <c r="W17" i="13"/>
  <c r="X17" i="13"/>
  <c r="Y17" i="13"/>
  <c r="Z17" i="13"/>
  <c r="AA17" i="13"/>
  <c r="M17" i="13"/>
  <c r="N17" i="13"/>
  <c r="O17" i="13"/>
  <c r="P17" i="13"/>
  <c r="Q17" i="13"/>
  <c r="R17" i="13"/>
  <c r="S17" i="13"/>
  <c r="AN16" i="13"/>
  <c r="AN15" i="13"/>
  <c r="U15" i="13"/>
  <c r="V15" i="13"/>
  <c r="W15" i="13"/>
  <c r="X15" i="13"/>
  <c r="Y15" i="13"/>
  <c r="Z15" i="13"/>
  <c r="AA15" i="13"/>
  <c r="M15" i="13"/>
  <c r="N15" i="13"/>
  <c r="O15" i="13"/>
  <c r="P15" i="13"/>
  <c r="Q15" i="13"/>
  <c r="R15" i="13"/>
  <c r="S15" i="13"/>
  <c r="AN14" i="13"/>
  <c r="AC14" i="13"/>
  <c r="AD14" i="13"/>
  <c r="AE14" i="13"/>
  <c r="AF14" i="13"/>
  <c r="AG14" i="13"/>
  <c r="AH14" i="13"/>
  <c r="AI14" i="13"/>
  <c r="U14" i="13"/>
  <c r="V14" i="13"/>
  <c r="W14" i="13"/>
  <c r="X14" i="13"/>
  <c r="Y14" i="13"/>
  <c r="Z14" i="13"/>
  <c r="AA14" i="13"/>
  <c r="M14" i="13"/>
  <c r="N14" i="13"/>
  <c r="O14" i="13"/>
  <c r="P14" i="13"/>
  <c r="Q14" i="13"/>
  <c r="R14" i="13"/>
  <c r="S14" i="13"/>
  <c r="AN13" i="13"/>
  <c r="M13" i="13"/>
  <c r="N13" i="13"/>
  <c r="O13" i="13"/>
  <c r="P13" i="13"/>
  <c r="Q13" i="13"/>
  <c r="R13" i="13"/>
  <c r="S13" i="13"/>
  <c r="AN12" i="13"/>
  <c r="U12" i="13"/>
  <c r="V12" i="13"/>
  <c r="W12" i="13"/>
  <c r="X12" i="13"/>
  <c r="Y12" i="13"/>
  <c r="Z12" i="13"/>
  <c r="AA12" i="13"/>
  <c r="M12" i="13"/>
  <c r="N12" i="13"/>
  <c r="O12" i="13"/>
  <c r="P12" i="13"/>
  <c r="Q12" i="13"/>
  <c r="R12" i="13"/>
  <c r="S12" i="13"/>
  <c r="AN11" i="13"/>
  <c r="AC11" i="13"/>
  <c r="AD11" i="13"/>
  <c r="AE11" i="13"/>
  <c r="AF11" i="13"/>
  <c r="AG11" i="13"/>
  <c r="AH11" i="13"/>
  <c r="AI11" i="13"/>
  <c r="U11" i="13"/>
  <c r="V11" i="13"/>
  <c r="W11" i="13"/>
  <c r="X11" i="13"/>
  <c r="Y11" i="13"/>
  <c r="Z11" i="13"/>
  <c r="AA11" i="13"/>
  <c r="M11" i="13"/>
  <c r="N11" i="13"/>
  <c r="O11" i="13"/>
  <c r="P11" i="13"/>
  <c r="Q11" i="13"/>
  <c r="R11" i="13"/>
  <c r="S11" i="13"/>
  <c r="AN10" i="13"/>
</calcChain>
</file>

<file path=xl/comments1.xml><?xml version="1.0" encoding="utf-8"?>
<comments xmlns="http://schemas.openxmlformats.org/spreadsheetml/2006/main">
  <authors>
    <author>Edgaras Abušovas</author>
    <author>...</author>
    <author>Inga Daukantienė</author>
  </authors>
  <commentList>
    <comment ref="A5" authorId="0" shapeId="0">
      <text>
        <r>
          <rPr>
            <b/>
            <sz val="9"/>
            <color indexed="81"/>
            <rFont val="Tahoma"/>
            <family val="2"/>
            <charset val="186"/>
          </rPr>
          <t>Pareiškėjo pavadinimas pasirenkamas iš sąrašo</t>
        </r>
      </text>
    </comment>
    <comment ref="C13" authorId="1" shapeId="0">
      <text>
        <r>
          <rPr>
            <sz val="9"/>
            <color indexed="81"/>
            <rFont val="Tahoma"/>
            <charset val="1"/>
          </rPr>
          <t xml:space="preserve">
Įrašyti patiems</t>
        </r>
      </text>
    </comment>
    <comment ref="D13" authorId="1" shapeId="0">
      <text>
        <r>
          <rPr>
            <b/>
            <sz val="9"/>
            <color indexed="81"/>
            <rFont val="Tahoma"/>
            <family val="2"/>
            <charset val="186"/>
          </rPr>
          <t xml:space="preserve">Pasirinkti iš sąrašo langelyje
</t>
        </r>
      </text>
    </comment>
    <comment ref="E13" authorId="1" shapeId="0">
      <text>
        <r>
          <rPr>
            <b/>
            <sz val="9"/>
            <color indexed="81"/>
            <rFont val="Tahoma"/>
            <charset val="1"/>
          </rPr>
          <t>Įrašyti patiems</t>
        </r>
      </text>
    </comment>
    <comment ref="F14" authorId="1" shapeId="0">
      <text>
        <r>
          <rPr>
            <b/>
            <sz val="9"/>
            <color indexed="81"/>
            <rFont val="Tahoma"/>
            <charset val="1"/>
          </rPr>
          <t xml:space="preserve">Pasirinkti iš sąrašo langelyje
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14" authorId="1" shapeId="0">
      <text>
        <r>
          <rPr>
            <b/>
            <sz val="9"/>
            <color indexed="81"/>
            <rFont val="Tahoma"/>
            <charset val="1"/>
          </rPr>
          <t xml:space="preserve">Pasirinkti iš sąrašo langelyje
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H14" authorId="1" shapeId="0">
      <text>
        <r>
          <rPr>
            <b/>
            <sz val="9"/>
            <color indexed="81"/>
            <rFont val="Tahoma"/>
            <charset val="1"/>
          </rPr>
          <t xml:space="preserve">Pasirinkti iš sąrašo langelyje
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14" authorId="1" shapeId="0">
      <text>
        <r>
          <rPr>
            <b/>
            <sz val="9"/>
            <color indexed="81"/>
            <rFont val="Tahoma"/>
            <charset val="1"/>
          </rPr>
          <t>Įrašyti patiems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L14" authorId="1" shapeId="0">
      <text>
        <r>
          <rPr>
            <b/>
            <sz val="9"/>
            <color indexed="81"/>
            <rFont val="Tahoma"/>
            <charset val="1"/>
          </rPr>
          <t>Įrašyti patiems</t>
        </r>
      </text>
    </comment>
    <comment ref="M14" authorId="1" shapeId="0">
      <text>
        <r>
          <rPr>
            <b/>
            <sz val="9"/>
            <color indexed="81"/>
            <rFont val="Tahoma"/>
            <charset val="1"/>
          </rPr>
          <t xml:space="preserve">Pasirinkti iš sąrašo langelyje
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390" authorId="2" shapeId="0">
      <text>
        <r>
          <rPr>
            <sz val="11"/>
            <color theme="1"/>
            <rFont val="Calibri"/>
            <family val="2"/>
            <charset val="186"/>
            <scheme val="minor"/>
          </rPr>
          <t>neradau tiek įgulų</t>
        </r>
      </text>
    </comment>
    <comment ref="A398" authorId="2" shapeId="0">
      <text>
        <r>
          <rPr>
            <sz val="11"/>
            <color theme="1"/>
            <rFont val="Calibri"/>
            <family val="2"/>
            <charset val="186"/>
            <scheme val="minor"/>
          </rPr>
          <t>neradau tiek įgulų</t>
        </r>
      </text>
    </comment>
    <comment ref="A406" authorId="2" shapeId="0">
      <text>
        <r>
          <rPr>
            <sz val="11"/>
            <color theme="1"/>
            <rFont val="Calibri"/>
            <family val="2"/>
            <charset val="186"/>
            <scheme val="minor"/>
          </rPr>
          <t>neradau tiek įgulų</t>
        </r>
      </text>
    </comment>
  </commentList>
</comments>
</file>

<file path=xl/sharedStrings.xml><?xml version="1.0" encoding="utf-8"?>
<sst xmlns="http://schemas.openxmlformats.org/spreadsheetml/2006/main" count="1408" uniqueCount="495">
  <si>
    <t>2021 m. Sausio 5 d.</t>
  </si>
  <si>
    <t>Pareiškėjas:</t>
  </si>
  <si>
    <t>Lietuvos irklavimo federacija</t>
  </si>
  <si>
    <t xml:space="preserve">           (Pareiškėjo pavadinimas)</t>
  </si>
  <si>
    <t>Žemaitės g. 6, Vilnius, LT03117, 8 521 33154, info@lif.lt</t>
  </si>
  <si>
    <t>(Pareiškėjo buveinės adresas, telefonas, el. paštas)</t>
  </si>
  <si>
    <t>(Juridinio asmens kodas)</t>
  </si>
  <si>
    <t>SPORTININKŲ (KOMANDŲ) TARPTAUTINĖSE AUKŠTO MEISTRIŠKUMO SPORTO VARŽYBOSE PASIEKTI REZULTATAI</t>
  </si>
  <si>
    <t>Eil. Nr.</t>
  </si>
  <si>
    <t xml:space="preserve">Sportininko vardas, pavardė </t>
  </si>
  <si>
    <t>Sporto šakos rungtis</t>
  </si>
  <si>
    <t>Įtraukta į olimpinių žaidynių programą/neįtraukta į olimpinių žaidynių programą)</t>
  </si>
  <si>
    <t xml:space="preserve">Sportininkų (komandos narių) skaičius </t>
  </si>
  <si>
    <t>Balas už aplenktą sportininką (komandą) sporto šakos rungtyje</t>
  </si>
  <si>
    <t>Balo už aplenktų sportininkų (komandų) skaičių sporto šakos rungtyje vertė procentais nuo iškovotos vietos konkrečioje sporto šakos rungtyje balo vertės</t>
  </si>
  <si>
    <t>Balų suma</t>
  </si>
  <si>
    <t>Tarptautinių aukšto meistriškumo sporto varžybų kategorija</t>
  </si>
  <si>
    <t>Kas kiek metų rengiamos tarptautinės aukšto meistriškumo sporto varžybos</t>
  </si>
  <si>
    <t>Vykdoma atranka į tarptautines aukšto meistriškumo sporto varžybas (Taip / Ne)</t>
  </si>
  <si>
    <t>Automobilių,  aviacijos, motociklų ar motorlaivių sporto šakų pasaulio ar Europos čempionato etapų (jeigu toje sporto šakoje pasaulio ar Europos čempionatai nevykdomi, o vietoje jų rengiamos tos sporto šakos pasaulio ar Europos taurės varžybos – atskirame pasaulio ar Europos taurės varžybų etapų) skaičius</t>
  </si>
  <si>
    <t>Sportininkų (komandų) skaičius rungtyje</t>
  </si>
  <si>
    <t>Valstybių skaičius tarptautinėse aukšto meistriškumo sporto varžybose*</t>
  </si>
  <si>
    <t>Sportininko (komandos) užimta vieta</t>
  </si>
  <si>
    <t>Aukščiausia sportininko užimta vieta tose pačiose sporto varžybose (Taip / Ne)</t>
  </si>
  <si>
    <t>Balų skaičius už užimtą vietą</t>
  </si>
  <si>
    <t>Priklauso balų atsižvelgus į pastabas</t>
  </si>
  <si>
    <t>2016 m. Olimpinės žaidynės (Rio de Janeiro, BRA)</t>
  </si>
  <si>
    <t xml:space="preserve">(sporto renginio pavadinimas) </t>
  </si>
  <si>
    <t>Nuoroda į protokolą: https://worldrowing.com/event/b4f8eca1-d1d1-4242-bc69-c520a03e93eb</t>
  </si>
  <si>
    <t>Mindaugas GRIŠKONIS, 
Saulius RITTER</t>
  </si>
  <si>
    <t>M2x</t>
  </si>
  <si>
    <t>olimpinė</t>
  </si>
  <si>
    <t>OŽ</t>
  </si>
  <si>
    <t>4 arba 5</t>
  </si>
  <si>
    <t>Taip</t>
  </si>
  <si>
    <t>Milda VALČIUKAITĖ, 
Donata VIŠTARTAITĖ</t>
  </si>
  <si>
    <t>W2x</t>
  </si>
  <si>
    <t>Dovydas NEMERAVIČIUS, Martynas DŽIAUGYS, Dominykas JANČIONIS, 
Aurimas ADOMAVIČIUS</t>
  </si>
  <si>
    <t>M4x</t>
  </si>
  <si>
    <t xml:space="preserve">Lina ŠALTYTĖ </t>
  </si>
  <si>
    <t>W1x</t>
  </si>
  <si>
    <t xml:space="preserve">Armandas KELMELIS </t>
  </si>
  <si>
    <t>M1x</t>
  </si>
  <si>
    <t>Iš viso:</t>
  </si>
  <si>
    <t>PRIDEDAMA. ____________________________________________________________________________________________________</t>
  </si>
  <si>
    <t>                                     (pridedamos pasiekimus tarptautinėse sporto varžybose patvirtinančių protokolų kopijos (arba pateikiama nuoroda į interneto svetainę, kurioje su šiais protokolais galima būtų susipažinti)</t>
  </si>
  <si>
    <t xml:space="preserve">2016  m. Pasaulio jaunimo čempionatas (Rotterdam, NED) </t>
  </si>
  <si>
    <t>Nuoroda į protokolą: https://worldrowing.com/event/a9f73ce0-24b0-4c05-ad3f-dfbf0c49e725</t>
  </si>
  <si>
    <t>Giedrius BIELIAUSKAS</t>
  </si>
  <si>
    <t>BM1x</t>
  </si>
  <si>
    <t>JPČ</t>
  </si>
  <si>
    <t>Ne</t>
  </si>
  <si>
    <t xml:space="preserve">Andrius LAPATIUKAS, Vytautas LAPATIUKAS </t>
  </si>
  <si>
    <t>BM2x</t>
  </si>
  <si>
    <t>Deividas KLUONIS, 
Lukas DOBROVOLSKIS</t>
  </si>
  <si>
    <t>BLM2x</t>
  </si>
  <si>
    <t>Ieva ADOMAVIČIŪTĖ</t>
  </si>
  <si>
    <t>BW1x</t>
  </si>
  <si>
    <t>PRIDEDAMA. file:///C:/Users/LIF/Downloads/U23WCH_2016_ROW-------------------------------_C76X4445.pdf</t>
  </si>
  <si>
    <t>file:///C:/Users/LIF/Downloads/U23WCH_2016_ROWMSCULL1--U23-------------------_C74BX8388.pdf</t>
  </si>
  <si>
    <t>file:///C:/Users/LIF/Downloads/U23WCH_2016_ROWMSCULL2--U23-------------------_C74BX6508.pdf</t>
  </si>
  <si>
    <t>file:///C:/Users/LIF/Downloads/U23WCH_2016_ROWMSCULL2-LU23-------------------_C74BX1575.pdf</t>
  </si>
  <si>
    <t>file:///C:/Users/LIF/Downloads/U23WCH_2016_ROWWSCULL1--U23-------------------_C74BX2915.pdf</t>
  </si>
  <si>
    <t>2016 m. Pasaulio jaunių čempionatas (Rotterdam, NED)</t>
  </si>
  <si>
    <t>Nuoroda į protokolą: https://worldrowing.com/event/86b44ef3-a9e9-48e4-95d8-81989260b8d9</t>
  </si>
  <si>
    <t>Armandas KELMELIS</t>
  </si>
  <si>
    <t>JM1x</t>
  </si>
  <si>
    <t>JnPČ</t>
  </si>
  <si>
    <t xml:space="preserve">Matas JAKUBAUSKAS, 
Arnas KAZLAUSKAS </t>
  </si>
  <si>
    <t>JM2-</t>
  </si>
  <si>
    <t>Vytautė URBONAITĖ, 
Kamilė KRALIKAITE</t>
  </si>
  <si>
    <t>JW2-</t>
  </si>
  <si>
    <t>Mantas JUŠKEVIČIUS, 
Julius LESAUSKAS</t>
  </si>
  <si>
    <t>JM2x</t>
  </si>
  <si>
    <t>Agnė GINEVIČIŪTĖ, 
Evelina BUTRIMAVIČIŪTĖ</t>
  </si>
  <si>
    <t>JW2x</t>
  </si>
  <si>
    <t>Viktorija VAREIKAITĖ, 
Ieva MEDELINSKAITĖ, 
Aiste ANDRIULEVIČIŪTĖ, 
Eglė BEZZUBOVAITĖ</t>
  </si>
  <si>
    <t>JW4x</t>
  </si>
  <si>
    <t>PRIDEDAMA. file:///C:/Users/LIF/Downloads/JWCH_2016_ROW-------------------------------_C76X7568.pdf</t>
  </si>
  <si>
    <t>file:///C:/Users/LIF/Downloads/JWCH_2016_ROWMSCULL1--J---------------------_C74BX4226.pdf</t>
  </si>
  <si>
    <t>file:///C:/Users/LIF/Downloads/JWCH_2016_ROWMNOCOX2--J---------------------_C74BX7931.pdf</t>
  </si>
  <si>
    <t>file:///C:/Users/LIF/Downloads/JWCH_2016_ROWWNOCOX2--J---------------------_C74BX4059.pdf</t>
  </si>
  <si>
    <t>file:///C:/Users/LIF/Downloads/JWCH_2016_ROWMSCULL2--J---------------------_C74BX7989.pdf</t>
  </si>
  <si>
    <t>file:///C:/Users/LIF/Downloads/JWCH_2016_ROWWSCULL2--J---------------------_C74BX3450.pdf</t>
  </si>
  <si>
    <t>file:///C:/Users/LIF/Downloads/JWCH_2016_ROWWSCULL4--J---------------------_C74BX4548.pdf</t>
  </si>
  <si>
    <t>2017 m. Pasaulio suaugusiųjų čempionatas (Sarasota-Bradenton, USA)</t>
  </si>
  <si>
    <t>Nuoroda į protokolą: https://worldrowing.com/event/3b825295-1eb8-4f82-bf11-adef42157834</t>
  </si>
  <si>
    <t>Mindaugas GRISKONIS, 
Saulius RITTER</t>
  </si>
  <si>
    <t>PČ</t>
  </si>
  <si>
    <t>1 (kas 4 m. 1 k. nerengiamos)</t>
  </si>
  <si>
    <t>Milda VALCIUKAITE, 
Ieva ADOMAVICIUTE</t>
  </si>
  <si>
    <t>Dovydas NEMERAVICIUS,  Martynas DZIAUGYS, 
Rolandas MASCINSKAS, Aurimas ADOMAVICIUS</t>
  </si>
  <si>
    <t>Povilas STANKUNAS, Dominykas JANCIONIS,  
Saulius ILONIS, 
Giedrius BIELIAUSKAS</t>
  </si>
  <si>
    <t>M4-</t>
  </si>
  <si>
    <t>PRIDEDAMA. file:///C:/Users/LIF/Downloads/WCH_2017_ROW-------------------------------_C76X7310.pdf</t>
  </si>
  <si>
    <t>file:///C:/Users/LIF/Downloads/WCH_2017_ROWWSCULL2------------------------_C74BX5812.pdf</t>
  </si>
  <si>
    <t>file:///C:/Users/LIF/Downloads/WCH_2017_ROWMSCULL2------------------------_C74BX6100.pdf</t>
  </si>
  <si>
    <t>file:///C:/Users/LIF/Downloads/WCH_2017_ROWMSCULL4------------------------_C74BX3002.pdf</t>
  </si>
  <si>
    <t>file:///C:/Users/LIF/Downloads/WCH_2017_ROWMNOCOX4------------------------_C74BX4283.pdf</t>
  </si>
  <si>
    <t>2017  m. Pasaulio jaunimo čempionatas (Plovdiv, BUL)</t>
  </si>
  <si>
    <t>Nuoroda į protokolą: https://worldrowing.com/event/2428dcc7-1913-4e50-bf40-3c28750e9e94</t>
  </si>
  <si>
    <t>Agnė GINEVIČIŪTĖ</t>
  </si>
  <si>
    <t>Dovydas NEMERAVICIUS, Armandas KELMELIS</t>
  </si>
  <si>
    <t xml:space="preserve">Viktorija VAREIKAITE, 
Ieva MEDELINSKAITE </t>
  </si>
  <si>
    <t>BW2x</t>
  </si>
  <si>
    <t>Mantas JUSKEVICIUS, Povilas STANKUNAS,  Giedrius BIELIAUSKAS, Saulius ILONIS</t>
  </si>
  <si>
    <t>BM4-</t>
  </si>
  <si>
    <t>Artūr MURAVJOV</t>
  </si>
  <si>
    <t>PRIDEDAMA. file:///C:/Users/LIF/Downloads/U23WCH_2017_ROW-------------------------------_C96X5115.pdf</t>
  </si>
  <si>
    <t>file:///C:/Users/LIF/Downloads/U23WCH_2017_ROWWSCULL1--U23-------------------_C74BX5182.pdf</t>
  </si>
  <si>
    <t>file:///C:/Users/LIF/Downloads/U23WCH_2017_ROWMSCULL2--U23-------------------_C74BX6334.pdf</t>
  </si>
  <si>
    <t>file:///C:/Users/LIF/Downloads/U23WCH_2017_ROWWSCULL2--U23-------------------_C74BX7755.pdf</t>
  </si>
  <si>
    <t>file:///C:/Users/LIF/Downloads/U23WCH_2017_ROWMNOCOX4--U23-------------------_C74BX6051.pdf</t>
  </si>
  <si>
    <t>file:///C:/Users/LIF/Downloads/U23WCH_2017_ROWMSCULL1--U23-------------------_C74BX5842.pdf</t>
  </si>
  <si>
    <t>2017 m. Pasaulio jaunių čempionatas (Trakai, LTU)</t>
  </si>
  <si>
    <t>Nuoroda į protokolą: https://www.row2k.com/results/files/20170806JWRC-Sun.pdf</t>
  </si>
  <si>
    <t>Kasparas KERSANSKAS</t>
  </si>
  <si>
    <t xml:space="preserve">Eglė BEZZUBOVAITE </t>
  </si>
  <si>
    <t>JW1x</t>
  </si>
  <si>
    <t>Dovydas STANKUNAS, Domantas STANKUNAS</t>
  </si>
  <si>
    <t>Vytautė URBONAITE, 
Kamilė KRALIKAITE</t>
  </si>
  <si>
    <t>Titas MASANAUSKAS, 
Paulius CERNEVICIUS</t>
  </si>
  <si>
    <t>Viktorija VAREIKAITE,
Ieva MEDELINSKAITE</t>
  </si>
  <si>
    <t>Paulius ANTANAVICIUS, Algirdas STASKEVICIUS, Augustinas JANKEVICIUS, Valdas VENCKUS</t>
  </si>
  <si>
    <t>JM4-</t>
  </si>
  <si>
    <t>Paulius LUKSAS, 
Martynas VAITKEVICIUS, Gvidas NIENIUS, 
Mantas LINKEVICIUS</t>
  </si>
  <si>
    <t>Monika DAUGIRDAITE, 
Evelina BUTRIMAVICIUTE, Laurita NEMERAVICIUTE, Raminta MORKUNAITE</t>
  </si>
  <si>
    <t>PRIDEDAMA. https://www.row2k.com/results/files/20170806JWRC-Sun.pdf</t>
  </si>
  <si>
    <t>2017 m. Europos suaugusiųjų čempionatas (Racice, CZE)</t>
  </si>
  <si>
    <t>Nuoroda į protokolą: https://worldrowing.com/event/c8efa89e-00cd-4e40-b1dd-71539533cfc5</t>
  </si>
  <si>
    <t>EČ</t>
  </si>
  <si>
    <t xml:space="preserve">Dovydas NEMERAVICIUS, Martynas DZIAUGYS, 
Rolandas MASCINSKAS, Aurimas ADOMAVICIUS </t>
  </si>
  <si>
    <t>Povilas STANKUNAS,        Mantas JUSKEVICIUS, 
Dominykas JANCIONIS,  Saulius ILONIS</t>
  </si>
  <si>
    <t>PRIDEDAMA. file:///C:/Users/LIF/Downloads/ECH_2017_1_ROW-------------------------------_C76X1948.pdf</t>
  </si>
  <si>
    <t>file:///C:/Users/LIF/Downloads/ECH_2017_1_ROWMSCULL1------------------------_C74BX2881.pdf</t>
  </si>
  <si>
    <t>file:///C:/Users/LIF/Downloads/ECH_2017_1_ROWMSCULL2------------------------_C74BX6967.pdf</t>
  </si>
  <si>
    <t>file:///C:/Users/LIF/Downloads/ECH_2017_1_ROWMSCULL4------------------------_C74BX5411.pdf</t>
  </si>
  <si>
    <t>file:///C:/Users/LIF/Downloads/ECH_2017_1_ROWMNOCOX4------------------------_C74BX2796.pdf</t>
  </si>
  <si>
    <t>2017  m. Europos jaunimo čempionatas (Kruszwica, POL)</t>
  </si>
  <si>
    <t>Nuoroda į protokolą: http://www.worldrowing.com/mm//Document/General/General/12/72/56/ResultsEJCHKrefeld_Neutral.pdf</t>
  </si>
  <si>
    <t>JEČ</t>
  </si>
  <si>
    <t>Artūs MURAVJOV, 
Karolis KAMARAUSKAS</t>
  </si>
  <si>
    <t>Povilas STANKUNAS, 
Mantas JUSKEVICIUS, Dominykas JANCIONIS,
 Saulius ILONIS</t>
  </si>
  <si>
    <t>2017 m. Europos jaunių čempionatas (Krefeld, GER)</t>
  </si>
  <si>
    <t>Nuoroda į protokolą: https://worldrowing.com/event/2021c569-a531-4bc6-acac-1dbe65188742</t>
  </si>
  <si>
    <t>Gvidas NIENIUS</t>
  </si>
  <si>
    <t>JnEČ</t>
  </si>
  <si>
    <t>Domantas STANKUNAS, Dovydas STANKUNAS</t>
  </si>
  <si>
    <t>Titas MASANAUSKAS, Kasparas KERSANSKAS</t>
  </si>
  <si>
    <t>Eglė BEZZUBOVAITE</t>
  </si>
  <si>
    <t>Vikorija VAREIKAITE, 
Evelina BUTRIMAVICIUTE, Ieva MEDELINSKAITE, 
Raminta MORKUNAITE</t>
  </si>
  <si>
    <t>PRIDEDAMA. https://d2cx26qpfwuhvu.cloudfront.net/worldrowing/wp-content/uploads/2020/12/15184858/ResultsEJCHKrefeld_Neutral.pdf</t>
  </si>
  <si>
    <t>https://d2cx26qpfwuhvu.cloudfront.net/worldrowing/wp-content/uploads/2020/12/15184826/Entries_2017ERJCH_Krefeld_Neutral.pdf</t>
  </si>
  <si>
    <t>2018 m. Pasaulio suaugusiųjų čempionatas (Plovdiv, BUL)</t>
  </si>
  <si>
    <t>Nuoroda į protokolą: https://worldrowing.com/event/2e0f134b-a76f-46e9-b1bf-e1c987a11747</t>
  </si>
  <si>
    <t>Milda VALČIUKAITĖ,
Ieva ADOMAVIČIŪTĖ</t>
  </si>
  <si>
    <t>Lina ŠALTYTĖ-MASILIONĖ</t>
  </si>
  <si>
    <t>Mindaugas GRIŠKONIS</t>
  </si>
  <si>
    <t>Dovydas NEMERAVIČIUS,
Saulius RITTER,
Rolandas MAŠČINSKAS,
Aurimas ADOMAVIČIUS</t>
  </si>
  <si>
    <t>PRIDEDAMA. file:///C:/Users/LIF/Downloads/WCH_2018_ROW-------------------------------_C96X6775.PDF</t>
  </si>
  <si>
    <t>file:///C:/Users/LIF/Downloads/WCH_2018_ROWWSCULL2------------------------_C74BX8585.PDF</t>
  </si>
  <si>
    <t>file:///C:/Users/LIF/Downloads/WCH_2018_ROWWSCULL1------------------------_C74BX8918.PDF</t>
  </si>
  <si>
    <t>file:///C:/Users/LIF/Downloads/WCH_2018_ROWMSCULL1------------------------_C74BX8336.PDF</t>
  </si>
  <si>
    <t>file:///C:/Users/LIF/Downloads/WCH_2018_ROWMSCULL4------------------------_C74BX2268.PDF</t>
  </si>
  <si>
    <t>2018  m. Jaunimo olimpinės žaidynės (Buenos Airės , ARG)</t>
  </si>
  <si>
    <t>Nuoroda į protokolą: https://worldrowing.com/event/fd250598-5041-48a5-9ac1-590221f70d4a</t>
  </si>
  <si>
    <t>Vytautė URBONAITĖ,
Kamilė KRALIKAITĖ</t>
  </si>
  <si>
    <t>W2-</t>
  </si>
  <si>
    <t>JOŽ</t>
  </si>
  <si>
    <t>PRIDEDAMA. file:///C:/Users/LIF/Downloads/YOG_2018_1_ROW-------------------------------_C76X2498.PDF</t>
  </si>
  <si>
    <t>file:///C:/Users/LIF/Downloads/YOG_2018_1_ROWWNOCOX2--J---------------------_C74CX7456.PDF</t>
  </si>
  <si>
    <t>2018 m. Pasaulio jaunimo čempionatas (Poznan, POL)</t>
  </si>
  <si>
    <t>Nuoroda į protokolą: https://worldrowing.com/event/590d9904-42e3-4242-906b-53a7a749aab8</t>
  </si>
  <si>
    <t>Dovydas STANKŪNAS,
Domantas STANKŪNAS</t>
  </si>
  <si>
    <t>BM2-</t>
  </si>
  <si>
    <t>Agnė GINEVIČIŪTĖ, 
Viktorija SENKUTĖ</t>
  </si>
  <si>
    <t>Saulius ILONIS, 
Mantas JUŠKEVIČIUS, 
Povilas STANKŪNAS, 
Giedrius BIELIAUSKAS</t>
  </si>
  <si>
    <t>PRIDEDAMA. file:///C:/Users/LIF/Downloads/U23WCH_2018_1_ROW-------------------------------_C76X5482.PDF</t>
  </si>
  <si>
    <t>file:///C:/Users/LIF/Downloads/U23WCH_2018_1_ROWMSCULL1--U23-------------------_C74BX1601.PDF</t>
  </si>
  <si>
    <t>file:///C:/Users/LIF/Downloads/U23WCH_2018_1_ROWMNOCOX2--U23-------------------_C74BX3591.PDF</t>
  </si>
  <si>
    <t>file:///C:/Users/LIF/Downloads/U23WCH_2018_1_ROWWSCULL2--U23-------------------_C74BX1981.PDF</t>
  </si>
  <si>
    <t>file:///C:/Users/LIF/Downloads/U23WCH_2018_1_ROWMNOCOX4--U23-------------------_C74BX1226.PDF</t>
  </si>
  <si>
    <t>2018 m. Europos suaugusiųjų čempionatas (Glazgas, GBR)</t>
  </si>
  <si>
    <t>Nuoroda į protokolą: https://worldrowing.com/event/a27e3b69-c720-4f0b-9509-74861b36ab66</t>
  </si>
  <si>
    <t>Milda VALČIUKAITĖ         Ieva ADOMAVIČIŪTĖ</t>
  </si>
  <si>
    <t>Aurimas ADOMAVIČIUS Dovydas NEMERAVIČIUS Rolandas MAŠČINSKAS Saulius RITTER</t>
  </si>
  <si>
    <t>Povilas STANKŪNAS 
Mantas JUŠKEVIČIUS 
Saulius ILONIS          
Giedrius BIELIAUSKAS</t>
  </si>
  <si>
    <t>Lina ŠALTYTĖ - MASILIONĖ</t>
  </si>
  <si>
    <t>PRIDEDAMA. file:///C:/Users/LIF/Downloads/EC2018_ROW-------------------------------_C76X3879.PDF</t>
  </si>
  <si>
    <t>file:///C:/Users/LIF/Downloads/EC2018_ROWWSCULL2------------------------_C74BX1862.PDF</t>
  </si>
  <si>
    <t>file:///C:/Users/LIF/Downloads/EC2018_ROWMSCULL4------------------------_C74BX7885.PDF</t>
  </si>
  <si>
    <t>file:///C:/Users/LIF/Downloads/EC2018_ROWMNOCOX4------------------------_C74BX3283.PDF</t>
  </si>
  <si>
    <t>file:///C:/Users/LIF/Downloads/EC2018_ROWWSCULL1------------------------_C74BX3207.PDF</t>
  </si>
  <si>
    <t>file:///C:/Users/LIF/Downloads/EC2018_ROWMSCULL1------------------------_C74BX3717.PDF</t>
  </si>
  <si>
    <t>2018 m. Europos jaunių čempionatas (Gravelines, FRA)</t>
  </si>
  <si>
    <t>Nuoroda į protokolą:  http://resultats.avironfrance.fr/Resultats-tout.php?Regate=2018008</t>
  </si>
  <si>
    <t>Raminta MORKŪNAITĖ</t>
  </si>
  <si>
    <t>Titas MAŠANAUSKAS</t>
  </si>
  <si>
    <t>Vytautė URBONAITĖ      Kamilė KRALIKAITĖ</t>
  </si>
  <si>
    <t>Domantas STANKŪNAS Dovydas STANKŪNAS</t>
  </si>
  <si>
    <t>Lauritas NEMERAVIČIŪTĖ Martyna KAZLAUSKAITĖ</t>
  </si>
  <si>
    <t>PRIDEDAMA. http://resultats.avironfrance.fr/Course-tout.php?Course=2018008073&amp;CCourse=73&amp;CRegate=2018008&amp;RegNom=European%20rowing%20junior%20championships&amp;RegNomComp=Championnat%20d%20Europe%20junior&amp;RegLieu=Gravelines,%20France&amp;RegDept=59&amp;RegDateDeb=2018-05-26&amp;RegDateFin=2018-05-27&amp;Liens=2&amp;noms=1</t>
  </si>
  <si>
    <t>http://resultats.avironfrance.fr/Course-tout.php?Course=2018008074&amp;CCourse=74&amp;CRegate=2018008&amp;RegNom=European%20rowing%20junior%20championships&amp;RegNomComp=Championnat%20d%20Europe%20junior&amp;RegLieu=Gravelines,%20France&amp;RegDept=59&amp;RegDateDeb=2018-05-26&amp;RegDateFin=2018-05-27&amp;Liens=2&amp;noms=1</t>
  </si>
  <si>
    <t>http://resultats.avironfrance.fr/Course-tout.php?Course=2018008086&amp;CCourse=86&amp;CRegate=2018008&amp;RegNom=European%20rowing%20junior%20championships&amp;RegNomComp=Championnat%20d%20Europe%20junior&amp;RegLieu=Gravelines,%20France&amp;RegDept=59&amp;RegDateDeb=2018-05-26&amp;RegDateFin=2018-05-27&amp;Liens=2&amp;noms=1</t>
  </si>
  <si>
    <t>http://resultats.avironfrance.fr/Course-tout.php?Course=2018008087&amp;CCourse=87&amp;CRegate=2018008&amp;RegNom=European%20rowing%20junior%20championships&amp;RegNomComp=Championnat%20d%20Europe%20junior&amp;RegLieu=Gravelines,%20France&amp;RegDept=59&amp;RegDateDeb=2018-05-26&amp;RegDateFin=2018-05-27&amp;Liens=2&amp;noms=1</t>
  </si>
  <si>
    <t>http://resultats.avironfrance.fr/Course-tout.php?Course=2018008088&amp;CCourse=88&amp;CRegate=2018008&amp;RegNom=European%20rowing%20junior%20championships&amp;RegNomComp=Championnat%20d%20Europe%20junior&amp;RegLieu=Gravelines,%20France&amp;RegDept=59&amp;RegDateDeb=2018-05-26&amp;RegDateFin=2018-05-27&amp;Liens=2&amp;noms=1</t>
  </si>
  <si>
    <t>2018 m. Pasaulio jaunių čempionatas (Račica, CZE)</t>
  </si>
  <si>
    <t>Nuoroda į protokolą: https://worldrowing.com/event/16d091ff-c4a1-4392-9dc7-7b8c285e6f77</t>
  </si>
  <si>
    <t>Vytautė URBONAITĖ 
Kamilė KRALIKAITĖ</t>
  </si>
  <si>
    <t>Ugnė JUZĖNAITĖ     
 Dovilė RIMKUTĖ</t>
  </si>
  <si>
    <t>Virgilijus PRUŠINSKAS   
Titas MAŠANAUSKAS</t>
  </si>
  <si>
    <t>Kamilė ŽILIONYTĖ  
 Danielė TALAČKAITĖ 
Martyna KAZLAUSKAITĖ Laurita NEMERAVIČIŪTĖ</t>
  </si>
  <si>
    <t>Martynas VAITKEVIČIUS Rokas JAKUBAUSKAS Domantas MAROČKA 
Paulius KIRDA</t>
  </si>
  <si>
    <t>JM4x</t>
  </si>
  <si>
    <t>PRIDEDAMA. _file:///C:/Users/LIF/Downloads/JWCH_2018_1_ROW-------------------------------_C76X9160.PDF</t>
  </si>
  <si>
    <t>file:///C:/Users/LIF/Downloads/JWCH_2018_1_ROWWSCULL1--J---------------------_C74BX8464.PDF</t>
  </si>
  <si>
    <t>file:///C:/Users/LIF/Downloads/JWCH_2018_1_ROWWNOCOX2--J---------------------_C74BX2459.PDF</t>
  </si>
  <si>
    <t>file:///C:/Users/LIF/Downloads/JWCH_2018_1_ROWMNOCOX2--J---------------------_C74BX1910.PDF</t>
  </si>
  <si>
    <t>file:///C:/Users/LIF/Downloads/JWCH_2018_1_ROWWSCULL2--J---------------------_C74BX4484.PDF</t>
  </si>
  <si>
    <t>file:///C:/Users/LIF/Downloads/JWCH_2018_1_ROWMSCULL2--J---------------------_C74BX4879.PDF</t>
  </si>
  <si>
    <t>file:///C:/Users/LIF/Downloads/JWCH_2018_1_ROWWSCULL4--J---------------------_C74BX9169.PDF</t>
  </si>
  <si>
    <t>file:///C:/Users/LIF/Downloads/JWCH_2018_1_ROWMSCULL4--J---------------------_C74BX5317.PDF</t>
  </si>
  <si>
    <t>2018 m. Europos jaunimo čempionatas (Brestas , BLR)</t>
  </si>
  <si>
    <t>Nuoroda į protokolą: https://wyniki.wioslarstwo.poznan.pl/details.php?url=./results_pdf/99___01-09-2018___2018%20European%20Rowing%20U23%20Championships/</t>
  </si>
  <si>
    <t>Vikrorija SENKUTĖ        
Agnė GINEVIČIŪTĖ</t>
  </si>
  <si>
    <t>Kamilė KRALIKAITĖ 
Vytautė URBONAITĖ</t>
  </si>
  <si>
    <t>BW2-</t>
  </si>
  <si>
    <t>Valdas VENCKUS       
Titas MAŠANAUSKAS            Povilas STANKŪNAS  
Mantas JUŠKEVIČIUS</t>
  </si>
  <si>
    <t>PRIDEDAMA. https://wyniki.wioslarstwo.poznan.pl/results_pdf/99___01-09-2018___2018%20European%20Rowing%20U23%20Championships/Startlists/3_EntriesByCountry.pdf</t>
  </si>
  <si>
    <t>https://wyniki.wioslarstwo.poznan.pl/results_pdf/99___01-09-2018___2018%20European%20Rowing%20U23%20Championships/Startlists/10_StartlistFinalsDetailed.pdf</t>
  </si>
  <si>
    <t>https://d2cx26qpfwuhvu.cloudfront.net/worldrowing/wp-content/uploads/2020/12/15170413/2018ERU23CH-Brest-Results_Neutral.pdf</t>
  </si>
  <si>
    <t>2019 m. Pasaulio suaugusiųjų čempionatas (Linz, AUT)</t>
  </si>
  <si>
    <t>Nuoroda į protokolą: https://worldrowing.com/event/1fa9897a-9405-423f-a7a5-2040576911cb</t>
  </si>
  <si>
    <t>Ieva ADOMAVIČIŪTĖ, 
Milda VALČIUKAITĖ</t>
  </si>
  <si>
    <t>Saulius RITTER, 
Dovydas NEMERAVIČIUS</t>
  </si>
  <si>
    <t>Viktorija SENKUTĖ</t>
  </si>
  <si>
    <t>Povilas STANKŪNAS
Martynas DŽIAUGYS</t>
  </si>
  <si>
    <t>M2-</t>
  </si>
  <si>
    <t>Aurimas ADOMAVIČIUS, Dominykas JANČIONIS, Rolandas MAŠČINSKAS, Žygimantas GALIŠANSKIS</t>
  </si>
  <si>
    <t>PRIDEDAMA. file:///C:/Users/LIF/Downloads/WCH_2019_1_ROW-------------------------------_C76X7962.PDF</t>
  </si>
  <si>
    <t>file:///C:/Users/LIF/Downloads/WCH_2019_1_ROWMSCULL1------------------------_C74BX1183.PDF</t>
  </si>
  <si>
    <t>file:///C:/Users/LIF/Downloads/WCH_2019_1_ROWWSCULL2------------------------_C74BX8738.PDF</t>
  </si>
  <si>
    <t>file:///C:/Users/LIF/Downloads/WCH_2019_1_ROWMSCULL2------------------------_C74BX4488.PDF</t>
  </si>
  <si>
    <t>file:///C:/Users/LIF/Downloads/WCH_2019_1_ROWWSCULL1------------------------_C74BX4550.PDF</t>
  </si>
  <si>
    <t>file:///C:/Users/LIF/Downloads/WCH_2019_1_ROWMNOCOX2------------------------_C74BX2661.PDF</t>
  </si>
  <si>
    <t>file:///C:/Users/LIF/Downloads/WCH_2019_1_ROWMSCULL4------------------------_C74BX8582.PDF</t>
  </si>
  <si>
    <t>2019 m. Pasaulio jaunių čempionatas (Tokyo, JPN)</t>
  </si>
  <si>
    <t>Nuoroda į protokolą: https://worldrowing.com/event/0aa744f5-4224-4f19-8ee4-37bc644ba61a</t>
  </si>
  <si>
    <t>Raminta MORKŪNAITĖ, Martyna KAZLAUSKAITĖ</t>
  </si>
  <si>
    <t>Ugnė JUZĖNAITĖ,
Dovilė RIMKUTĖ</t>
  </si>
  <si>
    <t>Titas MAŠANAUSKAS, Virgilijus PRUŠINSKAS</t>
  </si>
  <si>
    <t>PRIDEDAMA. file:///C:/Users/LIF/Downloads/JWCH_2019_1_ROW-------------------------------_C96X3876.PDF</t>
  </si>
  <si>
    <t>file:///C:/Users/LIF/Downloads/JWCH_2019_1_ROWWNOCOX2--J---------------------_C74BX1670.PDF</t>
  </si>
  <si>
    <t>file:///C:/Users/LIF/Downloads/JWCH_2019_1_ROWWSCULL2--J---------------------_C74BX4524.PDF</t>
  </si>
  <si>
    <t>file:///C:/Users/LIF/Downloads/JWCH_2019_1_ROWMSCULL2--J---------------------_C74BX5208.PDF</t>
  </si>
  <si>
    <t>2019 m. Europos suaugusiųjų čempionatas (Lucerne, SUI)</t>
  </si>
  <si>
    <t>Nuoroda į protokolą: https://worldrowing.com/event/b64f606e-ec2e-40e6-b3e1-caacf4384b90</t>
  </si>
  <si>
    <t>Ieva ADOMAVIČIŪTĖ,
 Milda VALČIUKAITĖ</t>
  </si>
  <si>
    <t>Saulius RITTER, 
Dovydas NEMERVIČIUS</t>
  </si>
  <si>
    <t>Viktorija SENKUTĖ, 
Kamilė KRALIKAITĖ</t>
  </si>
  <si>
    <t>Giedrius BIELIAUSKAS, Dominykas JANČIONIS, Aurimas ADOMAVIČIUS, Rolandas MAŠČINSKAS</t>
  </si>
  <si>
    <t>PRIDEDAMA. file:///C:/Users/LIF/Downloads/ECH_2019_1_ROW-------------------------------_C96X1260.PDF</t>
  </si>
  <si>
    <t>file:///C:/Users/LIF/Downloads/ECH_2019_1_ROWMSCULL1------------------------_C74BX4372.PDF</t>
  </si>
  <si>
    <t>file:///C:/Users/LIF/Downloads/ECH_2019_1_ROWWSCULL2------------------------_C74BX7960.PDF</t>
  </si>
  <si>
    <t>file:///C:/Users/LIF/Downloads/ECH_2019_1_ROWMSCULL2------------------------_C74BX7499.PDF</t>
  </si>
  <si>
    <t>file:///C:/Users/LIF/Downloads/ECH_2019_1_ROWWNOCOX2------------------------_C74BX2013.PDF</t>
  </si>
  <si>
    <t>file:///C:/Users/LIF/Downloads/ECH_2019_1_ROWMSCULL4------------------------_C74BX7572.PDF</t>
  </si>
  <si>
    <t>2019 m.  Europos jaunių čempionatas (Essen, GER)</t>
  </si>
  <si>
    <t>Nuoroda į protokolą: https://worldrowing.com/event/b2edb33b-3885-4980-b723-d2f8af094b8b</t>
  </si>
  <si>
    <t>Raminta MORKŪNAITĖ,
Martyna KAZLAUSKAITĖ</t>
  </si>
  <si>
    <t>Benas VOLKOVAS, 
Ramūnas RAZMA</t>
  </si>
  <si>
    <t xml:space="preserve">Martynas VAITKEVIČIUS, Justas KUSKEVIČIUS, Augustinas MATUSEVIČIUS, Rokas JAKUBAUSKAS </t>
  </si>
  <si>
    <t>Ugnė JUZĖNAITĖ, 
Dovilė RIMKUTĖ</t>
  </si>
  <si>
    <t>PRIDEDAMA. https://d2cx26qpfwuhvu.cloudfront.net/worldrowing/wp-content/uploads/2020/12/15165859/ERJCH-EntriesbyEvent_Neutral.pdf</t>
  </si>
  <si>
    <t>https://d2cx26qpfwuhvu.cloudfront.net/worldrowing/wp-content/uploads/2020/12/15165945/2019ERJCHResults-JW2-_Neutral.pdf</t>
  </si>
  <si>
    <t>https://d2cx26qpfwuhvu.cloudfront.net/worldrowing/wp-content/uploads/2020/12/15165946/2019ERJCHResults-JM2x_Neutral.pdf</t>
  </si>
  <si>
    <t>https://d2cx26qpfwuhvu.cloudfront.net/worldrowing/wp-content/uploads/2020/12/15165952/2019ERJCHResults-JM4x_Neutral.pdf</t>
  </si>
  <si>
    <t>https://d2cx26qpfwuhvu.cloudfront.net/worldrowing/wp-content/uploads/2020/12/15165948/2019ERJCHResults-JW2x_Neutral.pdf</t>
  </si>
  <si>
    <t>2019 m. Europos jaunimo čempionatas (Ioannina , GRE)</t>
  </si>
  <si>
    <t>Nuoroda į protokolą: https://worldrowing.com/event/bbc53e82-5fe3-46f2-824f-d0e068298466</t>
  </si>
  <si>
    <t>Mantas JUŠKEVIČIUS 
Povilas STANKŪNAS</t>
  </si>
  <si>
    <t>Justas KUSKEVICIUS      
Saulius Jonas ILONIS            Domantas STANKŪNAS  
Dovydas STANKŪNAS</t>
  </si>
  <si>
    <t>PRIDEDAMA. http://2019eru23ch.rowtiming.com/results_pdf/1___7-09-2019___2019ERU23CH/Results/race-81___event-62___name-BM2-___eta-FA.pdf</t>
  </si>
  <si>
    <t>http://2019eru23ch.rowtiming.com/results_pdf/1___7-09-2019___2019ERU23CH/Results/race-82___event-66___name-BM4-___eta-FA.pdf</t>
  </si>
  <si>
    <t>2019 m. Pasaulio jaunimo čempionatas (Sarasota, USA)</t>
  </si>
  <si>
    <t>Nuoroda į protokolą: https://worldrowing.com/event/d7c0b983-0cf3-4c07-b713-523b9d1bd6e5</t>
  </si>
  <si>
    <t>Povilas STANKŪNAS
Mantas JUŠKEVIČIUS</t>
  </si>
  <si>
    <t>PRIDEDAMA. file:///C:/Users/LIF/Downloads/U23WCH_2019_1_ROW-------------------------------_C96X5656%20(1).PDF</t>
  </si>
  <si>
    <t>file:///C:/Users/LIF/Downloads/U23WCH_2019_1_ROWMNOCOX2--U23-------------------_C74BX5834.PDF</t>
  </si>
  <si>
    <t>file:///C:/Users/LIF/Downloads/U23WCH_2019_1_ROWMSCULL1--U23-------------------_C74BX3304.PDF</t>
  </si>
  <si>
    <t>2020 m. Europos čempionatas (Poznanė, POL)</t>
  </si>
  <si>
    <t>Nuoroda į protokolą: https://worldrowing.com/event/fe0db63a-247a-4e84-95a8-09a266818c43</t>
  </si>
  <si>
    <t>Dovydas NEMERAVIČIUS, Aurimas ADOMAVIČIUS, Martynas DŽIAUGYS, Dominykas JANČIONIS</t>
  </si>
  <si>
    <t>Justas KUSKEVIČIU, Armandas KELMELIS, Giedrius BIELIAUSKAS, Saulius ILONIS, Povilas STANKŪNAS, Mantas JUŠKEVIČIUS, Domantas STANKŪNAS, Dovydas STANKŪNAS, Edgaras SAVICKIS.</t>
  </si>
  <si>
    <t>M8+</t>
  </si>
  <si>
    <t>Mindaugas GRIŠKONIS, Saulius RITTER</t>
  </si>
  <si>
    <t>Žygimantas GALIŠANSKIS</t>
  </si>
  <si>
    <t>Augustas NAVICKAS</t>
  </si>
  <si>
    <t>PR1 M1x</t>
  </si>
  <si>
    <t>PRIDEDAMA. file:///C:/Users/LIF/Downloads/ECH_2020_1_ROW-------------------------------_C76X6053.PDF</t>
  </si>
  <si>
    <t>file:///C:/Users/LIF/Downloads/ECH_2020_1_ROWMSCULL4------------------------_C74BX5600.PDF</t>
  </si>
  <si>
    <t>file:///C:/Users/LIF/Downloads/ECH_2020_1_ROWMCOXED8------------------------_C74BX7981.PDF</t>
  </si>
  <si>
    <t>file:///C:/Users/LIF/Downloads/ECH_2020_1_ROWMSCULL2------------------------_C74BX6263.PDF</t>
  </si>
  <si>
    <t>file:///C:/Users/LIF/Downloads/ECH_2020_1_ROWMSCULL1------------------------_C74BX8988.PDF</t>
  </si>
  <si>
    <t>file:///C:/Users/LIF/Downloads/ECH_2020_1_ROWWSCULL1------------------------_C74BX7955.PDF</t>
  </si>
  <si>
    <t>file:///C:/Users/LIF/Downloads/ECH_2020_1_ROWMSCULL1--PR1-------------------_C74BX6382.PDF</t>
  </si>
  <si>
    <t>2020 m. Europos jaunimo čempionatas (Duisburgas, GER)</t>
  </si>
  <si>
    <t>Nuoroda į protokolą: http://www.duisburg2020.com/#event</t>
  </si>
  <si>
    <t>Domantas STANKŪNAS, Dovydas STANKŪNAS</t>
  </si>
  <si>
    <t>Nomeda NAZARENKAITĖ, Ieva MEDELINSKAITĖ, Martynas KAZLAUSKAITĖ, Agnė GINEVIČIŪTĖ</t>
  </si>
  <si>
    <t>BW4x</t>
  </si>
  <si>
    <t>Augustinas MATUSEVIČIUS, Titas MAŠANAUSKAS</t>
  </si>
  <si>
    <t>Ugnė JUZĖNAITĖ,             Dovilė RIMKUTĖ</t>
  </si>
  <si>
    <t>Paulius ČERNEVICIUS, 
Justas KUSKEVICIUS, 
Domantas MAROCKA,
Virgilijus PRUSINSKAS</t>
  </si>
  <si>
    <t>BM4x</t>
  </si>
  <si>
    <t>PRIDEDAMA. file:///C:/Users/LIF/Downloads/2020%20ERU23CH%20Duisburg%20-%20Entries%20by%20Country.pdf</t>
  </si>
  <si>
    <t>file:///C:/Users/LIF/Downloads/2020%20ERU23CH%20Duisburg%20-%20Entries%20by%20Event%20(1).pdf</t>
  </si>
  <si>
    <t>file:///C:/Users/LIF/Downloads/2020%20ERU23CH%20Duisburg%20-%20Results%20Summary%20Sunday%20Afternoon.pdf</t>
  </si>
  <si>
    <t>2020 m. Europos jaunių čempionatas (Belgradas, SRB)</t>
  </si>
  <si>
    <t>Nuoroda į protokolą: https://www.the-sports.org/rowing-european-junior-championships-results-2020-men-epm106088.html</t>
  </si>
  <si>
    <t xml:space="preserve">Arnoldas VOZNIKAS,
Aidas GREIVYS
</t>
  </si>
  <si>
    <t>Benas PAUNKSNIS,     Arnedas KELMELIS,          Povilas JUŠKEVIČIUS, Rokas JAKUBAUSKAS</t>
  </si>
  <si>
    <t xml:space="preserve">Jonas ŠAPARAVIČIUS, 
Paulius BRUSOKAS, 
Ignas URBONAS, 
Linas BABARSKAS
</t>
  </si>
  <si>
    <t>2020 m. Pasaulio jaunių ir jaunimo čempionatas (Bledas, SLO)</t>
  </si>
  <si>
    <t>Nuoroda į protokolą: Varžybos buvo atšauktos</t>
  </si>
  <si>
    <t>2020 m. Olimpinės žaidynės (Tokijas, JNP)</t>
  </si>
  <si>
    <t>Bendra sporto šakos gauta taškų suma</t>
  </si>
  <si>
    <t>*Pildo tik į olimpinių žaidynių programą neįtrauktų sporto šakų pareiškėjai</t>
  </si>
  <si>
    <t>Pareiškėjo vardu:</t>
  </si>
  <si>
    <t>__________________________                                             _________________                                                            ____________________          </t>
  </si>
  <si>
    <r>
      <t>(pareigų pavadinimas)               A.</t>
    </r>
    <r>
      <rPr>
        <sz val="12"/>
        <color theme="1"/>
        <rFont val="Times New Roman"/>
        <family val="1"/>
        <charset val="186"/>
      </rPr>
      <t xml:space="preserve"> </t>
    </r>
    <r>
      <rPr>
        <sz val="10"/>
        <color theme="1"/>
        <rFont val="Times New Roman"/>
        <family val="1"/>
        <charset val="186"/>
      </rPr>
      <t>V.                                                                     (parašas)                                                                                                 (vardas, pavardė)</t>
    </r>
  </si>
  <si>
    <t xml:space="preserve">(jei pareiškėjas antspaudą privalo turėti) </t>
  </si>
  <si>
    <t>Didelio meistriškumo sporto programų</t>
  </si>
  <si>
    <t>finansavimo valstybės biudžeto lėšomis</t>
  </si>
  <si>
    <t>specialiųjų kriterijų aprašo</t>
  </si>
  <si>
    <t>1 priedas</t>
  </si>
  <si>
    <t>BALAI UŽ SPORTININKŲ (KOMANDŲ) TARPTAUTINĖSE SPORTO VARŽYBOSE PASIEKTUS REZULTATUS</t>
  </si>
  <si>
    <t>Santraupa</t>
  </si>
  <si>
    <t>Tarptautinių sporto varžybų kategorija</t>
  </si>
  <si>
    <t>Balas už iškovotą vietą sporto šakos rungtyje</t>
  </si>
  <si>
    <t>1 vieta</t>
  </si>
  <si>
    <t>2 vieta</t>
  </si>
  <si>
    <t>3 vieta</t>
  </si>
  <si>
    <t>4 vieta</t>
  </si>
  <si>
    <t>5 vieta</t>
  </si>
  <si>
    <t>6 vieta</t>
  </si>
  <si>
    <t>7 vieta</t>
  </si>
  <si>
    <t>8 vieta</t>
  </si>
  <si>
    <t>9 vieta</t>
  </si>
  <si>
    <t>10 vieta</t>
  </si>
  <si>
    <t>11 vieta</t>
  </si>
  <si>
    <t>12 vieta</t>
  </si>
  <si>
    <t>13 vieta</t>
  </si>
  <si>
    <t>14 vieta</t>
  </si>
  <si>
    <t>15 vieta</t>
  </si>
  <si>
    <t>16 vieta</t>
  </si>
  <si>
    <t>17 vieta</t>
  </si>
  <si>
    <t>18 vieta</t>
  </si>
  <si>
    <t>19 vieta</t>
  </si>
  <si>
    <t>20 vieta</t>
  </si>
  <si>
    <t>21 vieta</t>
  </si>
  <si>
    <t>22 vieta</t>
  </si>
  <si>
    <t>23 vieta</t>
  </si>
  <si>
    <t>24 vieta</t>
  </si>
  <si>
    <t>25 vieta</t>
  </si>
  <si>
    <t>26 vieta</t>
  </si>
  <si>
    <t>27 vieta</t>
  </si>
  <si>
    <t>28 vieta</t>
  </si>
  <si>
    <t>29 vieta</t>
  </si>
  <si>
    <t>30 vieta</t>
  </si>
  <si>
    <t>31 vieta</t>
  </si>
  <si>
    <t>32 vieta</t>
  </si>
  <si>
    <t>33 vieta</t>
  </si>
  <si>
    <t>34 vieta</t>
  </si>
  <si>
    <t>35 vieta</t>
  </si>
  <si>
    <t>36 vieta</t>
  </si>
  <si>
    <t>1-36</t>
  </si>
  <si>
    <t>1.</t>
  </si>
  <si>
    <t>Olimpinės žaidynės</t>
  </si>
  <si>
    <t>2.</t>
  </si>
  <si>
    <t>Pasaulio čempionatas</t>
  </si>
  <si>
    <t>-</t>
  </si>
  <si>
    <t>3.</t>
  </si>
  <si>
    <t>Europos čempionatas</t>
  </si>
  <si>
    <t>4.</t>
  </si>
  <si>
    <t>PČneol</t>
  </si>
  <si>
    <t>Į olimpinių žaidynių programą įtrauktų sporto šakų į olimpinių žaidynių programą neįtrauktų rungčių pasaulio čempionatai ir į olimpinių žaidynių programą įtrauktų sporto šakų pasaulio čempionatuose vykdomos į olimpinių žaidynių programą neįtrauktos rungtys</t>
  </si>
  <si>
    <t>5.</t>
  </si>
  <si>
    <t>PŽ</t>
  </si>
  <si>
    <t>Pasaulio žaidynės, pasaulio aviacijos žaidynės,  pasaulio šachmatų ir šaškių olimpiados</t>
  </si>
  <si>
    <t>6.</t>
  </si>
  <si>
    <t>Jaunimo olimpinės žaidynės</t>
  </si>
  <si>
    <t>7.</t>
  </si>
  <si>
    <t>EČneol</t>
  </si>
  <si>
    <t>Į olimpinių žaidynių programą įtrauktų sporto šakų į olimpinių žaidynių programą neįtrauktų  rungčių Europos čempionatai ir į olimpinių žaidynių programą įtrauktų sporto šakų Europos čempionatuose vykdomos į olimpinių žaidynių programą neįtrauktos rungtys</t>
  </si>
  <si>
    <t>8.</t>
  </si>
  <si>
    <t>EŽ</t>
  </si>
  <si>
    <t>Europos žaidynės</t>
  </si>
  <si>
    <t>9.</t>
  </si>
  <si>
    <t>PT</t>
  </si>
  <si>
    <t>Pasaulio taurės varžybų galutinėje įskaitoje užimta vieta</t>
  </si>
  <si>
    <t>10.</t>
  </si>
  <si>
    <t>Pasaulio jaunimo čempionatas</t>
  </si>
  <si>
    <t>11.</t>
  </si>
  <si>
    <t>Pasaulio jaunių čempionatas</t>
  </si>
  <si>
    <t>12.</t>
  </si>
  <si>
    <t>Europos jaunimo čempionatas</t>
  </si>
  <si>
    <t>13.</t>
  </si>
  <si>
    <t>JEOF</t>
  </si>
  <si>
    <t>Europos jaunimo olimpinis festivalis</t>
  </si>
  <si>
    <t>14.</t>
  </si>
  <si>
    <t>Europos jaunių čempionatas</t>
  </si>
  <si>
    <t>15.</t>
  </si>
  <si>
    <t>JčPČ</t>
  </si>
  <si>
    <t>Pasaulio jaunučių čempionatas</t>
  </si>
  <si>
    <t>16.</t>
  </si>
  <si>
    <t>JčEČ</t>
  </si>
  <si>
    <t>Europos jaunučių čempionatas</t>
  </si>
  <si>
    <t>17.</t>
  </si>
  <si>
    <t>NEAK</t>
  </si>
  <si>
    <t>Pasaulio ir Europos čempionatai, kuriuose varžomasi nuotoliniu būdu</t>
  </si>
  <si>
    <t>Departamento pripažintos nacionalinės sporto (šakų) federacijos</t>
  </si>
  <si>
    <t>Asociacija „Hockey Lithuania“</t>
  </si>
  <si>
    <t>Lietuvos aeroklubas</t>
  </si>
  <si>
    <t>Lietuvos alpinizmo asociacija</t>
  </si>
  <si>
    <t>Lietuvos automobilių sporto federacija</t>
  </si>
  <si>
    <t>Lietuvos badmintono federacija</t>
  </si>
  <si>
    <t>Lietuvos baidarių ir kanojų irklavimo federacija</t>
  </si>
  <si>
    <t>Lietuvos bangų sporto asociacija (banglenčių, puslenčių ir slydimo bangomis sporto šakoms)</t>
  </si>
  <si>
    <t>Lietuvos beisbolo asociacija (beisbolo disciplinai)</t>
  </si>
  <si>
    <t>Lietuvos biatlono federacija</t>
  </si>
  <si>
    <t>Lietuvos biliardo federacija</t>
  </si>
  <si>
    <t>Lietuvos bobslėjaus ir skeletono sporto federacija</t>
  </si>
  <si>
    <t>Lietuvos bokso federacija</t>
  </si>
  <si>
    <t>Lietuvos boulingo federacija</t>
  </si>
  <si>
    <t>Lietuvos buriuotojų sąjunga</t>
  </si>
  <si>
    <t>Lietuvos bušido federacija (ju-jitsu sporto šakai)</t>
  </si>
  <si>
    <t>Lietuvos čiuožimo federacija</t>
  </si>
  <si>
    <t>Lietuvos dviračių sporto federacija</t>
  </si>
  <si>
    <t>Lietuvos dziudo federacija</t>
  </si>
  <si>
    <t>Lietuvos fechtavimo federacija</t>
  </si>
  <si>
    <t>Lietuvos futbolo federacija</t>
  </si>
  <si>
    <t>Lietuvos gimnastikos federacija</t>
  </si>
  <si>
    <t>Lietuvos golfo federacija</t>
  </si>
  <si>
    <t>Lietuvos greitojo čiuožimo asociacija</t>
  </si>
  <si>
    <t>Lietuvos imtynių federacija</t>
  </si>
  <si>
    <t>Lietuvos jėgos trikovės federacija</t>
  </si>
  <si>
    <t>Lietuvos kendo asociacija</t>
  </si>
  <si>
    <t>Lietuvos kerlingo asociacija</t>
  </si>
  <si>
    <t>Lietuvos kikboksingo federacija</t>
  </si>
  <si>
    <t>Lietuvos kyokushin karate federacija</t>
  </si>
  <si>
    <t>Lietuvos korespondencinių šachmatų federacija</t>
  </si>
  <si>
    <t>Lietuvos krepšinio federacija</t>
  </si>
  <si>
    <t>Lietuvos kudo sporto federacija</t>
  </si>
  <si>
    <t>Lietuvos kuraš federacija (sumo sporto šakai)</t>
  </si>
  <si>
    <t>Lietuvos kultūrizmo ir kūno rengybos federacija</t>
  </si>
  <si>
    <t>Lietuvos laipiojimo sporto asociacija</t>
  </si>
  <si>
    <t>Lietuvos lankininkų federacija</t>
  </si>
  <si>
    <t>Lietuvos lengvosios atletikos federacija</t>
  </si>
  <si>
    <t>Lietuvos motociklų sporto federacija</t>
  </si>
  <si>
    <t>Lietuvos motorlaivių federacija</t>
  </si>
  <si>
    <t>Lietuvos MUAY – THAI sąjunga</t>
  </si>
  <si>
    <t>Lietuvos nacionalinė slidinėjimo asociacija</t>
  </si>
  <si>
    <t>Lietuvos orientavimosi sporto federacija</t>
  </si>
  <si>
    <t>Lietuvos plaukimo federacija</t>
  </si>
  <si>
    <t>Lietuvos povandeninio sporto federacija</t>
  </si>
  <si>
    <t>Lietuvos pulo federacija</t>
  </si>
  <si>
    <t>Lietuvos rankinio federacija</t>
  </si>
  <si>
    <t>Lietuvos rankų lenkimo sporto federacija</t>
  </si>
  <si>
    <t>Lietuvos regbio federacija</t>
  </si>
  <si>
    <t>Lietuvos rogučių sporto federacija</t>
  </si>
  <si>
    <t>Lietuvos sambo federacija</t>
  </si>
  <si>
    <t>Lietuvos skvošo asociacija</t>
  </si>
  <si>
    <t>Lietuvos softbolo federacija (softbolo disciplinai)</t>
  </si>
  <si>
    <t>Lietuvos sportinės žūklės federacija</t>
  </si>
  <si>
    <t>Lietuvos sportinių šokių federacija</t>
  </si>
  <si>
    <t>Lietuvos stalo teniso asociacija</t>
  </si>
  <si>
    <t>Lietuvos sunkiosios atletikos federacija</t>
  </si>
  <si>
    <t>Lietuvos šachmatų federacija</t>
  </si>
  <si>
    <t>Lietuvos šachmatų kompozitorių sąjunga</t>
  </si>
  <si>
    <t>Lietuvos šaškių federacija</t>
  </si>
  <si>
    <t>Lietuvos šaudymo sporto sąjunga</t>
  </si>
  <si>
    <t>Lietuvos šiuolaikinės penkiakovės federacija</t>
  </si>
  <si>
    <t>Lietuvos taekwondo federacija</t>
  </si>
  <si>
    <t>Lietuvos tautinių imtynių federacija (pankrationo ir imtynių už diržų disciplinoms)</t>
  </si>
  <si>
    <t>Lietuvos teniso sąjunga                    </t>
  </si>
  <si>
    <t>Lietuvos tinklinio federacija</t>
  </si>
  <si>
    <t>Lietuvos triatlono federacija</t>
  </si>
  <si>
    <t>Lietuvos universalios kovos federacija</t>
  </si>
  <si>
    <t>Lietuvos ušu federacija (ušu sporto šakai)</t>
  </si>
  <si>
    <t>Lietuvos vandens slidininkų sąjunga</t>
  </si>
  <si>
    <t>Lietuvos vandensvydžio sporto federacija</t>
  </si>
  <si>
    <t>Lietuvos virvės traukimo federacija</t>
  </si>
  <si>
    <t>Lietuvos žirginio sporto federacija</t>
  </si>
  <si>
    <t>Lietuvos žolės riedulio federacija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</si>
</sst>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4">
    <font>
      <sz val="11"/>
      <color theme="1"/>
      <name val="Calibri"/>
      <family val="2"/>
      <charset val="186"/>
      <scheme val="minor"/>
    </font>
    <font>
      <b/>
      <sz val="14"/>
      <name val="Times New Roman"/>
      <family val="1"/>
      <charset val="186"/>
    </font>
    <font>
      <b/>
      <sz val="12"/>
      <name val="Times New Roman"/>
      <family val="1"/>
      <charset val="186"/>
    </font>
    <font>
      <sz val="11"/>
      <name val="Times New Roman"/>
      <family val="1"/>
      <charset val="186"/>
    </font>
    <font>
      <sz val="12"/>
      <name val="Times New Roman"/>
      <family val="1"/>
      <charset val="186"/>
    </font>
    <font>
      <i/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sz val="9"/>
      <color rgb="FF000000"/>
      <name val="Times New Roman"/>
      <family val="1"/>
      <charset val="186"/>
    </font>
    <font>
      <sz val="9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11"/>
      <color rgb="FF000000"/>
      <name val="Calibri"/>
      <family val="2"/>
      <charset val="186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9"/>
      <color indexed="81"/>
      <name val="Tahoma"/>
      <family val="2"/>
      <charset val="186"/>
    </font>
    <font>
      <i/>
      <sz val="11"/>
      <color rgb="FF000000"/>
      <name val="Times New Roman"/>
      <family val="1"/>
      <charset val="186"/>
    </font>
    <font>
      <b/>
      <sz val="11"/>
      <color theme="1"/>
      <name val="Calibri"/>
      <family val="2"/>
      <charset val="186"/>
      <scheme val="minor"/>
    </font>
    <font>
      <sz val="10"/>
      <color rgb="FF444444"/>
      <name val="Open Sans"/>
      <family val="2"/>
      <charset val="186"/>
    </font>
    <font>
      <sz val="10"/>
      <color theme="1"/>
      <name val="Calibri"/>
      <family val="2"/>
      <charset val="186"/>
      <scheme val="minor"/>
    </font>
    <font>
      <b/>
      <sz val="20"/>
      <name val="Times New Roman"/>
      <family val="1"/>
      <charset val="186"/>
    </font>
    <font>
      <sz val="20"/>
      <name val="Times New Roman"/>
      <family val="1"/>
      <charset val="186"/>
    </font>
    <font>
      <b/>
      <sz val="9"/>
      <color rgb="FF000000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sz val="12"/>
      <color rgb="FF000000"/>
      <name val="Times New Roman"/>
      <family val="1"/>
      <charset val="186"/>
    </font>
    <font>
      <sz val="10"/>
      <color theme="1"/>
      <name val="Times New Roman"/>
      <family val="1"/>
      <charset val="186"/>
    </font>
    <font>
      <sz val="10"/>
      <name val="Times New Roman"/>
      <family val="1"/>
      <charset val="186"/>
    </font>
    <font>
      <sz val="10"/>
      <name val="Calibri"/>
      <family val="2"/>
      <charset val="186"/>
      <scheme val="minor"/>
    </font>
    <font>
      <sz val="8"/>
      <name val="Times New Roman"/>
      <family val="1"/>
      <charset val="186"/>
    </font>
    <font>
      <sz val="9"/>
      <color theme="1"/>
      <name val="Calibri"/>
      <family val="2"/>
      <scheme val="minor"/>
    </font>
    <font>
      <vertAlign val="superscript"/>
      <sz val="12"/>
      <name val="Times New Roman"/>
      <family val="1"/>
      <charset val="186"/>
    </font>
    <font>
      <vertAlign val="superscript"/>
      <sz val="11"/>
      <name val="Times New Roman"/>
      <family val="1"/>
      <charset val="186"/>
    </font>
    <font>
      <sz val="8"/>
      <color theme="1"/>
      <name val="Times New Roman"/>
      <family val="1"/>
      <charset val="186"/>
    </font>
    <font>
      <u/>
      <sz val="11"/>
      <color theme="10"/>
      <name val="Calibri"/>
      <family val="2"/>
      <charset val="186"/>
      <scheme val="minor"/>
    </font>
    <font>
      <sz val="11"/>
      <color rgb="FFFF0000"/>
      <name val="Times New Roman"/>
      <family val="1"/>
      <charset val="186"/>
    </font>
    <font>
      <sz val="11"/>
      <color rgb="FF000000"/>
      <name val="Times New Roman"/>
      <family val="1"/>
      <charset val="186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EBF1DE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FF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10" fillId="0" borderId="0"/>
    <xf numFmtId="0" fontId="31" fillId="0" borderId="0" applyNumberFormat="0" applyFill="0" applyBorder="0" applyAlignment="0" applyProtection="0"/>
  </cellStyleXfs>
  <cellXfs count="151">
    <xf numFmtId="0" fontId="0" fillId="0" borderId="0" xfId="0"/>
    <xf numFmtId="0" fontId="3" fillId="0" borderId="0" xfId="0" applyFont="1" applyAlignment="1">
      <alignment vertical="center"/>
    </xf>
    <xf numFmtId="2" fontId="3" fillId="0" borderId="0" xfId="0" applyNumberFormat="1" applyFont="1" applyAlignment="1">
      <alignment vertical="center"/>
    </xf>
    <xf numFmtId="2" fontId="5" fillId="0" borderId="2" xfId="0" applyNumberFormat="1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2" fontId="3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2" fontId="5" fillId="0" borderId="1" xfId="0" applyNumberFormat="1" applyFont="1" applyBorder="1" applyAlignment="1">
      <alignment horizontal="center" vertical="center" wrapText="1"/>
    </xf>
    <xf numFmtId="2" fontId="6" fillId="0" borderId="2" xfId="0" applyNumberFormat="1" applyFont="1" applyBorder="1" applyAlignment="1">
      <alignment vertical="center"/>
    </xf>
    <xf numFmtId="2" fontId="6" fillId="3" borderId="2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shrinkToFit="1"/>
    </xf>
    <xf numFmtId="0" fontId="10" fillId="0" borderId="0" xfId="1"/>
    <xf numFmtId="0" fontId="3" fillId="0" borderId="8" xfId="0" applyFont="1" applyBorder="1" applyAlignment="1">
      <alignment horizontal="right" vertical="center" wrapText="1"/>
    </xf>
    <xf numFmtId="0" fontId="3" fillId="0" borderId="0" xfId="0" applyFont="1" applyBorder="1" applyAlignment="1">
      <alignment horizontal="right" vertical="center" wrapText="1"/>
    </xf>
    <xf numFmtId="2" fontId="6" fillId="0" borderId="0" xfId="0" applyNumberFormat="1" applyFont="1" applyBorder="1" applyAlignment="1">
      <alignment vertical="center"/>
    </xf>
    <xf numFmtId="0" fontId="15" fillId="0" borderId="0" xfId="0" applyFont="1"/>
    <xf numFmtId="0" fontId="16" fillId="0" borderId="0" xfId="0" applyFont="1" applyAlignment="1">
      <alignment horizontal="left" vertical="center" wrapText="1" indent="1"/>
    </xf>
    <xf numFmtId="0" fontId="17" fillId="0" borderId="0" xfId="0" applyFont="1"/>
    <xf numFmtId="0" fontId="14" fillId="0" borderId="0" xfId="0" applyFont="1" applyBorder="1" applyAlignment="1">
      <alignment horizontal="center"/>
    </xf>
    <xf numFmtId="0" fontId="7" fillId="5" borderId="2" xfId="0" applyFont="1" applyFill="1" applyBorder="1" applyAlignment="1">
      <alignment vertical="center" wrapText="1"/>
    </xf>
    <xf numFmtId="0" fontId="7" fillId="5" borderId="9" xfId="0" applyFont="1" applyFill="1" applyBorder="1" applyAlignment="1">
      <alignment vertical="center" wrapText="1"/>
    </xf>
    <xf numFmtId="0" fontId="21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0" fillId="0" borderId="0" xfId="0" applyAlignment="1"/>
    <xf numFmtId="0" fontId="2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2" fontId="3" fillId="0" borderId="3" xfId="0" applyNumberFormat="1" applyFont="1" applyBorder="1" applyAlignment="1">
      <alignment vertical="center"/>
    </xf>
    <xf numFmtId="0" fontId="20" fillId="0" borderId="20" xfId="0" applyFont="1" applyBorder="1" applyAlignment="1">
      <alignment horizontal="center" vertical="center" wrapText="1"/>
    </xf>
    <xf numFmtId="0" fontId="27" fillId="0" borderId="0" xfId="0" applyFont="1"/>
    <xf numFmtId="0" fontId="7" fillId="5" borderId="2" xfId="0" applyFont="1" applyFill="1" applyBorder="1" applyAlignment="1">
      <alignment vertical="center"/>
    </xf>
    <xf numFmtId="2" fontId="7" fillId="0" borderId="2" xfId="0" applyNumberFormat="1" applyFont="1" applyFill="1" applyBorder="1" applyAlignment="1">
      <alignment horizontal="center" vertical="center"/>
    </xf>
    <xf numFmtId="2" fontId="9" fillId="0" borderId="2" xfId="0" applyNumberFormat="1" applyFont="1" applyFill="1" applyBorder="1" applyAlignment="1">
      <alignment horizontal="center" vertical="center"/>
    </xf>
    <xf numFmtId="0" fontId="9" fillId="5" borderId="2" xfId="0" applyFont="1" applyFill="1" applyBorder="1" applyAlignment="1">
      <alignment vertical="center"/>
    </xf>
    <xf numFmtId="49" fontId="9" fillId="0" borderId="2" xfId="0" applyNumberFormat="1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/>
    </xf>
    <xf numFmtId="2" fontId="8" fillId="0" borderId="2" xfId="0" applyNumberFormat="1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2" fontId="7" fillId="0" borderId="9" xfId="0" applyNumberFormat="1" applyFont="1" applyFill="1" applyBorder="1" applyAlignment="1">
      <alignment horizontal="center" vertical="center"/>
    </xf>
    <xf numFmtId="2" fontId="8" fillId="0" borderId="9" xfId="0" applyNumberFormat="1" applyFont="1" applyFill="1" applyBorder="1" applyAlignment="1">
      <alignment horizontal="center" vertical="center"/>
    </xf>
    <xf numFmtId="49" fontId="9" fillId="0" borderId="9" xfId="0" applyNumberFormat="1" applyFont="1" applyFill="1" applyBorder="1" applyAlignment="1">
      <alignment horizontal="center" vertical="center"/>
    </xf>
    <xf numFmtId="0" fontId="7" fillId="0" borderId="2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30" fillId="0" borderId="0" xfId="0" applyFont="1" applyAlignment="1">
      <alignment vertical="center"/>
    </xf>
    <xf numFmtId="0" fontId="29" fillId="0" borderId="3" xfId="0" applyFont="1" applyBorder="1" applyAlignment="1">
      <alignment vertical="center" wrapText="1"/>
    </xf>
    <xf numFmtId="0" fontId="21" fillId="0" borderId="0" xfId="0" applyFont="1" applyAlignment="1">
      <alignment horizontal="left"/>
    </xf>
    <xf numFmtId="0" fontId="9" fillId="2" borderId="13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 wrapText="1"/>
    </xf>
    <xf numFmtId="0" fontId="9" fillId="0" borderId="21" xfId="0" applyFont="1" applyFill="1" applyBorder="1" applyAlignment="1">
      <alignment horizontal="center" vertical="center"/>
    </xf>
    <xf numFmtId="0" fontId="0" fillId="0" borderId="0" xfId="0" applyFont="1"/>
    <xf numFmtId="0" fontId="3" fillId="0" borderId="0" xfId="0" applyFont="1" applyFill="1" applyAlignment="1">
      <alignment vertical="center"/>
    </xf>
    <xf numFmtId="0" fontId="31" fillId="0" borderId="0" xfId="2" applyAlignment="1">
      <alignment vertical="center"/>
    </xf>
    <xf numFmtId="0" fontId="21" fillId="0" borderId="0" xfId="0" applyFont="1" applyFill="1" applyAlignment="1">
      <alignment vertical="center"/>
    </xf>
    <xf numFmtId="0" fontId="3" fillId="0" borderId="0" xfId="0" applyFont="1" applyFill="1" applyBorder="1" applyAlignment="1">
      <alignment horizontal="right" vertical="center" wrapText="1"/>
    </xf>
    <xf numFmtId="2" fontId="6" fillId="0" borderId="0" xfId="0" applyNumberFormat="1" applyFont="1" applyFill="1" applyBorder="1" applyAlignment="1">
      <alignment vertical="center"/>
    </xf>
    <xf numFmtId="0" fontId="3" fillId="5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1" fillId="0" borderId="0" xfId="2" applyFill="1" applyAlignment="1">
      <alignment vertical="center"/>
    </xf>
    <xf numFmtId="0" fontId="31" fillId="0" borderId="0" xfId="2" applyBorder="1" applyAlignment="1">
      <alignment horizontal="right" vertical="center" wrapText="1"/>
    </xf>
    <xf numFmtId="2" fontId="31" fillId="0" borderId="0" xfId="2" applyNumberFormat="1" applyBorder="1" applyAlignment="1">
      <alignment vertical="center"/>
    </xf>
    <xf numFmtId="0" fontId="3" fillId="5" borderId="0" xfId="0" applyFont="1" applyFill="1" applyAlignment="1">
      <alignment vertical="center"/>
    </xf>
    <xf numFmtId="0" fontId="32" fillId="0" borderId="0" xfId="0" applyFont="1" applyFill="1" applyBorder="1" applyAlignment="1">
      <alignment horizontal="left" vertical="center" wrapText="1"/>
    </xf>
    <xf numFmtId="0" fontId="32" fillId="0" borderId="0" xfId="0" applyFont="1" applyFill="1" applyAlignment="1">
      <alignment vertical="center"/>
    </xf>
    <xf numFmtId="0" fontId="33" fillId="0" borderId="2" xfId="0" applyFont="1" applyBorder="1" applyAlignment="1">
      <alignment horizontal="center" vertical="center" wrapText="1"/>
    </xf>
    <xf numFmtId="0" fontId="33" fillId="0" borderId="2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5" borderId="0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/>
    </xf>
    <xf numFmtId="0" fontId="7" fillId="0" borderId="2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3" xfId="0" applyFont="1" applyFill="1" applyBorder="1" applyAlignment="1">
      <alignment vertical="center"/>
    </xf>
    <xf numFmtId="0" fontId="29" fillId="0" borderId="3" xfId="0" applyFont="1" applyFill="1" applyBorder="1" applyAlignment="1">
      <alignment vertical="center" wrapText="1"/>
    </xf>
    <xf numFmtId="0" fontId="31" fillId="0" borderId="0" xfId="2" applyFill="1" applyBorder="1" applyAlignment="1">
      <alignment horizontal="right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29" fillId="0" borderId="10" xfId="0" applyFont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18" xfId="0" applyFont="1" applyBorder="1" applyAlignment="1">
      <alignment horizontal="right" vertical="center" wrapText="1"/>
    </xf>
    <xf numFmtId="0" fontId="3" fillId="0" borderId="4" xfId="0" applyFont="1" applyBorder="1" applyAlignment="1">
      <alignment horizontal="right" vertical="center" wrapText="1"/>
    </xf>
    <xf numFmtId="0" fontId="3" fillId="0" borderId="17" xfId="0" applyFont="1" applyBorder="1" applyAlignment="1">
      <alignment horizontal="righ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24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3" fillId="5" borderId="8" xfId="0" applyFont="1" applyFill="1" applyBorder="1" applyAlignment="1">
      <alignment horizontal="left" vertical="center" wrapText="1"/>
    </xf>
    <xf numFmtId="0" fontId="3" fillId="5" borderId="0" xfId="0" applyFont="1" applyFill="1" applyBorder="1" applyAlignment="1">
      <alignment horizontal="left" vertical="center" wrapText="1"/>
    </xf>
    <xf numFmtId="0" fontId="33" fillId="0" borderId="8" xfId="0" applyFont="1" applyFill="1" applyBorder="1" applyAlignment="1">
      <alignment horizontal="left" vertical="center" wrapText="1"/>
    </xf>
    <xf numFmtId="0" fontId="33" fillId="0" borderId="0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31" fillId="0" borderId="3" xfId="2" applyBorder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4" fillId="4" borderId="5" xfId="0" applyFont="1" applyFill="1" applyBorder="1" applyAlignment="1">
      <alignment horizontal="center" vertical="center" wrapText="1"/>
    </xf>
    <xf numFmtId="0" fontId="24" fillId="4" borderId="6" xfId="0" applyFont="1" applyFill="1" applyBorder="1" applyAlignment="1">
      <alignment horizontal="center" vertical="center" wrapText="1"/>
    </xf>
    <xf numFmtId="0" fontId="24" fillId="4" borderId="7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 wrapText="1"/>
    </xf>
    <xf numFmtId="0" fontId="24" fillId="0" borderId="5" xfId="0" applyFont="1" applyBorder="1" applyAlignment="1">
      <alignment horizontal="center" vertical="center" wrapText="1"/>
    </xf>
    <xf numFmtId="0" fontId="24" fillId="0" borderId="7" xfId="0" applyFont="1" applyBorder="1" applyAlignment="1">
      <alignment horizontal="center" vertical="center" wrapText="1"/>
    </xf>
    <xf numFmtId="0" fontId="24" fillId="0" borderId="6" xfId="0" applyFont="1" applyBorder="1" applyAlignment="1">
      <alignment horizontal="center" vertical="center" wrapText="1"/>
    </xf>
    <xf numFmtId="0" fontId="26" fillId="4" borderId="5" xfId="0" applyFont="1" applyFill="1" applyBorder="1" applyAlignment="1">
      <alignment horizontal="center" vertical="center" wrapText="1"/>
    </xf>
    <xf numFmtId="0" fontId="26" fillId="4" borderId="6" xfId="0" applyFont="1" applyFill="1" applyBorder="1" applyAlignment="1">
      <alignment horizontal="center" vertical="center" wrapText="1"/>
    </xf>
    <xf numFmtId="0" fontId="26" fillId="4" borderId="7" xfId="0" applyFont="1" applyFill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2" fontId="1" fillId="0" borderId="7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right" vertical="center" wrapText="1"/>
    </xf>
    <xf numFmtId="0" fontId="3" fillId="0" borderId="11" xfId="0" applyFont="1" applyBorder="1" applyAlignment="1">
      <alignment horizontal="right" vertical="center" wrapText="1"/>
    </xf>
    <xf numFmtId="0" fontId="3" fillId="0" borderId="15" xfId="0" applyFont="1" applyBorder="1" applyAlignment="1">
      <alignment horizontal="right" vertical="center" wrapText="1"/>
    </xf>
    <xf numFmtId="0" fontId="18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2" fontId="24" fillId="4" borderId="5" xfId="0" applyNumberFormat="1" applyFont="1" applyFill="1" applyBorder="1" applyAlignment="1">
      <alignment horizontal="center" vertical="center" wrapText="1"/>
    </xf>
    <xf numFmtId="2" fontId="24" fillId="4" borderId="7" xfId="0" applyNumberFormat="1" applyFont="1" applyFill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4" fillId="0" borderId="11" xfId="0" applyFont="1" applyBorder="1" applyAlignment="1">
      <alignment horizontal="center" vertical="center" wrapText="1"/>
    </xf>
    <xf numFmtId="0" fontId="24" fillId="0" borderId="15" xfId="0" applyFont="1" applyBorder="1" applyAlignment="1">
      <alignment horizontal="center" vertical="center" wrapText="1"/>
    </xf>
    <xf numFmtId="0" fontId="28" fillId="0" borderId="0" xfId="0" applyFont="1" applyAlignment="1">
      <alignment horizontal="left" vertical="center"/>
    </xf>
    <xf numFmtId="0" fontId="24" fillId="0" borderId="5" xfId="0" applyFont="1" applyFill="1" applyBorder="1" applyAlignment="1">
      <alignment horizontal="center" vertical="center" wrapText="1"/>
    </xf>
    <xf numFmtId="0" fontId="24" fillId="0" borderId="7" xfId="0" applyFont="1" applyFill="1" applyBorder="1" applyAlignment="1">
      <alignment horizontal="center" vertical="center" wrapText="1"/>
    </xf>
    <xf numFmtId="0" fontId="24" fillId="4" borderId="2" xfId="0" applyFont="1" applyFill="1" applyBorder="1" applyAlignment="1">
      <alignment horizontal="center" vertical="center" wrapText="1"/>
    </xf>
    <xf numFmtId="0" fontId="25" fillId="4" borderId="2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center"/>
    </xf>
    <xf numFmtId="0" fontId="20" fillId="2" borderId="19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20" fillId="2" borderId="23" xfId="0" applyFont="1" applyFill="1" applyBorder="1" applyAlignment="1">
      <alignment horizontal="center" vertical="center" textRotation="90"/>
    </xf>
    <xf numFmtId="0" fontId="20" fillId="2" borderId="6" xfId="0" applyFont="1" applyFill="1" applyBorder="1" applyAlignment="1">
      <alignment horizontal="center" vertical="center" textRotation="90"/>
    </xf>
    <xf numFmtId="0" fontId="20" fillId="2" borderId="7" xfId="0" applyFont="1" applyFill="1" applyBorder="1" applyAlignment="1">
      <alignment horizontal="center" vertical="center" textRotation="90"/>
    </xf>
    <xf numFmtId="0" fontId="20" fillId="2" borderId="1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20" fillId="0" borderId="12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49" fontId="7" fillId="0" borderId="21" xfId="0" applyNumberFormat="1" applyFont="1" applyFill="1" applyBorder="1" applyAlignment="1">
      <alignment horizontal="center" vertical="center"/>
    </xf>
    <xf numFmtId="0" fontId="7" fillId="0" borderId="21" xfId="0" applyFont="1" applyFill="1" applyBorder="1" applyAlignment="1">
      <alignment horizontal="center" vertical="center"/>
    </xf>
  </cellXfs>
  <cellStyles count="3">
    <cellStyle name="Hyperlink" xfId="2"/>
    <cellStyle name="Įprastas" xfId="0" builtinId="0"/>
    <cellStyle name="Normal 2" xfId="1"/>
  </cellStyles>
  <dxfs count="0"/>
  <tableStyles count="0" defaultTableStyle="TableStyleMedium2" defaultPivotStyle="PivotStyleLight16"/>
  <colors>
    <mruColors>
      <color rgb="FF66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../../LIF/Downloads/ECH_2020_1_ROWMSCULL2------------------------_C74BX6263.PDF" TargetMode="External"/><Relationship Id="rId18" Type="http://schemas.openxmlformats.org/officeDocument/2006/relationships/hyperlink" Target="../../LIF/Downloads/2020%20ERU23CH%20Duisburg%20-%20Entries%20by%20Event%20(1).pdf" TargetMode="External"/><Relationship Id="rId26" Type="http://schemas.openxmlformats.org/officeDocument/2006/relationships/hyperlink" Target="../../LIF/Downloads/ECH_2017_1_ROWMSCULL4------------------------_C74BX5411.pdf" TargetMode="External"/><Relationship Id="rId39" Type="http://schemas.openxmlformats.org/officeDocument/2006/relationships/hyperlink" Target="../../LIF/Downloads/WCH_2017_ROWMSCULL2------------------------_C74BX6100.pdf" TargetMode="External"/><Relationship Id="rId21" Type="http://schemas.openxmlformats.org/officeDocument/2006/relationships/hyperlink" Target="../../LIF/Downloads/U23WCH_2017_ROWWSCULL2--U23-------------------_C74BX7755.pdf" TargetMode="External"/><Relationship Id="rId34" Type="http://schemas.openxmlformats.org/officeDocument/2006/relationships/hyperlink" Target="../../LIF/Downloads/JWCH_2016_ROWWNOCOX2--J---------------------_C74BX4059.pdf" TargetMode="External"/><Relationship Id="rId42" Type="http://schemas.openxmlformats.org/officeDocument/2006/relationships/hyperlink" Target="../../LIF/Downloads/YOG_2018_1_ROWWNOCOX2--J---------------------_C74CX7456.PDF" TargetMode="External"/><Relationship Id="rId47" Type="http://schemas.openxmlformats.org/officeDocument/2006/relationships/hyperlink" Target="../../LIF/Downloads/EC2018_ROWWSCULL2------------------------_C74BX1862.PDF" TargetMode="External"/><Relationship Id="rId50" Type="http://schemas.openxmlformats.org/officeDocument/2006/relationships/hyperlink" Target="../../LIF/Downloads/EC2018_ROWWSCULL1------------------------_C74BX3207.PDF" TargetMode="External"/><Relationship Id="rId55" Type="http://schemas.openxmlformats.org/officeDocument/2006/relationships/hyperlink" Target="../../LIF/Downloads/JWCH_2018_1_ROWWSCULL2--J---------------------_C74BX4484.PDF" TargetMode="External"/><Relationship Id="rId63" Type="http://schemas.openxmlformats.org/officeDocument/2006/relationships/hyperlink" Target="../../LIF/Downloads/WCH_2019_1_ROWMNOCOX2------------------------_C74BX2661.PDF" TargetMode="External"/><Relationship Id="rId68" Type="http://schemas.openxmlformats.org/officeDocument/2006/relationships/hyperlink" Target="../../LIF/Downloads/ECH_2019_1_ROWMSCULL1------------------------_C74BX4372.PDF" TargetMode="External"/><Relationship Id="rId76" Type="http://schemas.openxmlformats.org/officeDocument/2006/relationships/hyperlink" Target="../../LIF/Downloads/WCH_2018_ROWMSCULL4------------------------_C74BX2268.PDF" TargetMode="External"/><Relationship Id="rId84" Type="http://schemas.openxmlformats.org/officeDocument/2006/relationships/comments" Target="../comments1.xml"/><Relationship Id="rId7" Type="http://schemas.openxmlformats.org/officeDocument/2006/relationships/hyperlink" Target="https://d2cx26qpfwuhvu.cloudfront.net/worldrowing/wp-content/uploads/2020/12/15170413/2018ERU23CH-Brest-Results_Neutral.pdf" TargetMode="External"/><Relationship Id="rId71" Type="http://schemas.openxmlformats.org/officeDocument/2006/relationships/hyperlink" Target="../../LIF/Downloads/ECH_2019_1_ROWWNOCOX2------------------------_C74BX2013.PDF" TargetMode="External"/><Relationship Id="rId2" Type="http://schemas.openxmlformats.org/officeDocument/2006/relationships/hyperlink" Target="http://resultats.avironfrance.fr/Course-tout.php?Course=2018008074&amp;CCourse=74&amp;CRegate=2018008&amp;RegNom=European%20rowing%20junior%20championships&amp;RegNomComp=Championnat%20d%20Europe%20junior&amp;RegLieu=Gravelines,%20France&amp;RegDept=59&amp;RegDateDeb=2018-05-26&amp;RegDateFin=2018-05-27&amp;Liens=2&amp;noms=1" TargetMode="External"/><Relationship Id="rId16" Type="http://schemas.openxmlformats.org/officeDocument/2006/relationships/hyperlink" Target="../../LIF/Downloads/ECH_2020_1_ROWMSCULL1--PR1-------------------_C74BX6382.PDF" TargetMode="External"/><Relationship Id="rId29" Type="http://schemas.openxmlformats.org/officeDocument/2006/relationships/hyperlink" Target="../../LIF/Downloads/U23WCH_2016_ROWMSCULL2--U23-------------------_C74BX6508.pdf" TargetMode="External"/><Relationship Id="rId11" Type="http://schemas.openxmlformats.org/officeDocument/2006/relationships/hyperlink" Target="../../LIF/Downloads/ECH_2020_1_ROWMSCULL4------------------------_C74BX5600.PDF" TargetMode="External"/><Relationship Id="rId24" Type="http://schemas.openxmlformats.org/officeDocument/2006/relationships/hyperlink" Target="../../LIF/Downloads/ECH_2017_1_ROWMSCULL1------------------------_C74BX2881.pdf" TargetMode="External"/><Relationship Id="rId32" Type="http://schemas.openxmlformats.org/officeDocument/2006/relationships/hyperlink" Target="../../LIF/Downloads/JWCH_2016_ROWMSCULL1--J---------------------_C74BX4226.pdf" TargetMode="External"/><Relationship Id="rId37" Type="http://schemas.openxmlformats.org/officeDocument/2006/relationships/hyperlink" Target="../../LIF/Downloads/JWCH_2016_ROWWSCULL4--J---------------------_C74BX4548.pdf" TargetMode="External"/><Relationship Id="rId40" Type="http://schemas.openxmlformats.org/officeDocument/2006/relationships/hyperlink" Target="../../LIF/Downloads/WCH_2017_ROWMSCULL4------------------------_C74BX3002.pdf" TargetMode="External"/><Relationship Id="rId45" Type="http://schemas.openxmlformats.org/officeDocument/2006/relationships/hyperlink" Target="../../LIF/Downloads/U23WCH_2018_1_ROWWSCULL2--U23-------------------_C74BX1981.PDF" TargetMode="External"/><Relationship Id="rId53" Type="http://schemas.openxmlformats.org/officeDocument/2006/relationships/hyperlink" Target="../../LIF/Downloads/JWCH_2018_1_ROWWNOCOX2--J---------------------_C74BX2459.PDF" TargetMode="External"/><Relationship Id="rId58" Type="http://schemas.openxmlformats.org/officeDocument/2006/relationships/hyperlink" Target="../../LIF/Downloads/JWCH_2018_1_ROWMSCULL4--J---------------------_C74BX5317.PDF" TargetMode="External"/><Relationship Id="rId66" Type="http://schemas.openxmlformats.org/officeDocument/2006/relationships/hyperlink" Target="../../LIF/Downloads/JWCH_2019_1_ROWWSCULL2--J---------------------_C74BX4524.PDF" TargetMode="External"/><Relationship Id="rId74" Type="http://schemas.openxmlformats.org/officeDocument/2006/relationships/hyperlink" Target="../../LIF/Downloads/WCH_2018_ROWWSCULL1------------------------_C74BX8918.PDF" TargetMode="External"/><Relationship Id="rId79" Type="http://schemas.openxmlformats.org/officeDocument/2006/relationships/hyperlink" Target="https://d2cx26qpfwuhvu.cloudfront.net/worldrowing/wp-content/uploads/2020/12/15165946/2019ERJCHResults-JM2x_Neutral.pdf" TargetMode="External"/><Relationship Id="rId5" Type="http://schemas.openxmlformats.org/officeDocument/2006/relationships/hyperlink" Target="http://resultats.avironfrance.fr/Course-tout.php?Course=2018008088&amp;CCourse=88&amp;CRegate=2018008&amp;RegNom=European%20rowing%20junior%20championships&amp;RegNomComp=Championnat%20d%20Europe%20junior&amp;RegLieu=Gravelines,%20France&amp;RegDept=59&amp;RegDateDeb=2018-05-26&amp;RegDateFin=2018-05-27&amp;Liens=2&amp;noms=1" TargetMode="External"/><Relationship Id="rId61" Type="http://schemas.openxmlformats.org/officeDocument/2006/relationships/hyperlink" Target="../../LIF/Downloads/WCH_2019_1_ROWMSCULL2------------------------_C74BX4488.PDF" TargetMode="External"/><Relationship Id="rId82" Type="http://schemas.openxmlformats.org/officeDocument/2006/relationships/printerSettings" Target="../printerSettings/printerSettings1.bin"/><Relationship Id="rId10" Type="http://schemas.openxmlformats.org/officeDocument/2006/relationships/hyperlink" Target="../../LIF/Downloads/U23WCH_2019_1_ROWMSCULL1--U23-------------------_C74BX3304.PDF" TargetMode="External"/><Relationship Id="rId19" Type="http://schemas.openxmlformats.org/officeDocument/2006/relationships/hyperlink" Target="../../LIF/Downloads/U23WCH_2017_ROWWSCULL1--U23-------------------_C74BX5182.pdf" TargetMode="External"/><Relationship Id="rId31" Type="http://schemas.openxmlformats.org/officeDocument/2006/relationships/hyperlink" Target="../../LIF/Downloads/U23WCH_2016_ROWWSCULL1--U23-------------------_C74BX2915.pdf" TargetMode="External"/><Relationship Id="rId44" Type="http://schemas.openxmlformats.org/officeDocument/2006/relationships/hyperlink" Target="../../LIF/Downloads/U23WCH_2018_1_ROWMNOCOX2--U23-------------------_C74BX3591.PDF" TargetMode="External"/><Relationship Id="rId52" Type="http://schemas.openxmlformats.org/officeDocument/2006/relationships/hyperlink" Target="../../LIF/Downloads/JWCH_2018_1_ROWWSCULL1--J---------------------_C74BX8464.PDF" TargetMode="External"/><Relationship Id="rId60" Type="http://schemas.openxmlformats.org/officeDocument/2006/relationships/hyperlink" Target="../../LIF/Downloads/WCH_2019_1_ROWWSCULL2------------------------_C74BX8738.PDF" TargetMode="External"/><Relationship Id="rId65" Type="http://schemas.openxmlformats.org/officeDocument/2006/relationships/hyperlink" Target="../../LIF/Downloads/JWCH_2019_1_ROWWNOCOX2--J---------------------_C74BX1670.PDF" TargetMode="External"/><Relationship Id="rId73" Type="http://schemas.openxmlformats.org/officeDocument/2006/relationships/hyperlink" Target="../../LIF/Downloads/WCH_2018_ROWWSCULL2------------------------_C74BX8585.PDF" TargetMode="External"/><Relationship Id="rId78" Type="http://schemas.openxmlformats.org/officeDocument/2006/relationships/hyperlink" Target="https://d2cx26qpfwuhvu.cloudfront.net/worldrowing/wp-content/uploads/2020/12/15165945/2019ERJCHResults-JW2-_Neutral.pdf" TargetMode="External"/><Relationship Id="rId81" Type="http://schemas.openxmlformats.org/officeDocument/2006/relationships/hyperlink" Target="https://d2cx26qpfwuhvu.cloudfront.net/worldrowing/wp-content/uploads/2020/12/15165948/2019ERJCHResults-JW2x_Neutral.pdf" TargetMode="External"/><Relationship Id="rId4" Type="http://schemas.openxmlformats.org/officeDocument/2006/relationships/hyperlink" Target="http://resultats.avironfrance.fr/Course-tout.php?Course=2018008087&amp;CCourse=87&amp;CRegate=2018008&amp;RegNom=European%20rowing%20junior%20championships&amp;RegNomComp=Championnat%20d%20Europe%20junior&amp;RegLieu=Gravelines,%20France&amp;RegDept=59&amp;RegDateDeb=2018-05-26&amp;RegDateFin=2018-05-27&amp;Liens=2&amp;noms=1" TargetMode="External"/><Relationship Id="rId9" Type="http://schemas.openxmlformats.org/officeDocument/2006/relationships/hyperlink" Target="../../LIF/Downloads/U23WCH_2019_1_ROWMNOCOX2--U23-------------------_C74BX5834.PDF" TargetMode="External"/><Relationship Id="rId14" Type="http://schemas.openxmlformats.org/officeDocument/2006/relationships/hyperlink" Target="../../LIF/Downloads/ECH_2020_1_ROWMSCULL1------------------------_C74BX8988.PDF" TargetMode="External"/><Relationship Id="rId22" Type="http://schemas.openxmlformats.org/officeDocument/2006/relationships/hyperlink" Target="../../LIF/Downloads/U23WCH_2017_ROWMNOCOX4--U23-------------------_C74BX6051.pdf" TargetMode="External"/><Relationship Id="rId27" Type="http://schemas.openxmlformats.org/officeDocument/2006/relationships/hyperlink" Target="../../LIF/Downloads/ECH_2017_1_ROWMNOCOX4------------------------_C74BX2796.pdf" TargetMode="External"/><Relationship Id="rId30" Type="http://schemas.openxmlformats.org/officeDocument/2006/relationships/hyperlink" Target="../../LIF/Downloads/U23WCH_2016_ROWMSCULL2-LU23-------------------_C74BX1575.pdf" TargetMode="External"/><Relationship Id="rId35" Type="http://schemas.openxmlformats.org/officeDocument/2006/relationships/hyperlink" Target="../../LIF/Downloads/JWCH_2016_ROWMSCULL2--J---------------------_C74BX7989.pdf" TargetMode="External"/><Relationship Id="rId43" Type="http://schemas.openxmlformats.org/officeDocument/2006/relationships/hyperlink" Target="../../LIF/Downloads/U23WCH_2018_1_ROWMSCULL1--U23-------------------_C74BX1601.PDF" TargetMode="External"/><Relationship Id="rId48" Type="http://schemas.openxmlformats.org/officeDocument/2006/relationships/hyperlink" Target="../../LIF/Downloads/EC2018_ROWMSCULL4------------------------_C74BX7885.PDF" TargetMode="External"/><Relationship Id="rId56" Type="http://schemas.openxmlformats.org/officeDocument/2006/relationships/hyperlink" Target="../../LIF/Downloads/JWCH_2018_1_ROWMSCULL2--J---------------------_C74BX4879.PDF" TargetMode="External"/><Relationship Id="rId64" Type="http://schemas.openxmlformats.org/officeDocument/2006/relationships/hyperlink" Target="../../LIF/Downloads/WCH_2019_1_ROWMSCULL4------------------------_C74BX8582.PDF" TargetMode="External"/><Relationship Id="rId69" Type="http://schemas.openxmlformats.org/officeDocument/2006/relationships/hyperlink" Target="../../LIF/Downloads/ECH_2019_1_ROWWSCULL2------------------------_C74BX7960.PDF" TargetMode="External"/><Relationship Id="rId77" Type="http://schemas.openxmlformats.org/officeDocument/2006/relationships/hyperlink" Target="https://d2cx26qpfwuhvu.cloudfront.net/worldrowing/wp-content/uploads/2020/12/15184826/Entries_2017ERJCH_Krefeld_Neutral.pdf" TargetMode="External"/><Relationship Id="rId8" Type="http://schemas.openxmlformats.org/officeDocument/2006/relationships/hyperlink" Target="http://2019eru23ch.rowtiming.com/results_pdf/1___7-09-2019___2019ERU23CH/Results/race-82___event-66___name-BM4-___eta-FA.pdf" TargetMode="External"/><Relationship Id="rId51" Type="http://schemas.openxmlformats.org/officeDocument/2006/relationships/hyperlink" Target="../../LIF/Downloads/EC2018_ROWMSCULL1------------------------_C74BX3717.PDF" TargetMode="External"/><Relationship Id="rId72" Type="http://schemas.openxmlformats.org/officeDocument/2006/relationships/hyperlink" Target="../../LIF/Downloads/ECH_2019_1_ROWMSCULL4------------------------_C74BX7572.PDF" TargetMode="External"/><Relationship Id="rId80" Type="http://schemas.openxmlformats.org/officeDocument/2006/relationships/hyperlink" Target="https://d2cx26qpfwuhvu.cloudfront.net/worldrowing/wp-content/uploads/2020/12/15165952/2019ERJCHResults-JM4x_Neutral.pdf" TargetMode="External"/><Relationship Id="rId3" Type="http://schemas.openxmlformats.org/officeDocument/2006/relationships/hyperlink" Target="http://resultats.avironfrance.fr/Course-tout.php?Course=2018008086&amp;CCourse=86&amp;CRegate=2018008&amp;RegNom=European%20rowing%20junior%20championships&amp;RegNomComp=Championnat%20d%20Europe%20junior&amp;RegLieu=Gravelines,%20France&amp;RegDept=59&amp;RegDateDeb=2018-05-26&amp;RegDateFin=2018-05-27&amp;Liens=2&amp;noms=1" TargetMode="External"/><Relationship Id="rId12" Type="http://schemas.openxmlformats.org/officeDocument/2006/relationships/hyperlink" Target="../../LIF/Downloads/ECH_2020_1_ROWMCOXED8------------------------_C74BX7981.PDF" TargetMode="External"/><Relationship Id="rId17" Type="http://schemas.openxmlformats.org/officeDocument/2006/relationships/hyperlink" Target="../../LIF/Downloads/2020%20ERU23CH%20Duisburg%20-%20Results%20Summary%20Sunday%20Afternoon.pdf" TargetMode="External"/><Relationship Id="rId25" Type="http://schemas.openxmlformats.org/officeDocument/2006/relationships/hyperlink" Target="../../LIF/Downloads/ECH_2017_1_ROWMSCULL2------------------------_C74BX6967.pdf" TargetMode="External"/><Relationship Id="rId33" Type="http://schemas.openxmlformats.org/officeDocument/2006/relationships/hyperlink" Target="../../LIF/Downloads/JWCH_2016_ROWMNOCOX2--J---------------------_C74BX7931.pdf" TargetMode="External"/><Relationship Id="rId38" Type="http://schemas.openxmlformats.org/officeDocument/2006/relationships/hyperlink" Target="../../LIF/Downloads/WCH_2017_ROWWSCULL2------------------------_C74BX5812.pdf" TargetMode="External"/><Relationship Id="rId46" Type="http://schemas.openxmlformats.org/officeDocument/2006/relationships/hyperlink" Target="../../LIF/Downloads/U23WCH_2018_1_ROWMNOCOX4--U23-------------------_C74BX1226.PDF" TargetMode="External"/><Relationship Id="rId59" Type="http://schemas.openxmlformats.org/officeDocument/2006/relationships/hyperlink" Target="../../LIF/Downloads/WCH_2019_1_ROWMSCULL1------------------------_C74BX1183.PDF" TargetMode="External"/><Relationship Id="rId67" Type="http://schemas.openxmlformats.org/officeDocument/2006/relationships/hyperlink" Target="../../LIF/Downloads/JWCH_2019_1_ROWMSCULL2--J---------------------_C74BX5208.PDF" TargetMode="External"/><Relationship Id="rId20" Type="http://schemas.openxmlformats.org/officeDocument/2006/relationships/hyperlink" Target="../../LIF/Downloads/U23WCH_2017_ROWMSCULL2--U23-------------------_C74BX6334.pdf" TargetMode="External"/><Relationship Id="rId41" Type="http://schemas.openxmlformats.org/officeDocument/2006/relationships/hyperlink" Target="../../LIF/Downloads/WCH_2017_ROWMNOCOX4------------------------_C74BX4283.pdf" TargetMode="External"/><Relationship Id="rId54" Type="http://schemas.openxmlformats.org/officeDocument/2006/relationships/hyperlink" Target="../../LIF/Downloads/JWCH_2018_1_ROWMNOCOX2--J---------------------_C74BX1910.PDF" TargetMode="External"/><Relationship Id="rId62" Type="http://schemas.openxmlformats.org/officeDocument/2006/relationships/hyperlink" Target="../../LIF/Downloads/WCH_2019_1_ROWWSCULL1------------------------_C74BX4550.PDF" TargetMode="External"/><Relationship Id="rId70" Type="http://schemas.openxmlformats.org/officeDocument/2006/relationships/hyperlink" Target="../../LIF/Downloads/ECH_2019_1_ROWMSCULL2------------------------_C74BX7499.PDF" TargetMode="External"/><Relationship Id="rId75" Type="http://schemas.openxmlformats.org/officeDocument/2006/relationships/hyperlink" Target="../../LIF/Downloads/WCH_2018_ROWMSCULL1------------------------_C74BX8336.PDF" TargetMode="External"/><Relationship Id="rId83" Type="http://schemas.openxmlformats.org/officeDocument/2006/relationships/vmlDrawing" Target="../drawings/vmlDrawing1.vml"/><Relationship Id="rId1" Type="http://schemas.openxmlformats.org/officeDocument/2006/relationships/hyperlink" Target="mailto:&#381;emait&#279;s%20g.%206,%20Vilnius,%20LT03117,%208%20521%2033154,%20info@lif.lt" TargetMode="External"/><Relationship Id="rId6" Type="http://schemas.openxmlformats.org/officeDocument/2006/relationships/hyperlink" Target="https://wyniki.wioslarstwo.poznan.pl/results_pdf/99___01-09-2018___2018%20European%20Rowing%20U23%20Championships/Startlists/10_StartlistFinalsDetailed.pdf" TargetMode="External"/><Relationship Id="rId15" Type="http://schemas.openxmlformats.org/officeDocument/2006/relationships/hyperlink" Target="../../LIF/Downloads/ECH_2020_1_ROWWSCULL1------------------------_C74BX7955.PDF" TargetMode="External"/><Relationship Id="rId23" Type="http://schemas.openxmlformats.org/officeDocument/2006/relationships/hyperlink" Target="../../LIF/Downloads/U23WCH_2017_ROWMSCULL1--U23-------------------_C74BX5842.pdf" TargetMode="External"/><Relationship Id="rId28" Type="http://schemas.openxmlformats.org/officeDocument/2006/relationships/hyperlink" Target="../../LIF/Downloads/U23WCH_2016_ROWMSCULL1--U23-------------------_C74BX8388.pdf" TargetMode="External"/><Relationship Id="rId36" Type="http://schemas.openxmlformats.org/officeDocument/2006/relationships/hyperlink" Target="../../LIF/Downloads/JWCH_2016_ROWWSCULL2--J---------------------_C74BX3450.pdf" TargetMode="External"/><Relationship Id="rId49" Type="http://schemas.openxmlformats.org/officeDocument/2006/relationships/hyperlink" Target="../../LIF/Downloads/EC2018_ROWMNOCOX4------------------------_C74BX3283.PDF" TargetMode="External"/><Relationship Id="rId57" Type="http://schemas.openxmlformats.org/officeDocument/2006/relationships/hyperlink" Target="../../LIF/Downloads/JWCH_2018_1_ROWWSCULL4--J---------------------_C74BX9169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S748"/>
  <sheetViews>
    <sheetView tabSelected="1" topLeftCell="A410" zoomScaleNormal="100" workbookViewId="0">
      <selection activeCell="L1" sqref="L1"/>
    </sheetView>
  </sheetViews>
  <sheetFormatPr defaultColWidth="9.140625" defaultRowHeight="15"/>
  <cols>
    <col min="1" max="1" width="3.85546875" style="1" bestFit="1" customWidth="1"/>
    <col min="2" max="2" width="25.7109375" style="1" bestFit="1" customWidth="1"/>
    <col min="3" max="3" width="14.28515625" style="1" customWidth="1"/>
    <col min="4" max="4" width="10.7109375" style="1" customWidth="1"/>
    <col min="5" max="5" width="10" style="1" customWidth="1"/>
    <col min="6" max="6" width="10.140625" style="1" customWidth="1"/>
    <col min="7" max="7" width="11.7109375" style="1" customWidth="1"/>
    <col min="8" max="8" width="10.140625" style="1" customWidth="1"/>
    <col min="9" max="9" width="23.28515625" style="8" customWidth="1"/>
    <col min="10" max="10" width="10.5703125" style="1" customWidth="1"/>
    <col min="11" max="11" width="11" style="8" customWidth="1"/>
    <col min="12" max="12" width="10.5703125" style="55" customWidth="1"/>
    <col min="13" max="13" width="11.42578125" style="1" customWidth="1"/>
    <col min="14" max="14" width="8.85546875" style="2" customWidth="1"/>
    <col min="15" max="15" width="9.140625" style="2" customWidth="1"/>
    <col min="16" max="16" width="11.140625" style="2" customWidth="1"/>
    <col min="17" max="17" width="12.7109375" style="2" customWidth="1"/>
    <col min="18" max="18" width="12.28515625" style="1" customWidth="1"/>
    <col min="19" max="16384" width="9.140625" style="1"/>
  </cols>
  <sheetData>
    <row r="1" spans="1:18" s="8" customFormat="1" ht="15.75">
      <c r="D1" s="75"/>
      <c r="E1" s="75"/>
      <c r="F1" s="75"/>
      <c r="G1" s="75"/>
      <c r="H1" s="75"/>
      <c r="I1" s="75"/>
      <c r="J1" s="75"/>
      <c r="K1" s="75"/>
      <c r="L1" s="79"/>
      <c r="N1" s="2"/>
      <c r="O1" s="2"/>
      <c r="P1" s="2"/>
      <c r="Q1" s="2"/>
    </row>
    <row r="2" spans="1:18" s="8" customFormat="1" ht="15.75">
      <c r="B2" s="8" t="s">
        <v>0</v>
      </c>
      <c r="D2" s="75"/>
      <c r="E2" s="75"/>
      <c r="F2" s="75"/>
      <c r="G2" s="75"/>
      <c r="H2" s="75"/>
      <c r="I2" s="75"/>
      <c r="J2" s="75"/>
      <c r="K2" s="75"/>
      <c r="L2" s="79"/>
      <c r="N2" s="2"/>
      <c r="O2" s="2"/>
      <c r="P2" s="2"/>
      <c r="Q2" s="2"/>
    </row>
    <row r="3" spans="1:18" s="8" customFormat="1">
      <c r="B3" s="46" t="s">
        <v>1</v>
      </c>
      <c r="L3" s="55"/>
      <c r="N3" s="2"/>
      <c r="O3" s="2"/>
      <c r="P3" s="2"/>
      <c r="Q3" s="2"/>
    </row>
    <row r="4" spans="1:18" ht="3" customHeight="1">
      <c r="A4" s="8"/>
      <c r="B4" s="8"/>
      <c r="C4" s="8"/>
      <c r="D4" s="8"/>
      <c r="E4" s="8"/>
      <c r="F4" s="8"/>
      <c r="G4" s="8"/>
      <c r="H4" s="8"/>
      <c r="J4" s="8"/>
      <c r="M4" s="8"/>
      <c r="R4" s="8"/>
    </row>
    <row r="5" spans="1:18" ht="26.25">
      <c r="A5" s="124" t="s">
        <v>2</v>
      </c>
      <c r="B5" s="125"/>
      <c r="C5" s="125"/>
      <c r="D5" s="125"/>
      <c r="E5" s="125"/>
      <c r="F5" s="125"/>
      <c r="G5" s="125"/>
      <c r="H5" s="125"/>
      <c r="I5" s="125"/>
      <c r="J5" s="125"/>
      <c r="K5" s="125"/>
      <c r="L5" s="125"/>
      <c r="M5" s="125"/>
      <c r="N5" s="125"/>
      <c r="O5" s="125"/>
      <c r="P5" s="125"/>
      <c r="Q5" s="125"/>
      <c r="R5" s="8"/>
    </row>
    <row r="6" spans="1:18" ht="18.75">
      <c r="A6" s="131" t="s">
        <v>3</v>
      </c>
      <c r="B6" s="106"/>
      <c r="C6" s="106"/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106"/>
      <c r="O6" s="106"/>
      <c r="P6" s="106"/>
      <c r="Q6" s="106"/>
      <c r="R6" s="8"/>
    </row>
    <row r="7" spans="1:18" s="8" customFormat="1" ht="15.75">
      <c r="A7" s="75"/>
      <c r="B7" s="105" t="s">
        <v>4</v>
      </c>
      <c r="C7" s="105"/>
      <c r="D7" s="105"/>
      <c r="E7" s="105"/>
      <c r="F7" s="105"/>
      <c r="G7" s="105"/>
      <c r="H7" s="105"/>
      <c r="I7" s="45"/>
      <c r="J7" s="45"/>
      <c r="K7" s="45"/>
      <c r="L7" s="80"/>
      <c r="M7" s="45"/>
      <c r="N7" s="45"/>
      <c r="O7" s="45"/>
      <c r="P7" s="45"/>
      <c r="Q7" s="45"/>
    </row>
    <row r="8" spans="1:18" s="8" customFormat="1" ht="18">
      <c r="A8" s="75"/>
      <c r="B8" s="106" t="s">
        <v>5</v>
      </c>
      <c r="C8" s="106"/>
      <c r="D8" s="106"/>
      <c r="E8" s="45"/>
      <c r="F8" s="45"/>
      <c r="G8" s="45"/>
      <c r="H8" s="45"/>
      <c r="I8" s="45"/>
      <c r="J8" s="45"/>
      <c r="K8" s="45"/>
      <c r="L8" s="80"/>
      <c r="M8" s="45"/>
      <c r="N8" s="45"/>
      <c r="O8" s="45"/>
      <c r="P8" s="45"/>
      <c r="Q8" s="45"/>
    </row>
    <row r="9" spans="1:18" s="8" customFormat="1" ht="15.75">
      <c r="A9" s="75"/>
      <c r="B9" s="47">
        <v>191366567</v>
      </c>
      <c r="C9" s="45"/>
      <c r="D9" s="45"/>
      <c r="E9" s="45"/>
      <c r="F9" s="45"/>
      <c r="G9" s="45"/>
      <c r="H9" s="45"/>
      <c r="I9" s="45"/>
      <c r="J9" s="45"/>
      <c r="K9" s="45"/>
      <c r="L9" s="80"/>
      <c r="M9" s="45"/>
      <c r="N9" s="45"/>
      <c r="O9" s="45"/>
      <c r="P9" s="45"/>
      <c r="Q9" s="45"/>
    </row>
    <row r="10" spans="1:18" s="8" customFormat="1" ht="18">
      <c r="A10" s="75"/>
      <c r="B10" s="74" t="s">
        <v>6</v>
      </c>
      <c r="C10" s="45"/>
      <c r="D10" s="45"/>
      <c r="E10" s="45"/>
      <c r="F10" s="45"/>
      <c r="G10" s="45"/>
      <c r="H10" s="45"/>
      <c r="I10" s="45"/>
      <c r="J10" s="45"/>
      <c r="K10" s="45"/>
      <c r="L10" s="80"/>
      <c r="M10" s="45"/>
      <c r="N10" s="45"/>
      <c r="O10" s="45"/>
      <c r="P10" s="45"/>
      <c r="Q10" s="45"/>
    </row>
    <row r="11" spans="1:18" s="8" customFormat="1" ht="16.899999999999999" customHeight="1">
      <c r="A11" s="107" t="s">
        <v>7</v>
      </c>
      <c r="B11" s="107"/>
      <c r="C11" s="107"/>
      <c r="D11" s="107"/>
      <c r="E11" s="107"/>
      <c r="F11" s="107"/>
      <c r="G11" s="107"/>
      <c r="H11" s="107"/>
      <c r="I11" s="107"/>
      <c r="J11" s="107"/>
      <c r="K11" s="107"/>
      <c r="L11" s="107"/>
      <c r="M11" s="107"/>
      <c r="N11" s="107"/>
      <c r="O11" s="107"/>
      <c r="P11" s="107"/>
      <c r="Q11" s="107"/>
      <c r="R11" s="107"/>
    </row>
    <row r="12" spans="1:18" ht="15.75">
      <c r="A12" s="26"/>
      <c r="B12" s="27"/>
      <c r="C12" s="27"/>
      <c r="D12" s="27"/>
      <c r="E12" s="27"/>
      <c r="F12" s="27"/>
      <c r="G12" s="27"/>
      <c r="H12" s="27"/>
      <c r="I12" s="27"/>
      <c r="J12" s="27"/>
      <c r="K12" s="27"/>
      <c r="L12" s="81"/>
      <c r="M12" s="27"/>
      <c r="N12" s="28"/>
      <c r="O12" s="28"/>
      <c r="P12" s="28"/>
      <c r="Q12" s="28"/>
      <c r="R12" s="27"/>
    </row>
    <row r="13" spans="1:18" s="8" customFormat="1" ht="15" hidden="1" customHeight="1">
      <c r="A13" s="111" t="s">
        <v>8</v>
      </c>
      <c r="B13" s="112" t="s">
        <v>9</v>
      </c>
      <c r="C13" s="112" t="s">
        <v>10</v>
      </c>
      <c r="D13" s="112" t="s">
        <v>11</v>
      </c>
      <c r="E13" s="113" t="s">
        <v>12</v>
      </c>
      <c r="F13" s="128"/>
      <c r="G13" s="129"/>
      <c r="H13" s="129"/>
      <c r="I13" s="129"/>
      <c r="J13" s="129"/>
      <c r="K13" s="129"/>
      <c r="L13" s="129"/>
      <c r="M13" s="129"/>
      <c r="N13" s="129"/>
      <c r="O13" s="130"/>
      <c r="P13" s="134" t="s">
        <v>13</v>
      </c>
      <c r="Q13" s="116" t="s">
        <v>14</v>
      </c>
      <c r="R13" s="108" t="s">
        <v>15</v>
      </c>
    </row>
    <row r="14" spans="1:18" s="8" customFormat="1" ht="45" customHeight="1">
      <c r="A14" s="111"/>
      <c r="B14" s="112"/>
      <c r="C14" s="112"/>
      <c r="D14" s="112"/>
      <c r="E14" s="115"/>
      <c r="F14" s="113" t="s">
        <v>16</v>
      </c>
      <c r="G14" s="113" t="s">
        <v>17</v>
      </c>
      <c r="H14" s="113" t="s">
        <v>18</v>
      </c>
      <c r="I14" s="136" t="s">
        <v>19</v>
      </c>
      <c r="J14" s="113" t="s">
        <v>20</v>
      </c>
      <c r="K14" s="113" t="s">
        <v>21</v>
      </c>
      <c r="L14" s="132" t="s">
        <v>22</v>
      </c>
      <c r="M14" s="113" t="s">
        <v>23</v>
      </c>
      <c r="N14" s="126" t="s">
        <v>24</v>
      </c>
      <c r="O14" s="126" t="s">
        <v>25</v>
      </c>
      <c r="P14" s="135"/>
      <c r="Q14" s="117"/>
      <c r="R14" s="109"/>
    </row>
    <row r="15" spans="1:18" s="8" customFormat="1" ht="76.150000000000006" customHeight="1">
      <c r="A15" s="111"/>
      <c r="B15" s="112"/>
      <c r="C15" s="112"/>
      <c r="D15" s="112"/>
      <c r="E15" s="114"/>
      <c r="F15" s="114"/>
      <c r="G15" s="114"/>
      <c r="H15" s="114"/>
      <c r="I15" s="137"/>
      <c r="J15" s="114"/>
      <c r="K15" s="114"/>
      <c r="L15" s="133"/>
      <c r="M15" s="114"/>
      <c r="N15" s="127"/>
      <c r="O15" s="127"/>
      <c r="P15" s="135"/>
      <c r="Q15" s="118"/>
      <c r="R15" s="110"/>
    </row>
    <row r="16" spans="1:18" s="8" customFormat="1" ht="5.45" customHeight="1">
      <c r="A16" s="14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58"/>
      <c r="M16" s="15"/>
      <c r="N16" s="15"/>
      <c r="O16" s="15"/>
      <c r="P16" s="15"/>
      <c r="Q16" s="15"/>
      <c r="R16" s="16"/>
    </row>
    <row r="17" spans="1:19">
      <c r="A17" s="89"/>
      <c r="B17" s="90"/>
      <c r="C17" s="90"/>
      <c r="D17" s="90"/>
      <c r="E17" s="90"/>
      <c r="F17" s="90"/>
      <c r="G17" s="90"/>
      <c r="H17" s="90"/>
      <c r="I17" s="90"/>
      <c r="J17" s="90"/>
      <c r="K17" s="90"/>
      <c r="L17" s="90"/>
      <c r="M17" s="90"/>
      <c r="N17" s="90"/>
      <c r="O17" s="90"/>
      <c r="P17" s="90"/>
      <c r="Q17" s="71"/>
      <c r="R17" s="8"/>
      <c r="S17" s="8"/>
    </row>
    <row r="18" spans="1:19" s="55" customFormat="1">
      <c r="A18" s="85" t="s">
        <v>26</v>
      </c>
      <c r="B18" s="86"/>
      <c r="C18" s="86"/>
      <c r="D18" s="86"/>
      <c r="E18" s="86"/>
      <c r="F18" s="86"/>
      <c r="G18" s="86"/>
      <c r="H18" s="86"/>
      <c r="I18" s="86"/>
      <c r="J18" s="86"/>
      <c r="K18" s="86"/>
      <c r="L18" s="86"/>
      <c r="M18" s="86"/>
      <c r="N18" s="86"/>
      <c r="O18" s="86"/>
      <c r="P18" s="86"/>
      <c r="Q18" s="70"/>
    </row>
    <row r="19" spans="1:19" s="8" customFormat="1" ht="16.899999999999999" customHeight="1">
      <c r="A19" s="87" t="s">
        <v>27</v>
      </c>
      <c r="B19" s="88"/>
      <c r="C19" s="88"/>
      <c r="D19" s="49"/>
      <c r="E19" s="49"/>
      <c r="F19" s="49"/>
      <c r="G19" s="49"/>
      <c r="H19" s="49"/>
      <c r="I19" s="49"/>
      <c r="J19" s="49"/>
      <c r="K19" s="49"/>
      <c r="L19" s="82"/>
      <c r="M19" s="49"/>
      <c r="N19" s="49"/>
      <c r="O19" s="49"/>
      <c r="P19" s="49"/>
      <c r="Q19" s="71"/>
    </row>
    <row r="20" spans="1:19" s="8" customFormat="1">
      <c r="A20" s="89" t="s">
        <v>28</v>
      </c>
      <c r="B20" s="90"/>
      <c r="C20" s="90"/>
      <c r="D20" s="90"/>
      <c r="E20" s="90"/>
      <c r="F20" s="90"/>
      <c r="G20" s="90"/>
      <c r="H20" s="90"/>
      <c r="I20" s="90"/>
      <c r="J20" s="90"/>
      <c r="K20" s="90"/>
      <c r="L20" s="90"/>
      <c r="M20" s="90"/>
      <c r="N20" s="90"/>
      <c r="O20" s="90"/>
      <c r="P20" s="90"/>
      <c r="Q20" s="71"/>
    </row>
    <row r="21" spans="1:19" s="8" customFormat="1" ht="30">
      <c r="A21" s="76">
        <v>1</v>
      </c>
      <c r="B21" s="76" t="s">
        <v>29</v>
      </c>
      <c r="C21" s="12" t="s">
        <v>30</v>
      </c>
      <c r="D21" s="76" t="s">
        <v>31</v>
      </c>
      <c r="E21" s="76">
        <v>2</v>
      </c>
      <c r="F21" s="76" t="s">
        <v>32</v>
      </c>
      <c r="G21" s="76" t="s">
        <v>33</v>
      </c>
      <c r="H21" s="76" t="s">
        <v>34</v>
      </c>
      <c r="I21" s="76"/>
      <c r="J21" s="76">
        <v>13</v>
      </c>
      <c r="K21" s="76">
        <v>13</v>
      </c>
      <c r="L21" s="61">
        <v>2</v>
      </c>
      <c r="M21" s="76" t="s">
        <v>34</v>
      </c>
      <c r="N21" s="3">
        <f t="shared" ref="N21:N25" si="0">(IF(F21="OŽ",IF(L21=1,550.8,IF(L21=2,426.38,IF(L21=3,342.14,IF(L21=4,181.44,IF(L21=5,168.48,IF(L21=6,155.52,IF(L21=7,148.5,IF(L21=8,144,0))))))))+IF(L21&lt;=8,0,IF(L21&lt;=16,137.7,IF(L21&lt;=24,108,IF(L21&lt;=32,80.1,IF(L21&lt;=36,52.2,0)))))-IF(L21&lt;=8,0,IF(L21&lt;=16,(L21-9)*2.754,IF(L21&lt;=24,(L21-17)* 2.754,IF(L21&lt;=32,(L21-25)* 2.754,IF(L21&lt;=36,(L21-33)*2.754,0))))),0)+IF(F21="PČ",IF(L21=1,449,IF(L21=2,314.6,IF(L21=3,238,IF(L21=4,172,IF(L21=5,159,IF(L21=6,145,IF(L21=7,132,IF(L21=8,119,0))))))))+IF(L21&lt;=8,0,IF(L21&lt;=16,88,IF(L21&lt;=24,55,IF(L21&lt;=32,22,0))))-IF(L21&lt;=8,0,IF(L21&lt;=16,(L21-9)*2.245,IF(L21&lt;=24,(L21-17)*2.245,IF(L21&lt;=32,(L21-25)*2.245,0)))),0)+IF(F21="PČneol",IF(L21=1,85,IF(L21=2,64.61,IF(L21=3,50.76,IF(L21=4,16.25,IF(L21=5,15,IF(L21=6,13.75,IF(L21=7,12.5,IF(L21=8,11.25,0))))))))+IF(L21&lt;=8,0,IF(L21&lt;=16,9,0))-IF(L21&lt;=8,0,IF(L21&lt;=16,(L21-9)*0.425,0)),0)+IF(F21="PŽ",IF(L21=1,85,IF(L21=2,59.5,IF(L21=3,45,IF(L21=4,32.5,IF(L21=5,30,IF(L21=6,27.5,IF(L21=7,25,IF(L21=8,22.5,0))))))))+IF(L21&lt;=8,0,IF(L21&lt;=16,19,IF(L21&lt;=24,13,IF(L21&lt;=32,8,0))))-IF(L21&lt;=8,0,IF(L21&lt;=16,(L21-9)*0.425,IF(L21&lt;=24,(L21-17)*0.425,IF(L21&lt;=32,(L21-25)*0.425,0)))),0)+IF(F21="EČ",IF(L21=1,204,IF(L21=2,156.24,IF(L21=3,123.84,IF(L21=4,72,IF(L21=5,66,IF(L21=6,60,IF(L21=7,54,IF(L21=8,48,0))))))))+IF(L21&lt;=8,0,IF(L21&lt;=16,40,IF(L21&lt;=24,25,0)))-IF(L21&lt;=8,0,IF(L21&lt;=16,(L21-9)*1.02,IF(L21&lt;=24,(L21-17)*1.02,0))),0)+IF(F21="EČneol",IF(L21=1,68,IF(L21=2,51.69,IF(L21=3,40.61,IF(L21=4,13,IF(L21=5,12,IF(L21=6,11,IF(L21=7,10,IF(L21=8,9,0)))))))))+IF(F21="EŽ",IF(L21=1,68,IF(L21=2,47.6,IF(L21=3,36,IF(L21=4,18,IF(L21=5,16.5,IF(L21=6,15,IF(L21=7,13.5,IF(L21=8,12,0))))))))+IF(L21&lt;=8,0,IF(L21&lt;=16,10,IF(L21&lt;=24,6,0)))-IF(L21&lt;=8,0,IF(L21&lt;=16,(L21-9)*0.34,IF(L21&lt;=24,(L21-17)*0.34,0))),0)+IF(F21="PT",IF(L21=1,68,IF(L21=2,52.08,IF(L21=3,41.28,IF(L21=4,24,IF(L21=5,22,IF(L21=6,20,IF(L21=7,18,IF(L21=8,16,0))))))))+IF(L21&lt;=8,0,IF(L21&lt;=16,13,IF(L21&lt;=24,9,IF(L21&lt;=32,4,0))))-IF(L21&lt;=8,0,IF(L21&lt;=16,(L21-9)*0.34,IF(L21&lt;=24,(L21-17)*0.34,IF(L21&lt;=32,(L21-25)*0.34,0)))),0)+IF(F21="JOŽ",IF(L21=1,85,IF(L21=2,59.5,IF(L21=3,45,IF(L21=4,32.5,IF(L21=5,30,IF(L21=6,27.5,IF(L21=7,25,IF(L21=8,22.5,0))))))))+IF(L21&lt;=8,0,IF(L21&lt;=16,19,IF(L21&lt;=24,13,0)))-IF(L21&lt;=8,0,IF(L21&lt;=16,(L21-9)*0.425,IF(L21&lt;=24,(L21-17)*0.425,0))),0)+IF(F21="JPČ",IF(L21=1,68,IF(L21=2,47.6,IF(L21=3,36,IF(L21=4,26,IF(L21=5,24,IF(L21=6,22,IF(L21=7,20,IF(L21=8,18,0))))))))+IF(L21&lt;=8,0,IF(L21&lt;=16,13,IF(L21&lt;=24,9,0)))-IF(L21&lt;=8,0,IF(L21&lt;=16,(L21-9)*0.34,IF(L21&lt;=24,(L21-17)*0.34,0))),0)+IF(F21="JEČ",IF(L21=1,34,IF(L21=2,26.04,IF(L21=3,20.6,IF(L21=4,12,IF(L21=5,11,IF(L21=6,10,IF(L21=7,9,IF(L21=8,8,0))))))))+IF(L21&lt;=8,0,IF(L21&lt;=16,6,0))-IF(L21&lt;=8,0,IF(L21&lt;=16,(L21-9)*0.17,0)),0)+IF(F21="JEOF",IF(L21=1,34,IF(L21=2,26.04,IF(L21=3,20.6,IF(L21=4,12,IF(L21=5,11,IF(L21=6,10,IF(L21=7,9,IF(L21=8,8,0))))))))+IF(L21&lt;=8,0,IF(L21&lt;=16,6,0))-IF(L21&lt;=8,0,IF(L21&lt;=16,(L21-9)*0.17,0)),0)+IF(F21="JnPČ",IF(L21=1,51,IF(L21=2,35.7,IF(L21=3,27,IF(L21=4,19.5,IF(L21=5,18,IF(L21=6,16.5,IF(L21=7,15,IF(L21=8,13.5,0))))))))+IF(L21&lt;=8,0,IF(L21&lt;=16,10,0))-IF(L21&lt;=8,0,IF(L21&lt;=16,(L21-9)*0.255,0)),0)+IF(F21="JnEČ",IF(L21=1,25.5,IF(L21=2,19.53,IF(L21=3,15.48,IF(L21=4,9,IF(L21=5,8.25,IF(L21=6,7.5,IF(L21=7,6.75,IF(L21=8,6,0))))))))+IF(L21&lt;=8,0,IF(L21&lt;=16,5,0))-IF(L21&lt;=8,0,IF(L21&lt;=16,(L21-9)*0.1275,0)),0)+IF(F21="JčPČ",IF(L21=1,21.25,IF(L21=2,14.5,IF(L21=3,11.5,IF(L21=4,7,IF(L21=5,6.5,IF(L21=6,6,IF(L21=7,5.5,IF(L21=8,5,0))))))))+IF(L21&lt;=8,0,IF(L21&lt;=16,4,0))-IF(L21&lt;=8,0,IF(L21&lt;=16,(L21-9)*0.10625,0)),0)+IF(F21="JčEČ",IF(L21=1,17,IF(L21=2,13.02,IF(L21=3,10.32,IF(L21=4,6,IF(L21=5,5.5,IF(L21=6,5,IF(L21=7,4.5,IF(L21=8,4,0))))))))+IF(L21&lt;=8,0,IF(L21&lt;=16,3,0))-IF(L21&lt;=8,0,IF(L21&lt;=16,(L21-9)*0.085,0)),0)+IF(F21="NEAK",IF(L21=1,11.48,IF(L21=2,8.79,IF(L21=3,6.97,IF(L21=4,4.05,IF(L21=5,3.71,IF(L21=6,3.38,IF(L21=7,3.04,IF(L21=8,2.7,0))))))))+IF(L21&lt;=8,0,IF(L21&lt;=16,2,IF(L21&lt;=24,1.3,0)))-IF(L21&lt;=8,0,IF(L21&lt;=16,(L21-9)*0.0574,IF(L21&lt;=24,(L21-17)*0.0574,0))),0))*IF(L21&lt;0,1,IF(OR(F21="PČ",F21="PŽ",F21="PT"),IF(J21&lt;32,J21/32,1),1))* IF(L21&lt;0,1,IF(OR(F21="EČ",F21="EŽ",F21="JOŽ",F21="JPČ",F21="NEAK"),IF(J21&lt;24,J21/24,1),1))*IF(L21&lt;0,1,IF(OR(F21="PČneol",F21="JEČ",F21="JEOF",F21="JnPČ",F21="JnEČ",F21="JčPČ",F21="JčEČ"),IF(J21&lt;16,J21/16,1),1))*IF(L21&lt;0,1,IF(F21="EČneol",IF(J21&lt;8,J21/8,1),1))</f>
        <v>426.38</v>
      </c>
      <c r="O21" s="9">
        <f t="shared" ref="O21:O25" si="1">IF(F21="OŽ",N21,IF(H21="Ne",IF(J21*0.3&lt;J21-L21,N21,0),IF(J21*0.1&lt;J21-L21,N21,0)))</f>
        <v>426.38</v>
      </c>
      <c r="P21" s="4">
        <f>IF(O21=0,0,IF(F21="OŽ",IF(L21&gt;35,0,IF(J21&gt;35,(36-L21)*1.836,((36-L21)-(36-J21))*1.836)),0)+IF(F21="PČ",IF(L21&gt;31,0,IF(J21&gt;31,(32-L21)*1.347,((32-L21)-(32-J21))*1.347)),0)+ IF(F21="PČneol",IF(L21&gt;15,0,IF(J21&gt;15,(16-L21)*0.255,((16-L21)-(16-J21))*0.255)),0)+IF(F21="PŽ",IF(L21&gt;31,0,IF(J21&gt;31,(32-L21)*0.255,((32-L21)-(32-J21))*0.255)),0)+IF(F21="EČ",IF(L21&gt;23,0,IF(J21&gt;23,(24-L21)*0.612,((24-L21)-(24-J21))*0.612)),0)+IF(F21="EČneol",IF(L21&gt;7,0,IF(J21&gt;7,(8-L21)*0.204,((8-L21)-(8-J21))*0.204)),0)+IF(F21="EŽ",IF(L21&gt;23,0,IF(J21&gt;23,(24-L21)*0.204,((24-L21)-(24-J21))*0.204)),0)+IF(F21="PT",IF(L21&gt;31,0,IF(J21&gt;31,(32-L21)*0.204,((32-L21)-(32-J21))*0.204)),0)+IF(F21="JOŽ",IF(L21&gt;23,0,IF(J21&gt;23,(24-L21)*0.255,((24-L21)-(24-J21))*0.255)),0)+IF(F21="JPČ",IF(L21&gt;23,0,IF(J21&gt;23,(24-L21)*0.204,((24-L21)-(24-J21))*0.204)),0)+IF(F21="JEČ",IF(L21&gt;15,0,IF(J21&gt;15,(16-L21)*0.102,((16-L21)-(16-J21))*0.102)),0)+IF(F21="JEOF",IF(L21&gt;15,0,IF(J21&gt;15,(16-L21)*0.102,((16-L21)-(16-J21))*0.102)),0)+IF(F21="JnPČ",IF(L21&gt;15,0,IF(J21&gt;15,(16-L21)*0.153,((16-L21)-(16-J21))*0.153)),0)+IF(F21="JnEČ",IF(L21&gt;15,0,IF(J21&gt;15,(16-L21)*0.0765,((16-L21)-(16-J21))*0.0765)),0)+IF(F21="JčPČ",IF(L21&gt;15,0,IF(J21&gt;15,(16-L21)*0.06375,((16-L21)-(16-J21))*0.06375)),0)+IF(F21="JčEČ",IF(L21&gt;15,0,IF(J21&gt;15,(16-L21)*0.051,((16-L21)-(16-J21))*0.051)),0)+IF(F21="NEAK",IF(L21&gt;23,0,IF(J21&gt;23,(24-L21)*0.03444,((24-L21)-(24-J21))*0.03444)),0))</f>
        <v>20.196000000000002</v>
      </c>
      <c r="Q21" s="11">
        <f>IF(ISERROR(P21*100/N21),0,(P21*100/N21))</f>
        <v>4.7366199165064033</v>
      </c>
      <c r="R21" s="10">
        <f t="shared" ref="R21:R25" si="2">IF(Q21&lt;=30,O21+P21,O21+O21*0.3)*IF(G21=1,0.4,IF(G21=2,0.75,IF(G21="1 (kas 4 m. 1 k. nerengiamos)",0.52,1)))*IF(D21="olimpinė",1,IF(M21="Ne",0.5,1))*IF(OR(A$5="Lietuvos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federacija"),IF(OR(J21&lt;8,K21&lt;16),0,1),1)*E21*IF(I21&lt;=1,1,1/I21)*IF(OR(A$5="Lietuvos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937.80960000000005</v>
      </c>
    </row>
    <row r="22" spans="1:19" s="8" customFormat="1" ht="30">
      <c r="A22" s="76">
        <v>2</v>
      </c>
      <c r="B22" s="76" t="s">
        <v>35</v>
      </c>
      <c r="C22" s="12" t="s">
        <v>36</v>
      </c>
      <c r="D22" s="76" t="s">
        <v>31</v>
      </c>
      <c r="E22" s="76">
        <v>2</v>
      </c>
      <c r="F22" s="76" t="s">
        <v>32</v>
      </c>
      <c r="G22" s="76" t="s">
        <v>33</v>
      </c>
      <c r="H22" s="76" t="s">
        <v>34</v>
      </c>
      <c r="I22" s="76"/>
      <c r="J22" s="76">
        <v>13</v>
      </c>
      <c r="K22" s="76">
        <v>13</v>
      </c>
      <c r="L22" s="61">
        <v>3</v>
      </c>
      <c r="M22" s="76" t="s">
        <v>34</v>
      </c>
      <c r="N22" s="3">
        <f t="shared" si="0"/>
        <v>342.14</v>
      </c>
      <c r="O22" s="9">
        <f t="shared" si="1"/>
        <v>342.14</v>
      </c>
      <c r="P22" s="4">
        <f t="shared" ref="P22:P25" si="3">IF(O22=0,0,IF(F22="OŽ",IF(L22&gt;35,0,IF(J22&gt;35,(36-L22)*1.836,((36-L22)-(36-J22))*1.836)),0)+IF(F22="PČ",IF(L22&gt;31,0,IF(J22&gt;31,(32-L22)*1.347,((32-L22)-(32-J22))*1.347)),0)+ IF(F22="PČneol",IF(L22&gt;15,0,IF(J22&gt;15,(16-L22)*0.255,((16-L22)-(16-J22))*0.255)),0)+IF(F22="PŽ",IF(L22&gt;31,0,IF(J22&gt;31,(32-L22)*0.255,((32-L22)-(32-J22))*0.255)),0)+IF(F22="EČ",IF(L22&gt;23,0,IF(J22&gt;23,(24-L22)*0.612,((24-L22)-(24-J22))*0.612)),0)+IF(F22="EČneol",IF(L22&gt;7,0,IF(J22&gt;7,(8-L22)*0.204,((8-L22)-(8-J22))*0.204)),0)+IF(F22="EŽ",IF(L22&gt;23,0,IF(J22&gt;23,(24-L22)*0.204,((24-L22)-(24-J22))*0.204)),0)+IF(F22="PT",IF(L22&gt;31,0,IF(J22&gt;31,(32-L22)*0.204,((32-L22)-(32-J22))*0.204)),0)+IF(F22="JOŽ",IF(L22&gt;23,0,IF(J22&gt;23,(24-L22)*0.255,((24-L22)-(24-J22))*0.255)),0)+IF(F22="JPČ",IF(L22&gt;23,0,IF(J22&gt;23,(24-L22)*0.204,((24-L22)-(24-J22))*0.204)),0)+IF(F22="JEČ",IF(L22&gt;15,0,IF(J22&gt;15,(16-L22)*0.102,((16-L22)-(16-J22))*0.102)),0)+IF(F22="JEOF",IF(L22&gt;15,0,IF(J22&gt;15,(16-L22)*0.102,((16-L22)-(16-J22))*0.102)),0)+IF(F22="JnPČ",IF(L22&gt;15,0,IF(J22&gt;15,(16-L22)*0.153,((16-L22)-(16-J22))*0.153)),0)+IF(F22="JnEČ",IF(L22&gt;15,0,IF(J22&gt;15,(16-L22)*0.0765,((16-L22)-(16-J22))*0.0765)),0)+IF(F22="JčPČ",IF(L22&gt;15,0,IF(J22&gt;15,(16-L22)*0.06375,((16-L22)-(16-J22))*0.06375)),0)+IF(F22="JčEČ",IF(L22&gt;15,0,IF(J22&gt;15,(16-L22)*0.051,((16-L22)-(16-J22))*0.051)),0)+IF(F22="NEAK",IF(L22&gt;23,0,IF(J22&gt;23,(24-L22)*0.03444,((24-L22)-(24-J22))*0.03444)),0))</f>
        <v>18.36</v>
      </c>
      <c r="Q22" s="11">
        <f t="shared" ref="Q22:Q25" si="4">IF(ISERROR(P22*100/N22),0,(P22*100/N22))</f>
        <v>5.3662243526041973</v>
      </c>
      <c r="R22" s="10">
        <f t="shared" si="2"/>
        <v>757.05000000000007</v>
      </c>
    </row>
    <row r="23" spans="1:19" s="8" customFormat="1" ht="75">
      <c r="A23" s="76">
        <v>3</v>
      </c>
      <c r="B23" s="76" t="s">
        <v>37</v>
      </c>
      <c r="C23" s="12" t="s">
        <v>38</v>
      </c>
      <c r="D23" s="76" t="s">
        <v>31</v>
      </c>
      <c r="E23" s="76">
        <v>4</v>
      </c>
      <c r="F23" s="76" t="s">
        <v>32</v>
      </c>
      <c r="G23" s="76" t="s">
        <v>33</v>
      </c>
      <c r="H23" s="76" t="s">
        <v>34</v>
      </c>
      <c r="I23" s="76"/>
      <c r="J23" s="76">
        <v>10</v>
      </c>
      <c r="K23" s="76">
        <v>10</v>
      </c>
      <c r="L23" s="61">
        <v>9</v>
      </c>
      <c r="M23" s="76" t="s">
        <v>34</v>
      </c>
      <c r="N23" s="3">
        <f t="shared" si="0"/>
        <v>137.69999999999999</v>
      </c>
      <c r="O23" s="9">
        <f t="shared" si="1"/>
        <v>137.69999999999999</v>
      </c>
      <c r="P23" s="4">
        <f t="shared" si="3"/>
        <v>1.8360000000000001</v>
      </c>
      <c r="Q23" s="11">
        <f t="shared" si="4"/>
        <v>1.3333333333333335</v>
      </c>
      <c r="R23" s="10">
        <f t="shared" si="2"/>
        <v>586.05119999999999</v>
      </c>
    </row>
    <row r="24" spans="1:19" s="8" customFormat="1">
      <c r="A24" s="76">
        <v>4</v>
      </c>
      <c r="B24" s="76" t="s">
        <v>39</v>
      </c>
      <c r="C24" s="12" t="s">
        <v>40</v>
      </c>
      <c r="D24" s="76" t="s">
        <v>31</v>
      </c>
      <c r="E24" s="76">
        <v>1</v>
      </c>
      <c r="F24" s="76" t="s">
        <v>32</v>
      </c>
      <c r="G24" s="76" t="s">
        <v>33</v>
      </c>
      <c r="H24" s="76" t="s">
        <v>34</v>
      </c>
      <c r="I24" s="76"/>
      <c r="J24" s="76">
        <v>32</v>
      </c>
      <c r="K24" s="76">
        <v>32</v>
      </c>
      <c r="L24" s="61">
        <v>14</v>
      </c>
      <c r="M24" s="76" t="s">
        <v>34</v>
      </c>
      <c r="N24" s="3">
        <f t="shared" si="0"/>
        <v>123.92999999999999</v>
      </c>
      <c r="O24" s="9">
        <f t="shared" si="1"/>
        <v>123.92999999999999</v>
      </c>
      <c r="P24" s="4">
        <f t="shared" si="3"/>
        <v>33.048000000000002</v>
      </c>
      <c r="Q24" s="11">
        <f t="shared" si="4"/>
        <v>26.666666666666671</v>
      </c>
      <c r="R24" s="10">
        <f t="shared" si="2"/>
        <v>164.82690000000002</v>
      </c>
    </row>
    <row r="25" spans="1:19" s="8" customFormat="1">
      <c r="A25" s="76">
        <v>5</v>
      </c>
      <c r="B25" s="76" t="s">
        <v>41</v>
      </c>
      <c r="C25" s="12" t="s">
        <v>42</v>
      </c>
      <c r="D25" s="76" t="s">
        <v>31</v>
      </c>
      <c r="E25" s="76">
        <v>1</v>
      </c>
      <c r="F25" s="76" t="s">
        <v>32</v>
      </c>
      <c r="G25" s="76" t="s">
        <v>33</v>
      </c>
      <c r="H25" s="76" t="s">
        <v>34</v>
      </c>
      <c r="I25" s="76"/>
      <c r="J25" s="76">
        <v>32</v>
      </c>
      <c r="K25" s="76">
        <v>32</v>
      </c>
      <c r="L25" s="61">
        <v>19</v>
      </c>
      <c r="M25" s="76" t="s">
        <v>34</v>
      </c>
      <c r="N25" s="3">
        <f t="shared" si="0"/>
        <v>102.492</v>
      </c>
      <c r="O25" s="9">
        <f t="shared" si="1"/>
        <v>102.492</v>
      </c>
      <c r="P25" s="4">
        <f t="shared" si="3"/>
        <v>23.868000000000002</v>
      </c>
      <c r="Q25" s="11">
        <f t="shared" si="4"/>
        <v>23.287671232876715</v>
      </c>
      <c r="R25" s="10">
        <f t="shared" si="2"/>
        <v>132.67800000000003</v>
      </c>
    </row>
    <row r="26" spans="1:19" s="8" customFormat="1" ht="15.75" customHeight="1">
      <c r="A26" s="121" t="s">
        <v>43</v>
      </c>
      <c r="B26" s="122"/>
      <c r="C26" s="122"/>
      <c r="D26" s="122"/>
      <c r="E26" s="122"/>
      <c r="F26" s="122"/>
      <c r="G26" s="122"/>
      <c r="H26" s="122"/>
      <c r="I26" s="122"/>
      <c r="J26" s="122"/>
      <c r="K26" s="122"/>
      <c r="L26" s="122"/>
      <c r="M26" s="122"/>
      <c r="N26" s="122"/>
      <c r="O26" s="122"/>
      <c r="P26" s="122"/>
      <c r="Q26" s="123"/>
      <c r="R26" s="10">
        <f>SUM(R21:R25)</f>
        <v>2578.4157</v>
      </c>
    </row>
    <row r="27" spans="1:19" s="8" customFormat="1" ht="15.75" customHeight="1">
      <c r="A27" s="14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58"/>
      <c r="M27" s="15"/>
      <c r="N27" s="15"/>
      <c r="O27" s="15"/>
      <c r="P27" s="15"/>
      <c r="Q27" s="15"/>
      <c r="R27" s="16"/>
    </row>
    <row r="28" spans="1:19" s="8" customFormat="1" ht="15.75" customHeight="1">
      <c r="A28" s="23" t="s">
        <v>44</v>
      </c>
      <c r="B28" s="23"/>
      <c r="C28" s="15"/>
      <c r="D28" s="15"/>
      <c r="E28" s="15"/>
      <c r="F28" s="15"/>
      <c r="G28" s="15"/>
      <c r="H28" s="15"/>
      <c r="I28" s="15"/>
      <c r="J28" s="15"/>
      <c r="K28" s="15"/>
      <c r="L28" s="58"/>
      <c r="M28" s="15"/>
      <c r="N28" s="15"/>
      <c r="O28" s="15"/>
      <c r="P28" s="15"/>
      <c r="Q28" s="15"/>
      <c r="R28" s="16"/>
    </row>
    <row r="29" spans="1:19" s="8" customFormat="1" ht="15.75" customHeight="1">
      <c r="A29" s="48" t="s">
        <v>45</v>
      </c>
      <c r="B29" s="48"/>
      <c r="C29" s="48"/>
      <c r="D29" s="48"/>
      <c r="E29" s="48"/>
      <c r="F29" s="48"/>
      <c r="G29" s="48"/>
      <c r="H29" s="48"/>
      <c r="I29" s="48"/>
      <c r="J29" s="15"/>
      <c r="K29" s="15"/>
      <c r="L29" s="58"/>
      <c r="M29" s="15"/>
      <c r="N29" s="15"/>
      <c r="O29" s="15"/>
      <c r="P29" s="15"/>
      <c r="Q29" s="15"/>
      <c r="R29" s="16"/>
    </row>
    <row r="30" spans="1:19" s="8" customFormat="1" ht="15.75" customHeight="1">
      <c r="A30" s="48"/>
      <c r="B30" s="48"/>
      <c r="C30" s="48"/>
      <c r="D30" s="48"/>
      <c r="E30" s="48"/>
      <c r="F30" s="48"/>
      <c r="G30" s="48"/>
      <c r="H30" s="48"/>
      <c r="I30" s="48"/>
      <c r="J30" s="15"/>
      <c r="K30" s="15"/>
      <c r="L30" s="58"/>
      <c r="M30" s="15"/>
      <c r="N30" s="15"/>
      <c r="O30" s="15"/>
      <c r="P30" s="15"/>
      <c r="Q30" s="15"/>
      <c r="R30" s="16"/>
    </row>
    <row r="31" spans="1:19" s="8" customFormat="1" ht="5.45" customHeight="1">
      <c r="A31" s="14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58"/>
      <c r="M31" s="15"/>
      <c r="N31" s="15"/>
      <c r="O31" s="15"/>
      <c r="P31" s="15"/>
      <c r="Q31" s="15"/>
      <c r="R31" s="16"/>
    </row>
    <row r="32" spans="1:19" s="55" customFormat="1" ht="13.9" customHeight="1">
      <c r="A32" s="85" t="s">
        <v>46</v>
      </c>
      <c r="B32" s="86"/>
      <c r="C32" s="86"/>
      <c r="D32" s="86"/>
      <c r="E32" s="86"/>
      <c r="F32" s="86"/>
      <c r="G32" s="86"/>
      <c r="H32" s="86"/>
      <c r="I32" s="86"/>
      <c r="J32" s="86"/>
      <c r="K32" s="86"/>
      <c r="L32" s="86"/>
      <c r="M32" s="86"/>
      <c r="N32" s="86"/>
      <c r="O32" s="86"/>
      <c r="P32" s="86"/>
      <c r="Q32" s="70"/>
    </row>
    <row r="33" spans="1:19" s="8" customFormat="1" ht="13.9" customHeight="1">
      <c r="A33" s="87" t="s">
        <v>27</v>
      </c>
      <c r="B33" s="88"/>
      <c r="C33" s="88"/>
      <c r="D33" s="49"/>
      <c r="E33" s="49"/>
      <c r="F33" s="49"/>
      <c r="G33" s="49"/>
      <c r="H33" s="49"/>
      <c r="I33" s="49"/>
      <c r="J33" s="49"/>
      <c r="K33" s="49"/>
      <c r="L33" s="82"/>
      <c r="M33" s="49"/>
      <c r="N33" s="49"/>
      <c r="O33" s="49"/>
      <c r="P33" s="49"/>
      <c r="Q33" s="71"/>
    </row>
    <row r="34" spans="1:19" s="8" customFormat="1">
      <c r="A34" s="89" t="s">
        <v>47</v>
      </c>
      <c r="B34" s="90"/>
      <c r="C34" s="90"/>
      <c r="D34" s="90"/>
      <c r="E34" s="90"/>
      <c r="F34" s="90"/>
      <c r="G34" s="90"/>
      <c r="H34" s="90"/>
      <c r="I34" s="90"/>
      <c r="J34" s="90"/>
      <c r="K34" s="90"/>
      <c r="L34" s="90"/>
      <c r="M34" s="90"/>
      <c r="N34" s="90"/>
      <c r="O34" s="90"/>
      <c r="P34" s="90"/>
      <c r="Q34" s="71"/>
    </row>
    <row r="35" spans="1:19" s="8" customFormat="1">
      <c r="A35" s="76">
        <v>1</v>
      </c>
      <c r="B35" s="76" t="s">
        <v>48</v>
      </c>
      <c r="C35" s="12" t="s">
        <v>49</v>
      </c>
      <c r="D35" s="76" t="s">
        <v>31</v>
      </c>
      <c r="E35" s="76">
        <v>1</v>
      </c>
      <c r="F35" s="76" t="s">
        <v>50</v>
      </c>
      <c r="G35" s="76">
        <v>1</v>
      </c>
      <c r="H35" s="76" t="s">
        <v>51</v>
      </c>
      <c r="I35" s="76"/>
      <c r="J35" s="76">
        <v>26</v>
      </c>
      <c r="K35" s="76">
        <v>26</v>
      </c>
      <c r="L35" s="61">
        <v>13</v>
      </c>
      <c r="M35" s="76" t="s">
        <v>34</v>
      </c>
      <c r="N35" s="3">
        <f t="shared" ref="N35:N38" si="5">(IF(F35="OŽ",IF(L35=1,550.8,IF(L35=2,426.38,IF(L35=3,342.14,IF(L35=4,181.44,IF(L35=5,168.48,IF(L35=6,155.52,IF(L35=7,148.5,IF(L35=8,144,0))))))))+IF(L35&lt;=8,0,IF(L35&lt;=16,137.7,IF(L35&lt;=24,108,IF(L35&lt;=32,80.1,IF(L35&lt;=36,52.2,0)))))-IF(L35&lt;=8,0,IF(L35&lt;=16,(L35-9)*2.754,IF(L35&lt;=24,(L35-17)* 2.754,IF(L35&lt;=32,(L35-25)* 2.754,IF(L35&lt;=36,(L35-33)*2.754,0))))),0)+IF(F35="PČ",IF(L35=1,449,IF(L35=2,314.6,IF(L35=3,238,IF(L35=4,172,IF(L35=5,159,IF(L35=6,145,IF(L35=7,132,IF(L35=8,119,0))))))))+IF(L35&lt;=8,0,IF(L35&lt;=16,88,IF(L35&lt;=24,55,IF(L35&lt;=32,22,0))))-IF(L35&lt;=8,0,IF(L35&lt;=16,(L35-9)*2.245,IF(L35&lt;=24,(L35-17)*2.245,IF(L35&lt;=32,(L35-25)*2.245,0)))),0)+IF(F35="PČneol",IF(L35=1,85,IF(L35=2,64.61,IF(L35=3,50.76,IF(L35=4,16.25,IF(L35=5,15,IF(L35=6,13.75,IF(L35=7,12.5,IF(L35=8,11.25,0))))))))+IF(L35&lt;=8,0,IF(L35&lt;=16,9,0))-IF(L35&lt;=8,0,IF(L35&lt;=16,(L35-9)*0.425,0)),0)+IF(F35="PŽ",IF(L35=1,85,IF(L35=2,59.5,IF(L35=3,45,IF(L35=4,32.5,IF(L35=5,30,IF(L35=6,27.5,IF(L35=7,25,IF(L35=8,22.5,0))))))))+IF(L35&lt;=8,0,IF(L35&lt;=16,19,IF(L35&lt;=24,13,IF(L35&lt;=32,8,0))))-IF(L35&lt;=8,0,IF(L35&lt;=16,(L35-9)*0.425,IF(L35&lt;=24,(L35-17)*0.425,IF(L35&lt;=32,(L35-25)*0.425,0)))),0)+IF(F35="EČ",IF(L35=1,204,IF(L35=2,156.24,IF(L35=3,123.84,IF(L35=4,72,IF(L35=5,66,IF(L35=6,60,IF(L35=7,54,IF(L35=8,48,0))))))))+IF(L35&lt;=8,0,IF(L35&lt;=16,40,IF(L35&lt;=24,25,0)))-IF(L35&lt;=8,0,IF(L35&lt;=16,(L35-9)*1.02,IF(L35&lt;=24,(L35-17)*1.02,0))),0)+IF(F35="EČneol",IF(L35=1,68,IF(L35=2,51.69,IF(L35=3,40.61,IF(L35=4,13,IF(L35=5,12,IF(L35=6,11,IF(L35=7,10,IF(L35=8,9,0)))))))))+IF(F35="EŽ",IF(L35=1,68,IF(L35=2,47.6,IF(L35=3,36,IF(L35=4,18,IF(L35=5,16.5,IF(L35=6,15,IF(L35=7,13.5,IF(L35=8,12,0))))))))+IF(L35&lt;=8,0,IF(L35&lt;=16,10,IF(L35&lt;=24,6,0)))-IF(L35&lt;=8,0,IF(L35&lt;=16,(L35-9)*0.34,IF(L35&lt;=24,(L35-17)*0.34,0))),0)+IF(F35="PT",IF(L35=1,68,IF(L35=2,52.08,IF(L35=3,41.28,IF(L35=4,24,IF(L35=5,22,IF(L35=6,20,IF(L35=7,18,IF(L35=8,16,0))))))))+IF(L35&lt;=8,0,IF(L35&lt;=16,13,IF(L35&lt;=24,9,IF(L35&lt;=32,4,0))))-IF(L35&lt;=8,0,IF(L35&lt;=16,(L35-9)*0.34,IF(L35&lt;=24,(L35-17)*0.34,IF(L35&lt;=32,(L35-25)*0.34,0)))),0)+IF(F35="JOŽ",IF(L35=1,85,IF(L35=2,59.5,IF(L35=3,45,IF(L35=4,32.5,IF(L35=5,30,IF(L35=6,27.5,IF(L35=7,25,IF(L35=8,22.5,0))))))))+IF(L35&lt;=8,0,IF(L35&lt;=16,19,IF(L35&lt;=24,13,0)))-IF(L35&lt;=8,0,IF(L35&lt;=16,(L35-9)*0.425,IF(L35&lt;=24,(L35-17)*0.425,0))),0)+IF(F35="JPČ",IF(L35=1,68,IF(L35=2,47.6,IF(L35=3,36,IF(L35=4,26,IF(L35=5,24,IF(L35=6,22,IF(L35=7,20,IF(L35=8,18,0))))))))+IF(L35&lt;=8,0,IF(L35&lt;=16,13,IF(L35&lt;=24,9,0)))-IF(L35&lt;=8,0,IF(L35&lt;=16,(L35-9)*0.34,IF(L35&lt;=24,(L35-17)*0.34,0))),0)+IF(F35="JEČ",IF(L35=1,34,IF(L35=2,26.04,IF(L35=3,20.6,IF(L35=4,12,IF(L35=5,11,IF(L35=6,10,IF(L35=7,9,IF(L35=8,8,0))))))))+IF(L35&lt;=8,0,IF(L35&lt;=16,6,0))-IF(L35&lt;=8,0,IF(L35&lt;=16,(L35-9)*0.17,0)),0)+IF(F35="JEOF",IF(L35=1,34,IF(L35=2,26.04,IF(L35=3,20.6,IF(L35=4,12,IF(L35=5,11,IF(L35=6,10,IF(L35=7,9,IF(L35=8,8,0))))))))+IF(L35&lt;=8,0,IF(L35&lt;=16,6,0))-IF(L35&lt;=8,0,IF(L35&lt;=16,(L35-9)*0.17,0)),0)+IF(F35="JnPČ",IF(L35=1,51,IF(L35=2,35.7,IF(L35=3,27,IF(L35=4,19.5,IF(L35=5,18,IF(L35=6,16.5,IF(L35=7,15,IF(L35=8,13.5,0))))))))+IF(L35&lt;=8,0,IF(L35&lt;=16,10,0))-IF(L35&lt;=8,0,IF(L35&lt;=16,(L35-9)*0.255,0)),0)+IF(F35="JnEČ",IF(L35=1,25.5,IF(L35=2,19.53,IF(L35=3,15.48,IF(L35=4,9,IF(L35=5,8.25,IF(L35=6,7.5,IF(L35=7,6.75,IF(L35=8,6,0))))))))+IF(L35&lt;=8,0,IF(L35&lt;=16,5,0))-IF(L35&lt;=8,0,IF(L35&lt;=16,(L35-9)*0.1275,0)),0)+IF(F35="JčPČ",IF(L35=1,21.25,IF(L35=2,14.5,IF(L35=3,11.5,IF(L35=4,7,IF(L35=5,6.5,IF(L35=6,6,IF(L35=7,5.5,IF(L35=8,5,0))))))))+IF(L35&lt;=8,0,IF(L35&lt;=16,4,0))-IF(L35&lt;=8,0,IF(L35&lt;=16,(L35-9)*0.10625,0)),0)+IF(F35="JčEČ",IF(L35=1,17,IF(L35=2,13.02,IF(L35=3,10.32,IF(L35=4,6,IF(L35=5,5.5,IF(L35=6,5,IF(L35=7,4.5,IF(L35=8,4,0))))))))+IF(L35&lt;=8,0,IF(L35&lt;=16,3,0))-IF(L35&lt;=8,0,IF(L35&lt;=16,(L35-9)*0.085,0)),0)+IF(F35="NEAK",IF(L35=1,11.48,IF(L35=2,8.79,IF(L35=3,6.97,IF(L35=4,4.05,IF(L35=5,3.71,IF(L35=6,3.38,IF(L35=7,3.04,IF(L35=8,2.7,0))))))))+IF(L35&lt;=8,0,IF(L35&lt;=16,2,IF(L35&lt;=24,1.3,0)))-IF(L35&lt;=8,0,IF(L35&lt;=16,(L35-9)*0.0574,IF(L35&lt;=24,(L35-17)*0.0574,0))),0))*IF(L35&lt;0,1,IF(OR(F35="PČ",F35="PŽ",F35="PT"),IF(J35&lt;32,J35/32,1),1))* IF(L35&lt;0,1,IF(OR(F35="EČ",F35="EŽ",F35="JOŽ",F35="JPČ",F35="NEAK"),IF(J35&lt;24,J35/24,1),1))*IF(L35&lt;0,1,IF(OR(F35="PČneol",F35="JEČ",F35="JEOF",F35="JnPČ",F35="JnEČ",F35="JčPČ",F35="JčEČ"),IF(J35&lt;16,J35/16,1),1))*IF(L35&lt;0,1,IF(F35="EČneol",IF(J35&lt;8,J35/8,1),1))</f>
        <v>11.64</v>
      </c>
      <c r="O35" s="9">
        <f t="shared" ref="O35:O38" si="6">IF(F35="OŽ",N35,IF(H35="Ne",IF(J35*0.3&lt;J35-L35,N35,0),IF(J35*0.1&lt;J35-L35,N35,0)))</f>
        <v>11.64</v>
      </c>
      <c r="P35" s="4">
        <f t="shared" ref="P35" si="7">IF(O35=0,0,IF(F35="OŽ",IF(L35&gt;35,0,IF(J35&gt;35,(36-L35)*1.836,((36-L35)-(36-J35))*1.836)),0)+IF(F35="PČ",IF(L35&gt;31,0,IF(J35&gt;31,(32-L35)*1.347,((32-L35)-(32-J35))*1.347)),0)+ IF(F35="PČneol",IF(L35&gt;15,0,IF(J35&gt;15,(16-L35)*0.255,((16-L35)-(16-J35))*0.255)),0)+IF(F35="PŽ",IF(L35&gt;31,0,IF(J35&gt;31,(32-L35)*0.255,((32-L35)-(32-J35))*0.255)),0)+IF(F35="EČ",IF(L35&gt;23,0,IF(J35&gt;23,(24-L35)*0.612,((24-L35)-(24-J35))*0.612)),0)+IF(F35="EČneol",IF(L35&gt;7,0,IF(J35&gt;7,(8-L35)*0.204,((8-L35)-(8-J35))*0.204)),0)+IF(F35="EŽ",IF(L35&gt;23,0,IF(J35&gt;23,(24-L35)*0.204,((24-L35)-(24-J35))*0.204)),0)+IF(F35="PT",IF(L35&gt;31,0,IF(J35&gt;31,(32-L35)*0.204,((32-L35)-(32-J35))*0.204)),0)+IF(F35="JOŽ",IF(L35&gt;23,0,IF(J35&gt;23,(24-L35)*0.255,((24-L35)-(24-J35))*0.255)),0)+IF(F35="JPČ",IF(L35&gt;23,0,IF(J35&gt;23,(24-L35)*0.204,((24-L35)-(24-J35))*0.204)),0)+IF(F35="JEČ",IF(L35&gt;15,0,IF(J35&gt;15,(16-L35)*0.102,((16-L35)-(16-J35))*0.102)),0)+IF(F35="JEOF",IF(L35&gt;15,0,IF(J35&gt;15,(16-L35)*0.102,((16-L35)-(16-J35))*0.102)),0)+IF(F35="JnPČ",IF(L35&gt;15,0,IF(J35&gt;15,(16-L35)*0.153,((16-L35)-(16-J35))*0.153)),0)+IF(F35="JnEČ",IF(L35&gt;15,0,IF(J35&gt;15,(16-L35)*0.0765,((16-L35)-(16-J35))*0.0765)),0)+IF(F35="JčPČ",IF(L35&gt;15,0,IF(J35&gt;15,(16-L35)*0.06375,((16-L35)-(16-J35))*0.06375)),0)+IF(F35="JčEČ",IF(L35&gt;15,0,IF(J35&gt;15,(16-L35)*0.051,((16-L35)-(16-J35))*0.051)),0)+IF(F35="NEAK",IF(L35&gt;23,0,IF(J35&gt;23,(24-L35)*0.03444,((24-L35)-(24-J35))*0.03444)),0))</f>
        <v>2.2439999999999998</v>
      </c>
      <c r="Q35" s="11">
        <f t="shared" ref="Q35" si="8">IF(ISERROR(P35*100/N35),0,(P35*100/N35))</f>
        <v>19.278350515463913</v>
      </c>
      <c r="R35" s="10">
        <f t="shared" ref="R35:R38" si="9">IF(Q35&lt;=30,O35+P35,O35+O35*0.3)*IF(G35=1,0.4,IF(G35=2,0.75,IF(G35="1 (kas 4 m. 1 k. nerengiamos)",0.52,1)))*IF(D35="olimpinė",1,IF(M35="Ne",0.5,1))*IF(OR(A$5="Lietuvos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federacija"),IF(OR(J35&lt;8,K35&lt;16),0,1),1)*E35*IF(I35&lt;=1,1,1/I35)*IF(OR(A$5="Lietuvos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5.8312800000000005</v>
      </c>
    </row>
    <row r="36" spans="1:19" s="8" customFormat="1" ht="30">
      <c r="A36" s="76">
        <v>2</v>
      </c>
      <c r="B36" s="76" t="s">
        <v>52</v>
      </c>
      <c r="C36" s="12" t="s">
        <v>53</v>
      </c>
      <c r="D36" s="76" t="s">
        <v>31</v>
      </c>
      <c r="E36" s="76">
        <v>2</v>
      </c>
      <c r="F36" s="76" t="s">
        <v>50</v>
      </c>
      <c r="G36" s="76">
        <v>1</v>
      </c>
      <c r="H36" s="76" t="s">
        <v>51</v>
      </c>
      <c r="I36" s="76"/>
      <c r="J36" s="76">
        <v>15</v>
      </c>
      <c r="K36" s="76">
        <v>15</v>
      </c>
      <c r="L36" s="61">
        <v>10</v>
      </c>
      <c r="M36" s="76" t="s">
        <v>34</v>
      </c>
      <c r="N36" s="3">
        <f t="shared" si="5"/>
        <v>7.9124999999999996</v>
      </c>
      <c r="O36" s="9">
        <f t="shared" si="6"/>
        <v>7.9124999999999996</v>
      </c>
      <c r="P36" s="4">
        <f t="shared" ref="P36:P38" si="10">IF(O36=0,0,IF(F36="OŽ",IF(L36&gt;35,0,IF(J36&gt;35,(36-L36)*1.836,((36-L36)-(36-J36))*1.836)),0)+IF(F36="PČ",IF(L36&gt;31,0,IF(J36&gt;31,(32-L36)*1.347,((32-L36)-(32-J36))*1.347)),0)+ IF(F36="PČneol",IF(L36&gt;15,0,IF(J36&gt;15,(16-L36)*0.255,((16-L36)-(16-J36))*0.255)),0)+IF(F36="PŽ",IF(L36&gt;31,0,IF(J36&gt;31,(32-L36)*0.255,((32-L36)-(32-J36))*0.255)),0)+IF(F36="EČ",IF(L36&gt;23,0,IF(J36&gt;23,(24-L36)*0.612,((24-L36)-(24-J36))*0.612)),0)+IF(F36="EČneol",IF(L36&gt;7,0,IF(J36&gt;7,(8-L36)*0.204,((8-L36)-(8-J36))*0.204)),0)+IF(F36="EŽ",IF(L36&gt;23,0,IF(J36&gt;23,(24-L36)*0.204,((24-L36)-(24-J36))*0.204)),0)+IF(F36="PT",IF(L36&gt;31,0,IF(J36&gt;31,(32-L36)*0.204,((32-L36)-(32-J36))*0.204)),0)+IF(F36="JOŽ",IF(L36&gt;23,0,IF(J36&gt;23,(24-L36)*0.255,((24-L36)-(24-J36))*0.255)),0)+IF(F36="JPČ",IF(L36&gt;23,0,IF(J36&gt;23,(24-L36)*0.204,((24-L36)-(24-J36))*0.204)),0)+IF(F36="JEČ",IF(L36&gt;15,0,IF(J36&gt;15,(16-L36)*0.102,((16-L36)-(16-J36))*0.102)),0)+IF(F36="JEOF",IF(L36&gt;15,0,IF(J36&gt;15,(16-L36)*0.102,((16-L36)-(16-J36))*0.102)),0)+IF(F36="JnPČ",IF(L36&gt;15,0,IF(J36&gt;15,(16-L36)*0.153,((16-L36)-(16-J36))*0.153)),0)+IF(F36="JnEČ",IF(L36&gt;15,0,IF(J36&gt;15,(16-L36)*0.0765,((16-L36)-(16-J36))*0.0765)),0)+IF(F36="JčPČ",IF(L36&gt;15,0,IF(J36&gt;15,(16-L36)*0.06375,((16-L36)-(16-J36))*0.06375)),0)+IF(F36="JčEČ",IF(L36&gt;15,0,IF(J36&gt;15,(16-L36)*0.051,((16-L36)-(16-J36))*0.051)),0)+IF(F36="NEAK",IF(L36&gt;23,0,IF(J36&gt;23,(24-L36)*0.03444,((24-L36)-(24-J36))*0.03444)),0))</f>
        <v>1.02</v>
      </c>
      <c r="Q36" s="11">
        <f t="shared" ref="Q36:Q38" si="11">IF(ISERROR(P36*100/N36),0,(P36*100/N36))</f>
        <v>12.890995260663507</v>
      </c>
      <c r="R36" s="10">
        <f t="shared" si="9"/>
        <v>7.5033000000000003</v>
      </c>
    </row>
    <row r="37" spans="1:19" s="8" customFormat="1" ht="30">
      <c r="A37" s="76">
        <v>3</v>
      </c>
      <c r="B37" s="76" t="s">
        <v>54</v>
      </c>
      <c r="C37" s="12" t="s">
        <v>55</v>
      </c>
      <c r="D37" s="76" t="s">
        <v>31</v>
      </c>
      <c r="E37" s="76">
        <v>2</v>
      </c>
      <c r="F37" s="76" t="s">
        <v>50</v>
      </c>
      <c r="G37" s="76">
        <v>1</v>
      </c>
      <c r="H37" s="76" t="s">
        <v>51</v>
      </c>
      <c r="I37" s="76"/>
      <c r="J37" s="76">
        <v>20</v>
      </c>
      <c r="K37" s="76">
        <v>20</v>
      </c>
      <c r="L37" s="61">
        <v>19</v>
      </c>
      <c r="M37" s="76" t="s">
        <v>34</v>
      </c>
      <c r="N37" s="3">
        <f t="shared" si="5"/>
        <v>6.9333333333333336</v>
      </c>
      <c r="O37" s="9">
        <f t="shared" si="6"/>
        <v>0</v>
      </c>
      <c r="P37" s="4">
        <f t="shared" si="10"/>
        <v>0</v>
      </c>
      <c r="Q37" s="11">
        <f t="shared" si="11"/>
        <v>0</v>
      </c>
      <c r="R37" s="10">
        <f t="shared" si="9"/>
        <v>0</v>
      </c>
    </row>
    <row r="38" spans="1:19" s="8" customFormat="1" ht="14.25" customHeight="1">
      <c r="A38" s="76">
        <v>4</v>
      </c>
      <c r="B38" s="76" t="s">
        <v>56</v>
      </c>
      <c r="C38" s="12" t="s">
        <v>57</v>
      </c>
      <c r="D38" s="76" t="s">
        <v>31</v>
      </c>
      <c r="E38" s="76">
        <v>1</v>
      </c>
      <c r="F38" s="76" t="s">
        <v>50</v>
      </c>
      <c r="G38" s="76">
        <v>1</v>
      </c>
      <c r="H38" s="76" t="s">
        <v>51</v>
      </c>
      <c r="I38" s="76"/>
      <c r="J38" s="76">
        <v>25</v>
      </c>
      <c r="K38" s="76">
        <v>25</v>
      </c>
      <c r="L38" s="61">
        <v>1</v>
      </c>
      <c r="M38" s="76" t="s">
        <v>34</v>
      </c>
      <c r="N38" s="3">
        <f t="shared" si="5"/>
        <v>68</v>
      </c>
      <c r="O38" s="9">
        <f t="shared" si="6"/>
        <v>68</v>
      </c>
      <c r="P38" s="4">
        <f t="shared" si="10"/>
        <v>4.6919999999999993</v>
      </c>
      <c r="Q38" s="11">
        <f t="shared" si="11"/>
        <v>6.8999999999999986</v>
      </c>
      <c r="R38" s="10">
        <f t="shared" si="9"/>
        <v>30.530639999999998</v>
      </c>
    </row>
    <row r="39" spans="1:19" s="8" customFormat="1" ht="15.75" customHeight="1">
      <c r="A39" s="91" t="s">
        <v>43</v>
      </c>
      <c r="B39" s="92"/>
      <c r="C39" s="92"/>
      <c r="D39" s="92"/>
      <c r="E39" s="92"/>
      <c r="F39" s="92"/>
      <c r="G39" s="92"/>
      <c r="H39" s="92"/>
      <c r="I39" s="92"/>
      <c r="J39" s="92"/>
      <c r="K39" s="92"/>
      <c r="L39" s="92"/>
      <c r="M39" s="92"/>
      <c r="N39" s="92"/>
      <c r="O39" s="92"/>
      <c r="P39" s="92"/>
      <c r="Q39" s="93"/>
      <c r="R39" s="10">
        <f>SUM(R35:R38)</f>
        <v>43.865220000000001</v>
      </c>
    </row>
    <row r="40" spans="1:19" s="8" customFormat="1" ht="15.75" customHeight="1">
      <c r="A40" s="23" t="s">
        <v>58</v>
      </c>
      <c r="B40" s="23"/>
      <c r="C40" s="15"/>
      <c r="D40" s="15"/>
      <c r="E40" s="15"/>
      <c r="F40" s="15"/>
      <c r="G40" s="15"/>
      <c r="H40" s="15"/>
      <c r="I40" s="15"/>
      <c r="J40" s="15"/>
      <c r="K40" s="15"/>
      <c r="L40" s="58"/>
      <c r="M40" s="15"/>
      <c r="N40" s="15"/>
      <c r="O40" s="15"/>
      <c r="P40" s="15"/>
      <c r="Q40" s="15"/>
      <c r="R40" s="16"/>
    </row>
    <row r="41" spans="1:19" s="8" customFormat="1" ht="15.75" customHeight="1">
      <c r="A41" s="23"/>
      <c r="B41" s="56" t="s">
        <v>59</v>
      </c>
      <c r="C41" s="15"/>
      <c r="D41" s="15"/>
      <c r="E41" s="15"/>
      <c r="F41" s="15"/>
      <c r="G41" s="15"/>
      <c r="H41" s="15"/>
      <c r="I41" s="15"/>
      <c r="J41" s="15"/>
      <c r="K41" s="15"/>
      <c r="L41" s="58"/>
      <c r="M41" s="15"/>
      <c r="N41" s="15"/>
      <c r="O41" s="15"/>
      <c r="P41" s="15"/>
      <c r="Q41" s="15"/>
      <c r="R41" s="16"/>
    </row>
    <row r="42" spans="1:19" s="8" customFormat="1" ht="15.75" customHeight="1">
      <c r="A42" s="23"/>
      <c r="B42" s="56" t="s">
        <v>60</v>
      </c>
      <c r="C42" s="15"/>
      <c r="D42" s="15"/>
      <c r="E42" s="15"/>
      <c r="F42" s="15"/>
      <c r="G42" s="15"/>
      <c r="H42" s="15"/>
      <c r="I42" s="15"/>
      <c r="J42" s="15"/>
      <c r="K42" s="15"/>
      <c r="L42" s="58"/>
      <c r="M42" s="15"/>
      <c r="N42" s="15"/>
      <c r="O42" s="15"/>
      <c r="P42" s="15"/>
      <c r="Q42" s="15"/>
      <c r="R42" s="16"/>
    </row>
    <row r="43" spans="1:19" s="8" customFormat="1" ht="15.75" customHeight="1">
      <c r="A43" s="23"/>
      <c r="B43" s="56" t="s">
        <v>61</v>
      </c>
      <c r="C43" s="15"/>
      <c r="D43" s="15"/>
      <c r="E43" s="15"/>
      <c r="F43" s="15"/>
      <c r="G43" s="15"/>
      <c r="H43" s="15"/>
      <c r="I43" s="15"/>
      <c r="J43" s="15"/>
      <c r="K43" s="15"/>
      <c r="L43" s="58"/>
      <c r="M43" s="15"/>
      <c r="N43" s="15"/>
      <c r="O43" s="15"/>
      <c r="P43" s="15"/>
      <c r="Q43" s="15"/>
      <c r="R43" s="16"/>
    </row>
    <row r="44" spans="1:19" s="8" customFormat="1" ht="15.75" customHeight="1">
      <c r="A44" s="23"/>
      <c r="B44" s="56" t="s">
        <v>62</v>
      </c>
      <c r="C44" s="15"/>
      <c r="D44" s="15"/>
      <c r="E44" s="15"/>
      <c r="F44" s="15"/>
      <c r="G44" s="15"/>
      <c r="H44" s="15"/>
      <c r="I44" s="15"/>
      <c r="J44" s="15"/>
      <c r="K44" s="15"/>
      <c r="L44" s="58"/>
      <c r="M44" s="15"/>
      <c r="N44" s="15"/>
      <c r="O44" s="15"/>
      <c r="P44" s="15"/>
      <c r="Q44" s="15"/>
      <c r="R44" s="16"/>
    </row>
    <row r="45" spans="1:19" s="8" customFormat="1" ht="15.75" customHeight="1">
      <c r="A45" s="48" t="s">
        <v>45</v>
      </c>
      <c r="B45" s="48"/>
      <c r="C45" s="48"/>
      <c r="D45" s="48"/>
      <c r="E45" s="48"/>
      <c r="F45" s="48"/>
      <c r="G45" s="48"/>
      <c r="H45" s="48"/>
      <c r="I45" s="48"/>
      <c r="J45" s="15"/>
      <c r="K45" s="15"/>
      <c r="L45" s="58"/>
      <c r="M45" s="15"/>
      <c r="N45" s="15"/>
      <c r="O45" s="15"/>
      <c r="P45" s="15"/>
      <c r="Q45" s="15"/>
      <c r="R45" s="16"/>
    </row>
    <row r="46" spans="1:19" s="8" customFormat="1" ht="15.75" customHeight="1">
      <c r="A46" s="48"/>
      <c r="B46" s="48"/>
      <c r="C46" s="48"/>
      <c r="D46" s="48"/>
      <c r="E46" s="48"/>
      <c r="F46" s="48"/>
      <c r="G46" s="48"/>
      <c r="H46" s="48"/>
      <c r="I46" s="48"/>
      <c r="J46" s="15"/>
      <c r="K46" s="15"/>
      <c r="L46" s="58"/>
      <c r="M46" s="15"/>
      <c r="N46" s="15"/>
      <c r="O46" s="15"/>
      <c r="P46" s="15"/>
      <c r="Q46" s="15"/>
      <c r="R46" s="16"/>
    </row>
    <row r="47" spans="1:19" s="55" customFormat="1" ht="15.75" customHeight="1">
      <c r="A47" s="85" t="s">
        <v>63</v>
      </c>
      <c r="B47" s="86"/>
      <c r="C47" s="86"/>
      <c r="D47" s="86"/>
      <c r="E47" s="86"/>
      <c r="F47" s="86"/>
      <c r="G47" s="86"/>
      <c r="H47" s="86"/>
      <c r="I47" s="86"/>
      <c r="J47" s="86"/>
      <c r="K47" s="86"/>
      <c r="L47" s="86"/>
      <c r="M47" s="86"/>
      <c r="N47" s="86"/>
      <c r="O47" s="86"/>
      <c r="P47" s="86"/>
      <c r="Q47" s="70"/>
    </row>
    <row r="48" spans="1:19" ht="15.75" customHeight="1">
      <c r="A48" s="87" t="s">
        <v>27</v>
      </c>
      <c r="B48" s="88"/>
      <c r="C48" s="88"/>
      <c r="D48" s="49"/>
      <c r="E48" s="49"/>
      <c r="F48" s="49"/>
      <c r="G48" s="49"/>
      <c r="H48" s="49"/>
      <c r="I48" s="49"/>
      <c r="J48" s="49"/>
      <c r="K48" s="49"/>
      <c r="L48" s="82"/>
      <c r="M48" s="49"/>
      <c r="N48" s="49"/>
      <c r="O48" s="49"/>
      <c r="P48" s="49"/>
      <c r="Q48" s="71"/>
      <c r="R48" s="8"/>
      <c r="S48" s="8"/>
    </row>
    <row r="49" spans="1:19" ht="15.75" customHeight="1">
      <c r="A49" s="89" t="s">
        <v>64</v>
      </c>
      <c r="B49" s="90"/>
      <c r="C49" s="90"/>
      <c r="D49" s="90"/>
      <c r="E49" s="90"/>
      <c r="F49" s="90"/>
      <c r="G49" s="90"/>
      <c r="H49" s="90"/>
      <c r="I49" s="90"/>
      <c r="J49" s="90"/>
      <c r="K49" s="90"/>
      <c r="L49" s="90"/>
      <c r="M49" s="90"/>
      <c r="N49" s="90"/>
      <c r="O49" s="90"/>
      <c r="P49" s="90"/>
      <c r="Q49" s="71"/>
      <c r="R49" s="8"/>
      <c r="S49" s="8"/>
    </row>
    <row r="50" spans="1:19" s="7" customFormat="1">
      <c r="A50" s="76">
        <v>1</v>
      </c>
      <c r="B50" s="76" t="s">
        <v>65</v>
      </c>
      <c r="C50" s="12" t="s">
        <v>66</v>
      </c>
      <c r="D50" s="76" t="s">
        <v>31</v>
      </c>
      <c r="E50" s="76">
        <v>1</v>
      </c>
      <c r="F50" s="76" t="s">
        <v>67</v>
      </c>
      <c r="G50" s="76">
        <v>1</v>
      </c>
      <c r="H50" s="76" t="s">
        <v>51</v>
      </c>
      <c r="I50" s="76"/>
      <c r="J50" s="76">
        <v>29</v>
      </c>
      <c r="K50" s="76">
        <v>29</v>
      </c>
      <c r="L50" s="61">
        <v>1</v>
      </c>
      <c r="M50" s="76" t="s">
        <v>34</v>
      </c>
      <c r="N50" s="3">
        <f t="shared" ref="N50:N55" si="12">(IF(F50="OŽ",IF(L50=1,550.8,IF(L50=2,426.38,IF(L50=3,342.14,IF(L50=4,181.44,IF(L50=5,168.48,IF(L50=6,155.52,IF(L50=7,148.5,IF(L50=8,144,0))))))))+IF(L50&lt;=8,0,IF(L50&lt;=16,137.7,IF(L50&lt;=24,108,IF(L50&lt;=32,80.1,IF(L50&lt;=36,52.2,0)))))-IF(L50&lt;=8,0,IF(L50&lt;=16,(L50-9)*2.754,IF(L50&lt;=24,(L50-17)* 2.754,IF(L50&lt;=32,(L50-25)* 2.754,IF(L50&lt;=36,(L50-33)*2.754,0))))),0)+IF(F50="PČ",IF(L50=1,449,IF(L50=2,314.6,IF(L50=3,238,IF(L50=4,172,IF(L50=5,159,IF(L50=6,145,IF(L50=7,132,IF(L50=8,119,0))))))))+IF(L50&lt;=8,0,IF(L50&lt;=16,88,IF(L50&lt;=24,55,IF(L50&lt;=32,22,0))))-IF(L50&lt;=8,0,IF(L50&lt;=16,(L50-9)*2.245,IF(L50&lt;=24,(L50-17)*2.245,IF(L50&lt;=32,(L50-25)*2.245,0)))),0)+IF(F50="PČneol",IF(L50=1,85,IF(L50=2,64.61,IF(L50=3,50.76,IF(L50=4,16.25,IF(L50=5,15,IF(L50=6,13.75,IF(L50=7,12.5,IF(L50=8,11.25,0))))))))+IF(L50&lt;=8,0,IF(L50&lt;=16,9,0))-IF(L50&lt;=8,0,IF(L50&lt;=16,(L50-9)*0.425,0)),0)+IF(F50="PŽ",IF(L50=1,85,IF(L50=2,59.5,IF(L50=3,45,IF(L50=4,32.5,IF(L50=5,30,IF(L50=6,27.5,IF(L50=7,25,IF(L50=8,22.5,0))))))))+IF(L50&lt;=8,0,IF(L50&lt;=16,19,IF(L50&lt;=24,13,IF(L50&lt;=32,8,0))))-IF(L50&lt;=8,0,IF(L50&lt;=16,(L50-9)*0.425,IF(L50&lt;=24,(L50-17)*0.425,IF(L50&lt;=32,(L50-25)*0.425,0)))),0)+IF(F50="EČ",IF(L50=1,204,IF(L50=2,156.24,IF(L50=3,123.84,IF(L50=4,72,IF(L50=5,66,IF(L50=6,60,IF(L50=7,54,IF(L50=8,48,0))))))))+IF(L50&lt;=8,0,IF(L50&lt;=16,40,IF(L50&lt;=24,25,0)))-IF(L50&lt;=8,0,IF(L50&lt;=16,(L50-9)*1.02,IF(L50&lt;=24,(L50-17)*1.02,0))),0)+IF(F50="EČneol",IF(L50=1,68,IF(L50=2,51.69,IF(L50=3,40.61,IF(L50=4,13,IF(L50=5,12,IF(L50=6,11,IF(L50=7,10,IF(L50=8,9,0)))))))))+IF(F50="EŽ",IF(L50=1,68,IF(L50=2,47.6,IF(L50=3,36,IF(L50=4,18,IF(L50=5,16.5,IF(L50=6,15,IF(L50=7,13.5,IF(L50=8,12,0))))))))+IF(L50&lt;=8,0,IF(L50&lt;=16,10,IF(L50&lt;=24,6,0)))-IF(L50&lt;=8,0,IF(L50&lt;=16,(L50-9)*0.34,IF(L50&lt;=24,(L50-17)*0.34,0))),0)+IF(F50="PT",IF(L50=1,68,IF(L50=2,52.08,IF(L50=3,41.28,IF(L50=4,24,IF(L50=5,22,IF(L50=6,20,IF(L50=7,18,IF(L50=8,16,0))))))))+IF(L50&lt;=8,0,IF(L50&lt;=16,13,IF(L50&lt;=24,9,IF(L50&lt;=32,4,0))))-IF(L50&lt;=8,0,IF(L50&lt;=16,(L50-9)*0.34,IF(L50&lt;=24,(L50-17)*0.34,IF(L50&lt;=32,(L50-25)*0.34,0)))),0)+IF(F50="JOŽ",IF(L50=1,85,IF(L50=2,59.5,IF(L50=3,45,IF(L50=4,32.5,IF(L50=5,30,IF(L50=6,27.5,IF(L50=7,25,IF(L50=8,22.5,0))))))))+IF(L50&lt;=8,0,IF(L50&lt;=16,19,IF(L50&lt;=24,13,0)))-IF(L50&lt;=8,0,IF(L50&lt;=16,(L50-9)*0.425,IF(L50&lt;=24,(L50-17)*0.425,0))),0)+IF(F50="JPČ",IF(L50=1,68,IF(L50=2,47.6,IF(L50=3,36,IF(L50=4,26,IF(L50=5,24,IF(L50=6,22,IF(L50=7,20,IF(L50=8,18,0))))))))+IF(L50&lt;=8,0,IF(L50&lt;=16,13,IF(L50&lt;=24,9,0)))-IF(L50&lt;=8,0,IF(L50&lt;=16,(L50-9)*0.34,IF(L50&lt;=24,(L50-17)*0.34,0))),0)+IF(F50="JEČ",IF(L50=1,34,IF(L50=2,26.04,IF(L50=3,20.6,IF(L50=4,12,IF(L50=5,11,IF(L50=6,10,IF(L50=7,9,IF(L50=8,8,0))))))))+IF(L50&lt;=8,0,IF(L50&lt;=16,6,0))-IF(L50&lt;=8,0,IF(L50&lt;=16,(L50-9)*0.17,0)),0)+IF(F50="JEOF",IF(L50=1,34,IF(L50=2,26.04,IF(L50=3,20.6,IF(L50=4,12,IF(L50=5,11,IF(L50=6,10,IF(L50=7,9,IF(L50=8,8,0))))))))+IF(L50&lt;=8,0,IF(L50&lt;=16,6,0))-IF(L50&lt;=8,0,IF(L50&lt;=16,(L50-9)*0.17,0)),0)+IF(F50="JnPČ",IF(L50=1,51,IF(L50=2,35.7,IF(L50=3,27,IF(L50=4,19.5,IF(L50=5,18,IF(L50=6,16.5,IF(L50=7,15,IF(L50=8,13.5,0))))))))+IF(L50&lt;=8,0,IF(L50&lt;=16,10,0))-IF(L50&lt;=8,0,IF(L50&lt;=16,(L50-9)*0.255,0)),0)+IF(F50="JnEČ",IF(L50=1,25.5,IF(L50=2,19.53,IF(L50=3,15.48,IF(L50=4,9,IF(L50=5,8.25,IF(L50=6,7.5,IF(L50=7,6.75,IF(L50=8,6,0))))))))+IF(L50&lt;=8,0,IF(L50&lt;=16,5,0))-IF(L50&lt;=8,0,IF(L50&lt;=16,(L50-9)*0.1275,0)),0)+IF(F50="JčPČ",IF(L50=1,21.25,IF(L50=2,14.5,IF(L50=3,11.5,IF(L50=4,7,IF(L50=5,6.5,IF(L50=6,6,IF(L50=7,5.5,IF(L50=8,5,0))))))))+IF(L50&lt;=8,0,IF(L50&lt;=16,4,0))-IF(L50&lt;=8,0,IF(L50&lt;=16,(L50-9)*0.10625,0)),0)+IF(F50="JčEČ",IF(L50=1,17,IF(L50=2,13.02,IF(L50=3,10.32,IF(L50=4,6,IF(L50=5,5.5,IF(L50=6,5,IF(L50=7,4.5,IF(L50=8,4,0))))))))+IF(L50&lt;=8,0,IF(L50&lt;=16,3,0))-IF(L50&lt;=8,0,IF(L50&lt;=16,(L50-9)*0.085,0)),0)+IF(F50="NEAK",IF(L50=1,11.48,IF(L50=2,8.79,IF(L50=3,6.97,IF(L50=4,4.05,IF(L50=5,3.71,IF(L50=6,3.38,IF(L50=7,3.04,IF(L50=8,2.7,0))))))))+IF(L50&lt;=8,0,IF(L50&lt;=16,2,IF(L50&lt;=24,1.3,0)))-IF(L50&lt;=8,0,IF(L50&lt;=16,(L50-9)*0.0574,IF(L50&lt;=24,(L50-17)*0.0574,0))),0))*IF(L50&lt;0,1,IF(OR(F50="PČ",F50="PŽ",F50="PT"),IF(J50&lt;32,J50/32,1),1))* IF(L50&lt;0,1,IF(OR(F50="EČ",F50="EŽ",F50="JOŽ",F50="JPČ",F50="NEAK"),IF(J50&lt;24,J50/24,1),1))*IF(L50&lt;0,1,IF(OR(F50="PČneol",F50="JEČ",F50="JEOF",F50="JnPČ",F50="JnEČ",F50="JčPČ",F50="JčEČ"),IF(J50&lt;16,J50/16,1),1))*IF(L50&lt;0,1,IF(F50="EČneol",IF(J50&lt;8,J50/8,1),1))</f>
        <v>51</v>
      </c>
      <c r="O50" s="9">
        <f t="shared" ref="O50:O55" si="13">IF(F50="OŽ",N50,IF(H50="Ne",IF(J50*0.3&lt;J50-L50,N50,0),IF(J50*0.1&lt;J50-L50,N50,0)))</f>
        <v>51</v>
      </c>
      <c r="P50" s="4">
        <f t="shared" ref="P50" si="14">IF(O50=0,0,IF(F50="OŽ",IF(L50&gt;35,0,IF(J50&gt;35,(36-L50)*1.836,((36-L50)-(36-J50))*1.836)),0)+IF(F50="PČ",IF(L50&gt;31,0,IF(J50&gt;31,(32-L50)*1.347,((32-L50)-(32-J50))*1.347)),0)+ IF(F50="PČneol",IF(L50&gt;15,0,IF(J50&gt;15,(16-L50)*0.255,((16-L50)-(16-J50))*0.255)),0)+IF(F50="PŽ",IF(L50&gt;31,0,IF(J50&gt;31,(32-L50)*0.255,((32-L50)-(32-J50))*0.255)),0)+IF(F50="EČ",IF(L50&gt;23,0,IF(J50&gt;23,(24-L50)*0.612,((24-L50)-(24-J50))*0.612)),0)+IF(F50="EČneol",IF(L50&gt;7,0,IF(J50&gt;7,(8-L50)*0.204,((8-L50)-(8-J50))*0.204)),0)+IF(F50="EŽ",IF(L50&gt;23,0,IF(J50&gt;23,(24-L50)*0.204,((24-L50)-(24-J50))*0.204)),0)+IF(F50="PT",IF(L50&gt;31,0,IF(J50&gt;31,(32-L50)*0.204,((32-L50)-(32-J50))*0.204)),0)+IF(F50="JOŽ",IF(L50&gt;23,0,IF(J50&gt;23,(24-L50)*0.255,((24-L50)-(24-J50))*0.255)),0)+IF(F50="JPČ",IF(L50&gt;23,0,IF(J50&gt;23,(24-L50)*0.204,((24-L50)-(24-J50))*0.204)),0)+IF(F50="JEČ",IF(L50&gt;15,0,IF(J50&gt;15,(16-L50)*0.102,((16-L50)-(16-J50))*0.102)),0)+IF(F50="JEOF",IF(L50&gt;15,0,IF(J50&gt;15,(16-L50)*0.102,((16-L50)-(16-J50))*0.102)),0)+IF(F50="JnPČ",IF(L50&gt;15,0,IF(J50&gt;15,(16-L50)*0.153,((16-L50)-(16-J50))*0.153)),0)+IF(F50="JnEČ",IF(L50&gt;15,0,IF(J50&gt;15,(16-L50)*0.0765,((16-L50)-(16-J50))*0.0765)),0)+IF(F50="JčPČ",IF(L50&gt;15,0,IF(J50&gt;15,(16-L50)*0.06375,((16-L50)-(16-J50))*0.06375)),0)+IF(F50="JčEČ",IF(L50&gt;15,0,IF(J50&gt;15,(16-L50)*0.051,((16-L50)-(16-J50))*0.051)),0)+IF(F50="NEAK",IF(L50&gt;23,0,IF(J50&gt;23,(24-L50)*0.03444,((24-L50)-(24-J50))*0.03444)),0))</f>
        <v>2.2949999999999999</v>
      </c>
      <c r="Q50" s="11">
        <f t="shared" ref="Q50" si="15">IF(ISERROR(P50*100/N50),0,(P50*100/N50))</f>
        <v>4.5</v>
      </c>
      <c r="R50" s="10">
        <f t="shared" ref="R50:R55" si="16">IF(Q50&lt;=30,O50+P50,O50+O50*0.3)*IF(G50=1,0.4,IF(G50=2,0.75,IF(G50="1 (kas 4 m. 1 k. nerengiamos)",0.52,1)))*IF(D50="olimpinė",1,IF(M50="Ne",0.5,1))*IF(OR(A$5="Lietuvos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federacija"),IF(OR(J50&lt;8,K50&lt;16),0,1),1)*E50*IF(I50&lt;=1,1,1/I50)*IF(OR(A$5="Lietuvos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22.383900000000004</v>
      </c>
      <c r="S50" s="8"/>
    </row>
    <row r="51" spans="1:19" ht="30">
      <c r="A51" s="76">
        <v>2</v>
      </c>
      <c r="B51" s="76" t="s">
        <v>68</v>
      </c>
      <c r="C51" s="12" t="s">
        <v>69</v>
      </c>
      <c r="D51" s="76" t="s">
        <v>31</v>
      </c>
      <c r="E51" s="76">
        <v>2</v>
      </c>
      <c r="F51" s="76" t="s">
        <v>67</v>
      </c>
      <c r="G51" s="76">
        <v>1</v>
      </c>
      <c r="H51" s="76" t="s">
        <v>51</v>
      </c>
      <c r="I51" s="76"/>
      <c r="J51" s="76">
        <v>22</v>
      </c>
      <c r="K51" s="76">
        <v>22</v>
      </c>
      <c r="L51" s="61">
        <v>18</v>
      </c>
      <c r="M51" s="76" t="s">
        <v>34</v>
      </c>
      <c r="N51" s="3">
        <f t="shared" si="12"/>
        <v>0</v>
      </c>
      <c r="O51" s="9">
        <f t="shared" si="13"/>
        <v>0</v>
      </c>
      <c r="P51" s="4">
        <f t="shared" ref="P51:P55" si="17">IF(O51=0,0,IF(F51="OŽ",IF(L51&gt;35,0,IF(J51&gt;35,(36-L51)*1.836,((36-L51)-(36-J51))*1.836)),0)+IF(F51="PČ",IF(L51&gt;31,0,IF(J51&gt;31,(32-L51)*1.347,((32-L51)-(32-J51))*1.347)),0)+ IF(F51="PČneol",IF(L51&gt;15,0,IF(J51&gt;15,(16-L51)*0.255,((16-L51)-(16-J51))*0.255)),0)+IF(F51="PŽ",IF(L51&gt;31,0,IF(J51&gt;31,(32-L51)*0.255,((32-L51)-(32-J51))*0.255)),0)+IF(F51="EČ",IF(L51&gt;23,0,IF(J51&gt;23,(24-L51)*0.612,((24-L51)-(24-J51))*0.612)),0)+IF(F51="EČneol",IF(L51&gt;7,0,IF(J51&gt;7,(8-L51)*0.204,((8-L51)-(8-J51))*0.204)),0)+IF(F51="EŽ",IF(L51&gt;23,0,IF(J51&gt;23,(24-L51)*0.204,((24-L51)-(24-J51))*0.204)),0)+IF(F51="PT",IF(L51&gt;31,0,IF(J51&gt;31,(32-L51)*0.204,((32-L51)-(32-J51))*0.204)),0)+IF(F51="JOŽ",IF(L51&gt;23,0,IF(J51&gt;23,(24-L51)*0.255,((24-L51)-(24-J51))*0.255)),0)+IF(F51="JPČ",IF(L51&gt;23,0,IF(J51&gt;23,(24-L51)*0.204,((24-L51)-(24-J51))*0.204)),0)+IF(F51="JEČ",IF(L51&gt;15,0,IF(J51&gt;15,(16-L51)*0.102,((16-L51)-(16-J51))*0.102)),0)+IF(F51="JEOF",IF(L51&gt;15,0,IF(J51&gt;15,(16-L51)*0.102,((16-L51)-(16-J51))*0.102)),0)+IF(F51="JnPČ",IF(L51&gt;15,0,IF(J51&gt;15,(16-L51)*0.153,((16-L51)-(16-J51))*0.153)),0)+IF(F51="JnEČ",IF(L51&gt;15,0,IF(J51&gt;15,(16-L51)*0.0765,((16-L51)-(16-J51))*0.0765)),0)+IF(F51="JčPČ",IF(L51&gt;15,0,IF(J51&gt;15,(16-L51)*0.06375,((16-L51)-(16-J51))*0.06375)),0)+IF(F51="JčEČ",IF(L51&gt;15,0,IF(J51&gt;15,(16-L51)*0.051,((16-L51)-(16-J51))*0.051)),0)+IF(F51="NEAK",IF(L51&gt;23,0,IF(J51&gt;23,(24-L51)*0.03444,((24-L51)-(24-J51))*0.03444)),0))</f>
        <v>0</v>
      </c>
      <c r="Q51" s="11">
        <f t="shared" ref="Q51:Q55" si="18">IF(ISERROR(P51*100/N51),0,(P51*100/N51))</f>
        <v>0</v>
      </c>
      <c r="R51" s="10">
        <f t="shared" si="16"/>
        <v>0</v>
      </c>
      <c r="S51" s="8"/>
    </row>
    <row r="52" spans="1:19" s="8" customFormat="1" ht="30">
      <c r="A52" s="76">
        <v>3</v>
      </c>
      <c r="B52" s="76" t="s">
        <v>70</v>
      </c>
      <c r="C52" s="12" t="s">
        <v>71</v>
      </c>
      <c r="D52" s="76" t="s">
        <v>31</v>
      </c>
      <c r="E52" s="76">
        <v>2</v>
      </c>
      <c r="F52" s="76" t="s">
        <v>67</v>
      </c>
      <c r="G52" s="76">
        <v>1</v>
      </c>
      <c r="H52" s="76" t="s">
        <v>51</v>
      </c>
      <c r="I52" s="76"/>
      <c r="J52" s="76">
        <v>12</v>
      </c>
      <c r="K52" s="76">
        <v>12</v>
      </c>
      <c r="L52" s="61">
        <v>8</v>
      </c>
      <c r="M52" s="76" t="s">
        <v>34</v>
      </c>
      <c r="N52" s="3">
        <f t="shared" si="12"/>
        <v>10.125</v>
      </c>
      <c r="O52" s="9">
        <f t="shared" si="13"/>
        <v>10.125</v>
      </c>
      <c r="P52" s="4">
        <f t="shared" si="17"/>
        <v>0.61199999999999999</v>
      </c>
      <c r="Q52" s="11">
        <f t="shared" si="18"/>
        <v>6.0444444444444443</v>
      </c>
      <c r="R52" s="10">
        <f t="shared" si="16"/>
        <v>9.0190800000000007</v>
      </c>
    </row>
    <row r="53" spans="1:19" s="8" customFormat="1" ht="30">
      <c r="A53" s="76">
        <v>4</v>
      </c>
      <c r="B53" s="76" t="s">
        <v>72</v>
      </c>
      <c r="C53" s="12" t="s">
        <v>73</v>
      </c>
      <c r="D53" s="76" t="s">
        <v>31</v>
      </c>
      <c r="E53" s="76">
        <v>2</v>
      </c>
      <c r="F53" s="76" t="s">
        <v>67</v>
      </c>
      <c r="G53" s="76">
        <v>1</v>
      </c>
      <c r="H53" s="76" t="s">
        <v>51</v>
      </c>
      <c r="I53" s="76"/>
      <c r="J53" s="76">
        <v>30</v>
      </c>
      <c r="K53" s="76">
        <v>30</v>
      </c>
      <c r="L53" s="61">
        <v>11</v>
      </c>
      <c r="M53" s="76" t="s">
        <v>34</v>
      </c>
      <c r="N53" s="3">
        <f t="shared" si="12"/>
        <v>9.49</v>
      </c>
      <c r="O53" s="9">
        <f t="shared" si="13"/>
        <v>9.49</v>
      </c>
      <c r="P53" s="4">
        <f t="shared" si="17"/>
        <v>0.76500000000000001</v>
      </c>
      <c r="Q53" s="11">
        <f t="shared" si="18"/>
        <v>8.0611169652265549</v>
      </c>
      <c r="R53" s="10">
        <f t="shared" si="16"/>
        <v>8.6142000000000003</v>
      </c>
    </row>
    <row r="54" spans="1:19" s="8" customFormat="1" ht="45">
      <c r="A54" s="76">
        <v>5</v>
      </c>
      <c r="B54" s="76" t="s">
        <v>74</v>
      </c>
      <c r="C54" s="12" t="s">
        <v>75</v>
      </c>
      <c r="D54" s="76" t="s">
        <v>31</v>
      </c>
      <c r="E54" s="76">
        <v>2</v>
      </c>
      <c r="F54" s="76" t="s">
        <v>67</v>
      </c>
      <c r="G54" s="76">
        <v>1</v>
      </c>
      <c r="H54" s="76" t="s">
        <v>51</v>
      </c>
      <c r="I54" s="76"/>
      <c r="J54" s="76">
        <v>23</v>
      </c>
      <c r="K54" s="76">
        <v>23</v>
      </c>
      <c r="L54" s="61">
        <v>16</v>
      </c>
      <c r="M54" s="76" t="s">
        <v>34</v>
      </c>
      <c r="N54" s="3">
        <f t="shared" si="12"/>
        <v>8.2149999999999999</v>
      </c>
      <c r="O54" s="9">
        <f t="shared" si="13"/>
        <v>8.2149999999999999</v>
      </c>
      <c r="P54" s="4">
        <f t="shared" si="17"/>
        <v>0</v>
      </c>
      <c r="Q54" s="11">
        <f t="shared" si="18"/>
        <v>0</v>
      </c>
      <c r="R54" s="10">
        <f t="shared" si="16"/>
        <v>6.9006000000000007</v>
      </c>
    </row>
    <row r="55" spans="1:19" ht="75">
      <c r="A55" s="76">
        <v>6</v>
      </c>
      <c r="B55" s="76" t="s">
        <v>76</v>
      </c>
      <c r="C55" s="12" t="s">
        <v>77</v>
      </c>
      <c r="D55" s="76" t="s">
        <v>31</v>
      </c>
      <c r="E55" s="76">
        <v>4</v>
      </c>
      <c r="F55" s="76" t="s">
        <v>67</v>
      </c>
      <c r="G55" s="76">
        <v>1</v>
      </c>
      <c r="H55" s="76" t="s">
        <v>51</v>
      </c>
      <c r="I55" s="76"/>
      <c r="J55" s="76">
        <v>19</v>
      </c>
      <c r="K55" s="76">
        <v>19</v>
      </c>
      <c r="L55" s="61">
        <v>16</v>
      </c>
      <c r="M55" s="76" t="s">
        <v>34</v>
      </c>
      <c r="N55" s="3">
        <f t="shared" si="12"/>
        <v>8.2149999999999999</v>
      </c>
      <c r="O55" s="9">
        <f t="shared" si="13"/>
        <v>0</v>
      </c>
      <c r="P55" s="4">
        <f t="shared" si="17"/>
        <v>0</v>
      </c>
      <c r="Q55" s="11">
        <f t="shared" si="18"/>
        <v>0</v>
      </c>
      <c r="R55" s="10">
        <f t="shared" si="16"/>
        <v>0</v>
      </c>
      <c r="S55" s="8"/>
    </row>
    <row r="56" spans="1:19">
      <c r="A56" s="121" t="s">
        <v>43</v>
      </c>
      <c r="B56" s="122"/>
      <c r="C56" s="122"/>
      <c r="D56" s="122"/>
      <c r="E56" s="122"/>
      <c r="F56" s="122"/>
      <c r="G56" s="122"/>
      <c r="H56" s="122"/>
      <c r="I56" s="122"/>
      <c r="J56" s="122"/>
      <c r="K56" s="122"/>
      <c r="L56" s="122"/>
      <c r="M56" s="122"/>
      <c r="N56" s="122"/>
      <c r="O56" s="122"/>
      <c r="P56" s="122"/>
      <c r="Q56" s="123"/>
      <c r="R56" s="10">
        <f>SUM(R50:R55)</f>
        <v>46.917780000000008</v>
      </c>
      <c r="S56" s="8"/>
    </row>
    <row r="57" spans="1:19">
      <c r="A57" s="14"/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58"/>
      <c r="M57" s="15"/>
      <c r="N57" s="15"/>
      <c r="O57" s="15"/>
      <c r="P57" s="15"/>
      <c r="Q57" s="15"/>
      <c r="R57" s="16"/>
      <c r="S57" s="8"/>
    </row>
    <row r="58" spans="1:19" s="55" customFormat="1" ht="15.75">
      <c r="A58" s="57" t="s">
        <v>78</v>
      </c>
      <c r="B58" s="57"/>
      <c r="C58" s="58"/>
      <c r="D58" s="58"/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58"/>
      <c r="R58" s="59"/>
    </row>
    <row r="59" spans="1:19" s="55" customFormat="1" ht="15.75">
      <c r="A59" s="57"/>
      <c r="B59" s="62" t="s">
        <v>79</v>
      </c>
      <c r="C59" s="58"/>
      <c r="D59" s="58"/>
      <c r="E59" s="58"/>
      <c r="F59" s="58"/>
      <c r="G59" s="58"/>
      <c r="H59" s="58"/>
      <c r="I59" s="58"/>
      <c r="J59" s="58"/>
      <c r="K59" s="58"/>
      <c r="L59" s="58"/>
      <c r="M59" s="58"/>
      <c r="N59" s="58"/>
      <c r="O59" s="58"/>
      <c r="P59" s="58"/>
      <c r="Q59" s="58"/>
      <c r="R59" s="59"/>
    </row>
    <row r="60" spans="1:19" s="55" customFormat="1" ht="15.75">
      <c r="A60" s="57"/>
      <c r="B60" s="62" t="s">
        <v>80</v>
      </c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9"/>
    </row>
    <row r="61" spans="1:19" s="55" customFormat="1" ht="15.75">
      <c r="A61" s="57"/>
      <c r="B61" s="62" t="s">
        <v>81</v>
      </c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9"/>
    </row>
    <row r="62" spans="1:19" s="55" customFormat="1" ht="15.75">
      <c r="A62" s="57"/>
      <c r="B62" s="62" t="s">
        <v>82</v>
      </c>
      <c r="C62" s="58"/>
      <c r="D62" s="58"/>
      <c r="E62" s="58"/>
      <c r="F62" s="58"/>
      <c r="G62" s="58"/>
      <c r="H62" s="58"/>
      <c r="I62" s="58"/>
      <c r="J62" s="58"/>
      <c r="K62" s="58"/>
      <c r="L62" s="58"/>
      <c r="M62" s="58"/>
      <c r="N62" s="58"/>
      <c r="O62" s="58"/>
      <c r="P62" s="58"/>
      <c r="Q62" s="58"/>
      <c r="R62" s="59"/>
    </row>
    <row r="63" spans="1:19" s="55" customFormat="1" ht="15.75">
      <c r="A63" s="57"/>
      <c r="B63" s="62" t="s">
        <v>83</v>
      </c>
      <c r="C63" s="58"/>
      <c r="D63" s="58"/>
      <c r="E63" s="58"/>
      <c r="F63" s="58"/>
      <c r="G63" s="58"/>
      <c r="H63" s="58"/>
      <c r="I63" s="58"/>
      <c r="J63" s="58"/>
      <c r="K63" s="58"/>
      <c r="L63" s="58"/>
      <c r="M63" s="58"/>
      <c r="N63" s="58"/>
      <c r="O63" s="58"/>
      <c r="P63" s="58"/>
      <c r="Q63" s="58"/>
      <c r="R63" s="59"/>
    </row>
    <row r="64" spans="1:19" s="55" customFormat="1" ht="15.75">
      <c r="A64" s="57"/>
      <c r="B64" s="62" t="s">
        <v>84</v>
      </c>
      <c r="C64" s="58"/>
      <c r="D64" s="58"/>
      <c r="E64" s="58"/>
      <c r="F64" s="58"/>
      <c r="G64" s="58"/>
      <c r="H64" s="58"/>
      <c r="I64" s="58"/>
      <c r="J64" s="58"/>
      <c r="K64" s="58"/>
      <c r="L64" s="58"/>
      <c r="M64" s="58"/>
      <c r="N64" s="58"/>
      <c r="O64" s="58"/>
      <c r="P64" s="58"/>
      <c r="Q64" s="58"/>
      <c r="R64" s="59"/>
    </row>
    <row r="65" spans="1:19">
      <c r="A65" s="48" t="s">
        <v>45</v>
      </c>
      <c r="B65" s="48"/>
      <c r="C65" s="48"/>
      <c r="D65" s="48"/>
      <c r="E65" s="48"/>
      <c r="F65" s="48"/>
      <c r="G65" s="48"/>
      <c r="H65" s="48"/>
      <c r="I65" s="48"/>
      <c r="J65" s="15"/>
      <c r="K65" s="15"/>
      <c r="L65" s="58"/>
      <c r="M65" s="15"/>
      <c r="N65" s="15"/>
      <c r="O65" s="15"/>
      <c r="P65" s="15"/>
      <c r="Q65" s="15"/>
      <c r="R65" s="16"/>
      <c r="S65" s="8"/>
    </row>
    <row r="66" spans="1:19">
      <c r="A66" s="14"/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58"/>
      <c r="M66" s="15"/>
      <c r="N66" s="15"/>
      <c r="O66" s="15"/>
      <c r="P66" s="15"/>
      <c r="Q66" s="15"/>
      <c r="R66" s="16"/>
      <c r="S66" s="8"/>
    </row>
    <row r="67" spans="1:19" s="55" customFormat="1">
      <c r="A67" s="85" t="s">
        <v>85</v>
      </c>
      <c r="B67" s="86"/>
      <c r="C67" s="86"/>
      <c r="D67" s="86"/>
      <c r="E67" s="86"/>
      <c r="F67" s="86"/>
      <c r="G67" s="86"/>
      <c r="H67" s="86"/>
      <c r="I67" s="86"/>
      <c r="J67" s="86"/>
      <c r="K67" s="86"/>
      <c r="L67" s="86"/>
      <c r="M67" s="86"/>
      <c r="N67" s="86"/>
      <c r="O67" s="86"/>
      <c r="P67" s="86"/>
      <c r="Q67" s="70"/>
    </row>
    <row r="68" spans="1:19" ht="18">
      <c r="A68" s="87" t="s">
        <v>27</v>
      </c>
      <c r="B68" s="88"/>
      <c r="C68" s="88"/>
      <c r="D68" s="49"/>
      <c r="E68" s="49"/>
      <c r="F68" s="49"/>
      <c r="G68" s="49"/>
      <c r="H68" s="49"/>
      <c r="I68" s="49"/>
      <c r="J68" s="49"/>
      <c r="K68" s="49"/>
      <c r="L68" s="82"/>
      <c r="M68" s="49"/>
      <c r="N68" s="49"/>
      <c r="O68" s="49"/>
      <c r="P68" s="49"/>
      <c r="Q68" s="71"/>
      <c r="R68" s="8"/>
      <c r="S68" s="8"/>
    </row>
    <row r="69" spans="1:19">
      <c r="A69" s="89" t="s">
        <v>86</v>
      </c>
      <c r="B69" s="90"/>
      <c r="C69" s="90"/>
      <c r="D69" s="90"/>
      <c r="E69" s="90"/>
      <c r="F69" s="90"/>
      <c r="G69" s="90"/>
      <c r="H69" s="90"/>
      <c r="I69" s="90"/>
      <c r="J69" s="90"/>
      <c r="K69" s="90"/>
      <c r="L69" s="90"/>
      <c r="M69" s="90"/>
      <c r="N69" s="90"/>
      <c r="O69" s="90"/>
      <c r="P69" s="90"/>
      <c r="Q69" s="71"/>
      <c r="R69" s="8"/>
      <c r="S69" s="8"/>
    </row>
    <row r="70" spans="1:19" ht="60">
      <c r="A70" s="76">
        <v>1</v>
      </c>
      <c r="B70" s="76" t="s">
        <v>87</v>
      </c>
      <c r="C70" s="12" t="s">
        <v>30</v>
      </c>
      <c r="D70" s="76" t="s">
        <v>31</v>
      </c>
      <c r="E70" s="76">
        <v>2</v>
      </c>
      <c r="F70" s="76" t="s">
        <v>88</v>
      </c>
      <c r="G70" s="76" t="s">
        <v>89</v>
      </c>
      <c r="H70" s="76" t="s">
        <v>51</v>
      </c>
      <c r="I70" s="76"/>
      <c r="J70" s="76">
        <v>20</v>
      </c>
      <c r="K70" s="76">
        <v>20</v>
      </c>
      <c r="L70" s="61">
        <v>4</v>
      </c>
      <c r="M70" s="76" t="s">
        <v>34</v>
      </c>
      <c r="N70" s="3">
        <f t="shared" ref="N70:N73" si="19">(IF(F70="OŽ",IF(L70=1,550.8,IF(L70=2,426.38,IF(L70=3,342.14,IF(L70=4,181.44,IF(L70=5,168.48,IF(L70=6,155.52,IF(L70=7,148.5,IF(L70=8,144,0))))))))+IF(L70&lt;=8,0,IF(L70&lt;=16,137.7,IF(L70&lt;=24,108,IF(L70&lt;=32,80.1,IF(L70&lt;=36,52.2,0)))))-IF(L70&lt;=8,0,IF(L70&lt;=16,(L70-9)*2.754,IF(L70&lt;=24,(L70-17)* 2.754,IF(L70&lt;=32,(L70-25)* 2.754,IF(L70&lt;=36,(L70-33)*2.754,0))))),0)+IF(F70="PČ",IF(L70=1,449,IF(L70=2,314.6,IF(L70=3,238,IF(L70=4,172,IF(L70=5,159,IF(L70=6,145,IF(L70=7,132,IF(L70=8,119,0))))))))+IF(L70&lt;=8,0,IF(L70&lt;=16,88,IF(L70&lt;=24,55,IF(L70&lt;=32,22,0))))-IF(L70&lt;=8,0,IF(L70&lt;=16,(L70-9)*2.245,IF(L70&lt;=24,(L70-17)*2.245,IF(L70&lt;=32,(L70-25)*2.245,0)))),0)+IF(F70="PČneol",IF(L70=1,85,IF(L70=2,64.61,IF(L70=3,50.76,IF(L70=4,16.25,IF(L70=5,15,IF(L70=6,13.75,IF(L70=7,12.5,IF(L70=8,11.25,0))))))))+IF(L70&lt;=8,0,IF(L70&lt;=16,9,0))-IF(L70&lt;=8,0,IF(L70&lt;=16,(L70-9)*0.425,0)),0)+IF(F70="PŽ",IF(L70=1,85,IF(L70=2,59.5,IF(L70=3,45,IF(L70=4,32.5,IF(L70=5,30,IF(L70=6,27.5,IF(L70=7,25,IF(L70=8,22.5,0))))))))+IF(L70&lt;=8,0,IF(L70&lt;=16,19,IF(L70&lt;=24,13,IF(L70&lt;=32,8,0))))-IF(L70&lt;=8,0,IF(L70&lt;=16,(L70-9)*0.425,IF(L70&lt;=24,(L70-17)*0.425,IF(L70&lt;=32,(L70-25)*0.425,0)))),0)+IF(F70="EČ",IF(L70=1,204,IF(L70=2,156.24,IF(L70=3,123.84,IF(L70=4,72,IF(L70=5,66,IF(L70=6,60,IF(L70=7,54,IF(L70=8,48,0))))))))+IF(L70&lt;=8,0,IF(L70&lt;=16,40,IF(L70&lt;=24,25,0)))-IF(L70&lt;=8,0,IF(L70&lt;=16,(L70-9)*1.02,IF(L70&lt;=24,(L70-17)*1.02,0))),0)+IF(F70="EČneol",IF(L70=1,68,IF(L70=2,51.69,IF(L70=3,40.61,IF(L70=4,13,IF(L70=5,12,IF(L70=6,11,IF(L70=7,10,IF(L70=8,9,0)))))))))+IF(F70="EŽ",IF(L70=1,68,IF(L70=2,47.6,IF(L70=3,36,IF(L70=4,18,IF(L70=5,16.5,IF(L70=6,15,IF(L70=7,13.5,IF(L70=8,12,0))))))))+IF(L70&lt;=8,0,IF(L70&lt;=16,10,IF(L70&lt;=24,6,0)))-IF(L70&lt;=8,0,IF(L70&lt;=16,(L70-9)*0.34,IF(L70&lt;=24,(L70-17)*0.34,0))),0)+IF(F70="PT",IF(L70=1,68,IF(L70=2,52.08,IF(L70=3,41.28,IF(L70=4,24,IF(L70=5,22,IF(L70=6,20,IF(L70=7,18,IF(L70=8,16,0))))))))+IF(L70&lt;=8,0,IF(L70&lt;=16,13,IF(L70&lt;=24,9,IF(L70&lt;=32,4,0))))-IF(L70&lt;=8,0,IF(L70&lt;=16,(L70-9)*0.34,IF(L70&lt;=24,(L70-17)*0.34,IF(L70&lt;=32,(L70-25)*0.34,0)))),0)+IF(F70="JOŽ",IF(L70=1,85,IF(L70=2,59.5,IF(L70=3,45,IF(L70=4,32.5,IF(L70=5,30,IF(L70=6,27.5,IF(L70=7,25,IF(L70=8,22.5,0))))))))+IF(L70&lt;=8,0,IF(L70&lt;=16,19,IF(L70&lt;=24,13,0)))-IF(L70&lt;=8,0,IF(L70&lt;=16,(L70-9)*0.425,IF(L70&lt;=24,(L70-17)*0.425,0))),0)+IF(F70="JPČ",IF(L70=1,68,IF(L70=2,47.6,IF(L70=3,36,IF(L70=4,26,IF(L70=5,24,IF(L70=6,22,IF(L70=7,20,IF(L70=8,18,0))))))))+IF(L70&lt;=8,0,IF(L70&lt;=16,13,IF(L70&lt;=24,9,0)))-IF(L70&lt;=8,0,IF(L70&lt;=16,(L70-9)*0.34,IF(L70&lt;=24,(L70-17)*0.34,0))),0)+IF(F70="JEČ",IF(L70=1,34,IF(L70=2,26.04,IF(L70=3,20.6,IF(L70=4,12,IF(L70=5,11,IF(L70=6,10,IF(L70=7,9,IF(L70=8,8,0))))))))+IF(L70&lt;=8,0,IF(L70&lt;=16,6,0))-IF(L70&lt;=8,0,IF(L70&lt;=16,(L70-9)*0.17,0)),0)+IF(F70="JEOF",IF(L70=1,34,IF(L70=2,26.04,IF(L70=3,20.6,IF(L70=4,12,IF(L70=5,11,IF(L70=6,10,IF(L70=7,9,IF(L70=8,8,0))))))))+IF(L70&lt;=8,0,IF(L70&lt;=16,6,0))-IF(L70&lt;=8,0,IF(L70&lt;=16,(L70-9)*0.17,0)),0)+IF(F70="JnPČ",IF(L70=1,51,IF(L70=2,35.7,IF(L70=3,27,IF(L70=4,19.5,IF(L70=5,18,IF(L70=6,16.5,IF(L70=7,15,IF(L70=8,13.5,0))))))))+IF(L70&lt;=8,0,IF(L70&lt;=16,10,0))-IF(L70&lt;=8,0,IF(L70&lt;=16,(L70-9)*0.255,0)),0)+IF(F70="JnEČ",IF(L70=1,25.5,IF(L70=2,19.53,IF(L70=3,15.48,IF(L70=4,9,IF(L70=5,8.25,IF(L70=6,7.5,IF(L70=7,6.75,IF(L70=8,6,0))))))))+IF(L70&lt;=8,0,IF(L70&lt;=16,5,0))-IF(L70&lt;=8,0,IF(L70&lt;=16,(L70-9)*0.1275,0)),0)+IF(F70="JčPČ",IF(L70=1,21.25,IF(L70=2,14.5,IF(L70=3,11.5,IF(L70=4,7,IF(L70=5,6.5,IF(L70=6,6,IF(L70=7,5.5,IF(L70=8,5,0))))))))+IF(L70&lt;=8,0,IF(L70&lt;=16,4,0))-IF(L70&lt;=8,0,IF(L70&lt;=16,(L70-9)*0.10625,0)),0)+IF(F70="JčEČ",IF(L70=1,17,IF(L70=2,13.02,IF(L70=3,10.32,IF(L70=4,6,IF(L70=5,5.5,IF(L70=6,5,IF(L70=7,4.5,IF(L70=8,4,0))))))))+IF(L70&lt;=8,0,IF(L70&lt;=16,3,0))-IF(L70&lt;=8,0,IF(L70&lt;=16,(L70-9)*0.085,0)),0)+IF(F70="NEAK",IF(L70=1,11.48,IF(L70=2,8.79,IF(L70=3,6.97,IF(L70=4,4.05,IF(L70=5,3.71,IF(L70=6,3.38,IF(L70=7,3.04,IF(L70=8,2.7,0))))))))+IF(L70&lt;=8,0,IF(L70&lt;=16,2,IF(L70&lt;=24,1.3,0)))-IF(L70&lt;=8,0,IF(L70&lt;=16,(L70-9)*0.0574,IF(L70&lt;=24,(L70-17)*0.0574,0))),0))*IF(L70&lt;0,1,IF(OR(F70="PČ",F70="PŽ",F70="PT"),IF(J70&lt;32,J70/32,1),1))* IF(L70&lt;0,1,IF(OR(F70="EČ",F70="EŽ",F70="JOŽ",F70="JPČ",F70="NEAK"),IF(J70&lt;24,J70/24,1),1))*IF(L70&lt;0,1,IF(OR(F70="PČneol",F70="JEČ",F70="JEOF",F70="JnPČ",F70="JnEČ",F70="JčPČ",F70="JčEČ"),IF(J70&lt;16,J70/16,1),1))*IF(L70&lt;0,1,IF(F70="EČneol",IF(J70&lt;8,J70/8,1),1))</f>
        <v>107.5</v>
      </c>
      <c r="O70" s="9">
        <f t="shared" ref="O70:O73" si="20">IF(F70="OŽ",N70,IF(H70="Ne",IF(J70*0.3&lt;J70-L70,N70,0),IF(J70*0.1&lt;J70-L70,N70,0)))</f>
        <v>107.5</v>
      </c>
      <c r="P70" s="4">
        <f t="shared" ref="P70" si="21">IF(O70=0,0,IF(F70="OŽ",IF(L70&gt;35,0,IF(J70&gt;35,(36-L70)*1.836,((36-L70)-(36-J70))*1.836)),0)+IF(F70="PČ",IF(L70&gt;31,0,IF(J70&gt;31,(32-L70)*1.347,((32-L70)-(32-J70))*1.347)),0)+ IF(F70="PČneol",IF(L70&gt;15,0,IF(J70&gt;15,(16-L70)*0.255,((16-L70)-(16-J70))*0.255)),0)+IF(F70="PŽ",IF(L70&gt;31,0,IF(J70&gt;31,(32-L70)*0.255,((32-L70)-(32-J70))*0.255)),0)+IF(F70="EČ",IF(L70&gt;23,0,IF(J70&gt;23,(24-L70)*0.612,((24-L70)-(24-J70))*0.612)),0)+IF(F70="EČneol",IF(L70&gt;7,0,IF(J70&gt;7,(8-L70)*0.204,((8-L70)-(8-J70))*0.204)),0)+IF(F70="EŽ",IF(L70&gt;23,0,IF(J70&gt;23,(24-L70)*0.204,((24-L70)-(24-J70))*0.204)),0)+IF(F70="PT",IF(L70&gt;31,0,IF(J70&gt;31,(32-L70)*0.204,((32-L70)-(32-J70))*0.204)),0)+IF(F70="JOŽ",IF(L70&gt;23,0,IF(J70&gt;23,(24-L70)*0.255,((24-L70)-(24-J70))*0.255)),0)+IF(F70="JPČ",IF(L70&gt;23,0,IF(J70&gt;23,(24-L70)*0.204,((24-L70)-(24-J70))*0.204)),0)+IF(F70="JEČ",IF(L70&gt;15,0,IF(J70&gt;15,(16-L70)*0.102,((16-L70)-(16-J70))*0.102)),0)+IF(F70="JEOF",IF(L70&gt;15,0,IF(J70&gt;15,(16-L70)*0.102,((16-L70)-(16-J70))*0.102)),0)+IF(F70="JnPČ",IF(L70&gt;15,0,IF(J70&gt;15,(16-L70)*0.153,((16-L70)-(16-J70))*0.153)),0)+IF(F70="JnEČ",IF(L70&gt;15,0,IF(J70&gt;15,(16-L70)*0.0765,((16-L70)-(16-J70))*0.0765)),0)+IF(F70="JčPČ",IF(L70&gt;15,0,IF(J70&gt;15,(16-L70)*0.06375,((16-L70)-(16-J70))*0.06375)),0)+IF(F70="JčEČ",IF(L70&gt;15,0,IF(J70&gt;15,(16-L70)*0.051,((16-L70)-(16-J70))*0.051)),0)+IF(F70="NEAK",IF(L70&gt;23,0,IF(J70&gt;23,(24-L70)*0.03444,((24-L70)-(24-J70))*0.03444)),0))</f>
        <v>21.552</v>
      </c>
      <c r="Q70" s="11">
        <f t="shared" ref="Q70" si="22">IF(ISERROR(P70*100/N70),0,(P70*100/N70))</f>
        <v>20.048372093023254</v>
      </c>
      <c r="R70" s="10">
        <f t="shared" ref="R70:R73" si="23">IF(Q70&lt;=30,O70+P70,O70+O70*0.3)*IF(G70=1,0.4,IF(G70=2,0.75,IF(G70="1 (kas 4 m. 1 k. nerengiamos)",0.52,1)))*IF(D70="olimpinė",1,IF(M70="Ne",0.5,1))*IF(OR(A$5="Lietuvos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federacija"),IF(OR(J70&lt;8,K70&lt;16),0,1),1)*E70*IF(I70&lt;=1,1,1/I70)*IF(OR(A$5="Lietuvos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140.92478399999999</v>
      </c>
      <c r="S70" s="8"/>
    </row>
    <row r="71" spans="1:19" ht="60">
      <c r="A71" s="76">
        <v>2</v>
      </c>
      <c r="B71" s="76" t="s">
        <v>90</v>
      </c>
      <c r="C71" s="12" t="s">
        <v>36</v>
      </c>
      <c r="D71" s="76" t="s">
        <v>31</v>
      </c>
      <c r="E71" s="76">
        <v>2</v>
      </c>
      <c r="F71" s="76" t="s">
        <v>88</v>
      </c>
      <c r="G71" s="76" t="s">
        <v>89</v>
      </c>
      <c r="H71" s="76" t="s">
        <v>51</v>
      </c>
      <c r="I71" s="76"/>
      <c r="J71" s="76">
        <v>14</v>
      </c>
      <c r="K71" s="76">
        <v>14</v>
      </c>
      <c r="L71" s="61">
        <v>4</v>
      </c>
      <c r="M71" s="76" t="s">
        <v>34</v>
      </c>
      <c r="N71" s="3">
        <f t="shared" si="19"/>
        <v>75.25</v>
      </c>
      <c r="O71" s="9">
        <f t="shared" si="20"/>
        <v>75.25</v>
      </c>
      <c r="P71" s="4">
        <f t="shared" ref="P71:P73" si="24">IF(O71=0,0,IF(F71="OŽ",IF(L71&gt;35,0,IF(J71&gt;35,(36-L71)*1.836,((36-L71)-(36-J71))*1.836)),0)+IF(F71="PČ",IF(L71&gt;31,0,IF(J71&gt;31,(32-L71)*1.347,((32-L71)-(32-J71))*1.347)),0)+ IF(F71="PČneol",IF(L71&gt;15,0,IF(J71&gt;15,(16-L71)*0.255,((16-L71)-(16-J71))*0.255)),0)+IF(F71="PŽ",IF(L71&gt;31,0,IF(J71&gt;31,(32-L71)*0.255,((32-L71)-(32-J71))*0.255)),0)+IF(F71="EČ",IF(L71&gt;23,0,IF(J71&gt;23,(24-L71)*0.612,((24-L71)-(24-J71))*0.612)),0)+IF(F71="EČneol",IF(L71&gt;7,0,IF(J71&gt;7,(8-L71)*0.204,((8-L71)-(8-J71))*0.204)),0)+IF(F71="EŽ",IF(L71&gt;23,0,IF(J71&gt;23,(24-L71)*0.204,((24-L71)-(24-J71))*0.204)),0)+IF(F71="PT",IF(L71&gt;31,0,IF(J71&gt;31,(32-L71)*0.204,((32-L71)-(32-J71))*0.204)),0)+IF(F71="JOŽ",IF(L71&gt;23,0,IF(J71&gt;23,(24-L71)*0.255,((24-L71)-(24-J71))*0.255)),0)+IF(F71="JPČ",IF(L71&gt;23,0,IF(J71&gt;23,(24-L71)*0.204,((24-L71)-(24-J71))*0.204)),0)+IF(F71="JEČ",IF(L71&gt;15,0,IF(J71&gt;15,(16-L71)*0.102,((16-L71)-(16-J71))*0.102)),0)+IF(F71="JEOF",IF(L71&gt;15,0,IF(J71&gt;15,(16-L71)*0.102,((16-L71)-(16-J71))*0.102)),0)+IF(F71="JnPČ",IF(L71&gt;15,0,IF(J71&gt;15,(16-L71)*0.153,((16-L71)-(16-J71))*0.153)),0)+IF(F71="JnEČ",IF(L71&gt;15,0,IF(J71&gt;15,(16-L71)*0.0765,((16-L71)-(16-J71))*0.0765)),0)+IF(F71="JčPČ",IF(L71&gt;15,0,IF(J71&gt;15,(16-L71)*0.06375,((16-L71)-(16-J71))*0.06375)),0)+IF(F71="JčEČ",IF(L71&gt;15,0,IF(J71&gt;15,(16-L71)*0.051,((16-L71)-(16-J71))*0.051)),0)+IF(F71="NEAK",IF(L71&gt;23,0,IF(J71&gt;23,(24-L71)*0.03444,((24-L71)-(24-J71))*0.03444)),0))</f>
        <v>13.469999999999999</v>
      </c>
      <c r="Q71" s="11">
        <f t="shared" ref="Q71:Q73" si="25">IF(ISERROR(P71*100/N71),0,(P71*100/N71))</f>
        <v>17.900332225913623</v>
      </c>
      <c r="R71" s="10">
        <f t="shared" si="23"/>
        <v>96.882239999999996</v>
      </c>
      <c r="S71" s="8"/>
    </row>
    <row r="72" spans="1:19" ht="75">
      <c r="A72" s="76">
        <v>3</v>
      </c>
      <c r="B72" s="76" t="s">
        <v>91</v>
      </c>
      <c r="C72" s="12" t="s">
        <v>38</v>
      </c>
      <c r="D72" s="76" t="s">
        <v>31</v>
      </c>
      <c r="E72" s="76">
        <v>4</v>
      </c>
      <c r="F72" s="76" t="s">
        <v>88</v>
      </c>
      <c r="G72" s="76" t="s">
        <v>89</v>
      </c>
      <c r="H72" s="76" t="s">
        <v>51</v>
      </c>
      <c r="I72" s="76"/>
      <c r="J72" s="76">
        <v>15</v>
      </c>
      <c r="K72" s="76">
        <v>15</v>
      </c>
      <c r="L72" s="61">
        <v>1</v>
      </c>
      <c r="M72" s="76" t="s">
        <v>34</v>
      </c>
      <c r="N72" s="3">
        <f t="shared" si="19"/>
        <v>210.46875</v>
      </c>
      <c r="O72" s="9">
        <f t="shared" si="20"/>
        <v>210.46875</v>
      </c>
      <c r="P72" s="4">
        <f t="shared" si="24"/>
        <v>18.858000000000001</v>
      </c>
      <c r="Q72" s="11">
        <f t="shared" si="25"/>
        <v>8.9599999999999991</v>
      </c>
      <c r="R72" s="10">
        <f t="shared" si="23"/>
        <v>500.84962200000001</v>
      </c>
      <c r="S72" s="8"/>
    </row>
    <row r="73" spans="1:19" ht="60">
      <c r="A73" s="76">
        <v>4</v>
      </c>
      <c r="B73" s="76" t="s">
        <v>92</v>
      </c>
      <c r="C73" s="12" t="s">
        <v>93</v>
      </c>
      <c r="D73" s="76" t="s">
        <v>31</v>
      </c>
      <c r="E73" s="76">
        <v>4</v>
      </c>
      <c r="F73" s="76" t="s">
        <v>88</v>
      </c>
      <c r="G73" s="76" t="s">
        <v>89</v>
      </c>
      <c r="H73" s="76" t="s">
        <v>51</v>
      </c>
      <c r="I73" s="76"/>
      <c r="J73" s="76">
        <v>15</v>
      </c>
      <c r="K73" s="76">
        <v>15</v>
      </c>
      <c r="L73" s="61">
        <v>15</v>
      </c>
      <c r="M73" s="76" t="s">
        <v>34</v>
      </c>
      <c r="N73" s="3">
        <f t="shared" si="19"/>
        <v>34.935937500000001</v>
      </c>
      <c r="O73" s="9">
        <f t="shared" si="20"/>
        <v>0</v>
      </c>
      <c r="P73" s="4">
        <f t="shared" si="24"/>
        <v>0</v>
      </c>
      <c r="Q73" s="11">
        <f t="shared" si="25"/>
        <v>0</v>
      </c>
      <c r="R73" s="10">
        <f t="shared" si="23"/>
        <v>0</v>
      </c>
      <c r="S73" s="8"/>
    </row>
    <row r="74" spans="1:19" ht="15" customHeight="1">
      <c r="A74" s="91" t="s">
        <v>43</v>
      </c>
      <c r="B74" s="92"/>
      <c r="C74" s="92"/>
      <c r="D74" s="92"/>
      <c r="E74" s="92"/>
      <c r="F74" s="92"/>
      <c r="G74" s="92"/>
      <c r="H74" s="92"/>
      <c r="I74" s="92"/>
      <c r="J74" s="92"/>
      <c r="K74" s="92"/>
      <c r="L74" s="92"/>
      <c r="M74" s="92"/>
      <c r="N74" s="92"/>
      <c r="O74" s="92"/>
      <c r="P74" s="92"/>
      <c r="Q74" s="93"/>
      <c r="R74" s="10">
        <f>SUM(R70:R73)</f>
        <v>738.65664600000002</v>
      </c>
      <c r="S74" s="8"/>
    </row>
    <row r="75" spans="1:19" ht="15.75">
      <c r="A75" s="23" t="s">
        <v>94</v>
      </c>
      <c r="B75" s="23"/>
      <c r="C75" s="15"/>
      <c r="D75" s="15"/>
      <c r="E75" s="15"/>
      <c r="F75" s="15"/>
      <c r="G75" s="15"/>
      <c r="H75" s="15"/>
      <c r="I75" s="15"/>
      <c r="J75" s="15"/>
      <c r="K75" s="15"/>
      <c r="L75" s="58"/>
      <c r="M75" s="15"/>
      <c r="N75" s="15"/>
      <c r="O75" s="15"/>
      <c r="P75" s="15"/>
      <c r="Q75" s="15"/>
      <c r="R75" s="16"/>
      <c r="S75" s="8"/>
    </row>
    <row r="76" spans="1:19" s="8" customFormat="1" ht="15.75">
      <c r="A76" s="23"/>
      <c r="B76" s="56" t="s">
        <v>95</v>
      </c>
      <c r="C76" s="15"/>
      <c r="D76" s="15"/>
      <c r="E76" s="15"/>
      <c r="F76" s="15"/>
      <c r="G76" s="15"/>
      <c r="H76" s="15"/>
      <c r="I76" s="15"/>
      <c r="J76" s="15"/>
      <c r="K76" s="15"/>
      <c r="L76" s="58"/>
      <c r="M76" s="15"/>
      <c r="N76" s="15"/>
      <c r="O76" s="15"/>
      <c r="P76" s="15"/>
      <c r="Q76" s="15"/>
      <c r="R76" s="16"/>
    </row>
    <row r="77" spans="1:19" s="8" customFormat="1" ht="15.75">
      <c r="A77" s="23"/>
      <c r="B77" s="56" t="s">
        <v>96</v>
      </c>
      <c r="C77" s="15"/>
      <c r="D77" s="15"/>
      <c r="E77" s="15"/>
      <c r="F77" s="15"/>
      <c r="G77" s="15"/>
      <c r="H77" s="15"/>
      <c r="I77" s="15"/>
      <c r="J77" s="15"/>
      <c r="K77" s="15"/>
      <c r="L77" s="58"/>
      <c r="M77" s="15"/>
      <c r="N77" s="15"/>
      <c r="O77" s="15"/>
      <c r="P77" s="15"/>
      <c r="Q77" s="15"/>
      <c r="R77" s="16"/>
    </row>
    <row r="78" spans="1:19" s="8" customFormat="1" ht="15.75">
      <c r="A78" s="23"/>
      <c r="B78" s="56" t="s">
        <v>97</v>
      </c>
      <c r="C78" s="15"/>
      <c r="D78" s="15"/>
      <c r="E78" s="15"/>
      <c r="F78" s="15"/>
      <c r="G78" s="15"/>
      <c r="H78" s="15"/>
      <c r="I78" s="15"/>
      <c r="J78" s="15"/>
      <c r="K78" s="15"/>
      <c r="L78" s="58"/>
      <c r="M78" s="15"/>
      <c r="N78" s="15"/>
      <c r="O78" s="15"/>
      <c r="P78" s="15"/>
      <c r="Q78" s="15"/>
      <c r="R78" s="16"/>
    </row>
    <row r="79" spans="1:19" s="8" customFormat="1" ht="15.75">
      <c r="A79" s="23"/>
      <c r="B79" s="56" t="s">
        <v>98</v>
      </c>
      <c r="C79" s="15"/>
      <c r="D79" s="15"/>
      <c r="E79" s="15"/>
      <c r="F79" s="15"/>
      <c r="G79" s="15"/>
      <c r="H79" s="15"/>
      <c r="I79" s="15"/>
      <c r="J79" s="15"/>
      <c r="K79" s="15"/>
      <c r="L79" s="58"/>
      <c r="M79" s="15"/>
      <c r="N79" s="15"/>
      <c r="O79" s="15"/>
      <c r="P79" s="15"/>
      <c r="Q79" s="15"/>
      <c r="R79" s="16"/>
    </row>
    <row r="80" spans="1:19">
      <c r="A80" s="48" t="s">
        <v>45</v>
      </c>
      <c r="B80" s="48"/>
      <c r="C80" s="48"/>
      <c r="D80" s="48"/>
      <c r="E80" s="48"/>
      <c r="F80" s="48"/>
      <c r="G80" s="48"/>
      <c r="H80" s="48"/>
      <c r="I80" s="48"/>
      <c r="J80" s="15"/>
      <c r="K80" s="15"/>
      <c r="L80" s="58"/>
      <c r="M80" s="15"/>
      <c r="N80" s="15"/>
      <c r="O80" s="15"/>
      <c r="P80" s="15"/>
      <c r="Q80" s="15"/>
      <c r="R80" s="16"/>
      <c r="S80" s="8"/>
    </row>
    <row r="81" spans="1:19" s="8" customFormat="1">
      <c r="A81" s="48"/>
      <c r="B81" s="48"/>
      <c r="C81" s="48"/>
      <c r="D81" s="48"/>
      <c r="E81" s="48"/>
      <c r="F81" s="48"/>
      <c r="G81" s="48"/>
      <c r="H81" s="48"/>
      <c r="I81" s="48"/>
      <c r="J81" s="15"/>
      <c r="K81" s="15"/>
      <c r="L81" s="58"/>
      <c r="M81" s="15"/>
      <c r="N81" s="15"/>
      <c r="O81" s="15"/>
      <c r="P81" s="15"/>
      <c r="Q81" s="15"/>
      <c r="R81" s="16"/>
    </row>
    <row r="82" spans="1:19">
      <c r="A82" s="89" t="s">
        <v>99</v>
      </c>
      <c r="B82" s="90"/>
      <c r="C82" s="90"/>
      <c r="D82" s="90"/>
      <c r="E82" s="90"/>
      <c r="F82" s="90"/>
      <c r="G82" s="90"/>
      <c r="H82" s="90"/>
      <c r="I82" s="90"/>
      <c r="J82" s="90"/>
      <c r="K82" s="90"/>
      <c r="L82" s="90"/>
      <c r="M82" s="90"/>
      <c r="N82" s="90"/>
      <c r="O82" s="90"/>
      <c r="P82" s="90"/>
      <c r="Q82" s="71"/>
      <c r="R82" s="8"/>
      <c r="S82" s="8"/>
    </row>
    <row r="83" spans="1:19" ht="18">
      <c r="A83" s="87" t="s">
        <v>27</v>
      </c>
      <c r="B83" s="88"/>
      <c r="C83" s="88"/>
      <c r="D83" s="49"/>
      <c r="E83" s="49"/>
      <c r="F83" s="49"/>
      <c r="G83" s="49"/>
      <c r="H83" s="49"/>
      <c r="I83" s="49"/>
      <c r="J83" s="49"/>
      <c r="K83" s="49"/>
      <c r="L83" s="82"/>
      <c r="M83" s="49"/>
      <c r="N83" s="49"/>
      <c r="O83" s="49"/>
      <c r="P83" s="49"/>
      <c r="Q83" s="71"/>
      <c r="R83" s="8"/>
      <c r="S83" s="8"/>
    </row>
    <row r="84" spans="1:19" s="55" customFormat="1">
      <c r="A84" s="85" t="s">
        <v>100</v>
      </c>
      <c r="B84" s="86"/>
      <c r="C84" s="86"/>
      <c r="D84" s="86"/>
      <c r="E84" s="86"/>
      <c r="F84" s="86"/>
      <c r="G84" s="86"/>
      <c r="H84" s="86"/>
      <c r="I84" s="86"/>
      <c r="J84" s="86"/>
      <c r="K84" s="86"/>
      <c r="L84" s="86"/>
      <c r="M84" s="86"/>
      <c r="N84" s="86"/>
      <c r="O84" s="86"/>
      <c r="P84" s="86"/>
      <c r="Q84" s="70"/>
    </row>
    <row r="85" spans="1:19">
      <c r="A85" s="76">
        <v>1</v>
      </c>
      <c r="B85" s="76" t="s">
        <v>101</v>
      </c>
      <c r="C85" s="12" t="s">
        <v>57</v>
      </c>
      <c r="D85" s="76" t="s">
        <v>31</v>
      </c>
      <c r="E85" s="76">
        <v>1</v>
      </c>
      <c r="F85" s="76" t="s">
        <v>50</v>
      </c>
      <c r="G85" s="76">
        <v>1</v>
      </c>
      <c r="H85" s="76" t="s">
        <v>51</v>
      </c>
      <c r="I85" s="76"/>
      <c r="J85" s="76">
        <v>19</v>
      </c>
      <c r="K85" s="76">
        <v>19</v>
      </c>
      <c r="L85" s="61">
        <v>16</v>
      </c>
      <c r="M85" s="76" t="s">
        <v>34</v>
      </c>
      <c r="N85" s="3">
        <f t="shared" ref="N85:N89" si="26">(IF(F85="OŽ",IF(L85=1,550.8,IF(L85=2,426.38,IF(L85=3,342.14,IF(L85=4,181.44,IF(L85=5,168.48,IF(L85=6,155.52,IF(L85=7,148.5,IF(L85=8,144,0))))))))+IF(L85&lt;=8,0,IF(L85&lt;=16,137.7,IF(L85&lt;=24,108,IF(L85&lt;=32,80.1,IF(L85&lt;=36,52.2,0)))))-IF(L85&lt;=8,0,IF(L85&lt;=16,(L85-9)*2.754,IF(L85&lt;=24,(L85-17)* 2.754,IF(L85&lt;=32,(L85-25)* 2.754,IF(L85&lt;=36,(L85-33)*2.754,0))))),0)+IF(F85="PČ",IF(L85=1,449,IF(L85=2,314.6,IF(L85=3,238,IF(L85=4,172,IF(L85=5,159,IF(L85=6,145,IF(L85=7,132,IF(L85=8,119,0))))))))+IF(L85&lt;=8,0,IF(L85&lt;=16,88,IF(L85&lt;=24,55,IF(L85&lt;=32,22,0))))-IF(L85&lt;=8,0,IF(L85&lt;=16,(L85-9)*2.245,IF(L85&lt;=24,(L85-17)*2.245,IF(L85&lt;=32,(L85-25)*2.245,0)))),0)+IF(F85="PČneol",IF(L85=1,85,IF(L85=2,64.61,IF(L85=3,50.76,IF(L85=4,16.25,IF(L85=5,15,IF(L85=6,13.75,IF(L85=7,12.5,IF(L85=8,11.25,0))))))))+IF(L85&lt;=8,0,IF(L85&lt;=16,9,0))-IF(L85&lt;=8,0,IF(L85&lt;=16,(L85-9)*0.425,0)),0)+IF(F85="PŽ",IF(L85=1,85,IF(L85=2,59.5,IF(L85=3,45,IF(L85=4,32.5,IF(L85=5,30,IF(L85=6,27.5,IF(L85=7,25,IF(L85=8,22.5,0))))))))+IF(L85&lt;=8,0,IF(L85&lt;=16,19,IF(L85&lt;=24,13,IF(L85&lt;=32,8,0))))-IF(L85&lt;=8,0,IF(L85&lt;=16,(L85-9)*0.425,IF(L85&lt;=24,(L85-17)*0.425,IF(L85&lt;=32,(L85-25)*0.425,0)))),0)+IF(F85="EČ",IF(L85=1,204,IF(L85=2,156.24,IF(L85=3,123.84,IF(L85=4,72,IF(L85=5,66,IF(L85=6,60,IF(L85=7,54,IF(L85=8,48,0))))))))+IF(L85&lt;=8,0,IF(L85&lt;=16,40,IF(L85&lt;=24,25,0)))-IF(L85&lt;=8,0,IF(L85&lt;=16,(L85-9)*1.02,IF(L85&lt;=24,(L85-17)*1.02,0))),0)+IF(F85="EČneol",IF(L85=1,68,IF(L85=2,51.69,IF(L85=3,40.61,IF(L85=4,13,IF(L85=5,12,IF(L85=6,11,IF(L85=7,10,IF(L85=8,9,0)))))))))+IF(F85="EŽ",IF(L85=1,68,IF(L85=2,47.6,IF(L85=3,36,IF(L85=4,18,IF(L85=5,16.5,IF(L85=6,15,IF(L85=7,13.5,IF(L85=8,12,0))))))))+IF(L85&lt;=8,0,IF(L85&lt;=16,10,IF(L85&lt;=24,6,0)))-IF(L85&lt;=8,0,IF(L85&lt;=16,(L85-9)*0.34,IF(L85&lt;=24,(L85-17)*0.34,0))),0)+IF(F85="PT",IF(L85=1,68,IF(L85=2,52.08,IF(L85=3,41.28,IF(L85=4,24,IF(L85=5,22,IF(L85=6,20,IF(L85=7,18,IF(L85=8,16,0))))))))+IF(L85&lt;=8,0,IF(L85&lt;=16,13,IF(L85&lt;=24,9,IF(L85&lt;=32,4,0))))-IF(L85&lt;=8,0,IF(L85&lt;=16,(L85-9)*0.34,IF(L85&lt;=24,(L85-17)*0.34,IF(L85&lt;=32,(L85-25)*0.34,0)))),0)+IF(F85="JOŽ",IF(L85=1,85,IF(L85=2,59.5,IF(L85=3,45,IF(L85=4,32.5,IF(L85=5,30,IF(L85=6,27.5,IF(L85=7,25,IF(L85=8,22.5,0))))))))+IF(L85&lt;=8,0,IF(L85&lt;=16,19,IF(L85&lt;=24,13,0)))-IF(L85&lt;=8,0,IF(L85&lt;=16,(L85-9)*0.425,IF(L85&lt;=24,(L85-17)*0.425,0))),0)+IF(F85="JPČ",IF(L85=1,68,IF(L85=2,47.6,IF(L85=3,36,IF(L85=4,26,IF(L85=5,24,IF(L85=6,22,IF(L85=7,20,IF(L85=8,18,0))))))))+IF(L85&lt;=8,0,IF(L85&lt;=16,13,IF(L85&lt;=24,9,0)))-IF(L85&lt;=8,0,IF(L85&lt;=16,(L85-9)*0.34,IF(L85&lt;=24,(L85-17)*0.34,0))),0)+IF(F85="JEČ",IF(L85=1,34,IF(L85=2,26.04,IF(L85=3,20.6,IF(L85=4,12,IF(L85=5,11,IF(L85=6,10,IF(L85=7,9,IF(L85=8,8,0))))))))+IF(L85&lt;=8,0,IF(L85&lt;=16,6,0))-IF(L85&lt;=8,0,IF(L85&lt;=16,(L85-9)*0.17,0)),0)+IF(F85="JEOF",IF(L85=1,34,IF(L85=2,26.04,IF(L85=3,20.6,IF(L85=4,12,IF(L85=5,11,IF(L85=6,10,IF(L85=7,9,IF(L85=8,8,0))))))))+IF(L85&lt;=8,0,IF(L85&lt;=16,6,0))-IF(L85&lt;=8,0,IF(L85&lt;=16,(L85-9)*0.17,0)),0)+IF(F85="JnPČ",IF(L85=1,51,IF(L85=2,35.7,IF(L85=3,27,IF(L85=4,19.5,IF(L85=5,18,IF(L85=6,16.5,IF(L85=7,15,IF(L85=8,13.5,0))))))))+IF(L85&lt;=8,0,IF(L85&lt;=16,10,0))-IF(L85&lt;=8,0,IF(L85&lt;=16,(L85-9)*0.255,0)),0)+IF(F85="JnEČ",IF(L85=1,25.5,IF(L85=2,19.53,IF(L85=3,15.48,IF(L85=4,9,IF(L85=5,8.25,IF(L85=6,7.5,IF(L85=7,6.75,IF(L85=8,6,0))))))))+IF(L85&lt;=8,0,IF(L85&lt;=16,5,0))-IF(L85&lt;=8,0,IF(L85&lt;=16,(L85-9)*0.1275,0)),0)+IF(F85="JčPČ",IF(L85=1,21.25,IF(L85=2,14.5,IF(L85=3,11.5,IF(L85=4,7,IF(L85=5,6.5,IF(L85=6,6,IF(L85=7,5.5,IF(L85=8,5,0))))))))+IF(L85&lt;=8,0,IF(L85&lt;=16,4,0))-IF(L85&lt;=8,0,IF(L85&lt;=16,(L85-9)*0.10625,0)),0)+IF(F85="JčEČ",IF(L85=1,17,IF(L85=2,13.02,IF(L85=3,10.32,IF(L85=4,6,IF(L85=5,5.5,IF(L85=6,5,IF(L85=7,4.5,IF(L85=8,4,0))))))))+IF(L85&lt;=8,0,IF(L85&lt;=16,3,0))-IF(L85&lt;=8,0,IF(L85&lt;=16,(L85-9)*0.085,0)),0)+IF(F85="NEAK",IF(L85=1,11.48,IF(L85=2,8.79,IF(L85=3,6.97,IF(L85=4,4.05,IF(L85=5,3.71,IF(L85=6,3.38,IF(L85=7,3.04,IF(L85=8,2.7,0))))))))+IF(L85&lt;=8,0,IF(L85&lt;=16,2,IF(L85&lt;=24,1.3,0)))-IF(L85&lt;=8,0,IF(L85&lt;=16,(L85-9)*0.0574,IF(L85&lt;=24,(L85-17)*0.0574,0))),0))*IF(L85&lt;0,1,IF(OR(F85="PČ",F85="PŽ",F85="PT"),IF(J85&lt;32,J85/32,1),1))* IF(L85&lt;0,1,IF(OR(F85="EČ",F85="EŽ",F85="JOŽ",F85="JPČ",F85="NEAK"),IF(J85&lt;24,J85/24,1),1))*IF(L85&lt;0,1,IF(OR(F85="PČneol",F85="JEČ",F85="JEOF",F85="JnPČ",F85="JnEČ",F85="JčPČ",F85="JčEČ"),IF(J85&lt;16,J85/16,1),1))*IF(L85&lt;0,1,IF(F85="EČneol",IF(J85&lt;8,J85/8,1),1))</f>
        <v>8.4074999999999989</v>
      </c>
      <c r="O85" s="9">
        <f t="shared" ref="O85:O89" si="27">IF(F85="OŽ",N85,IF(H85="Ne",IF(J85*0.3&lt;J85-L85,N85,0),IF(J85*0.1&lt;J85-L85,N85,0)))</f>
        <v>0</v>
      </c>
      <c r="P85" s="4">
        <f t="shared" ref="P85" si="28">IF(O85=0,0,IF(F85="OŽ",IF(L85&gt;35,0,IF(J85&gt;35,(36-L85)*1.836,((36-L85)-(36-J85))*1.836)),0)+IF(F85="PČ",IF(L85&gt;31,0,IF(J85&gt;31,(32-L85)*1.347,((32-L85)-(32-J85))*1.347)),0)+ IF(F85="PČneol",IF(L85&gt;15,0,IF(J85&gt;15,(16-L85)*0.255,((16-L85)-(16-J85))*0.255)),0)+IF(F85="PŽ",IF(L85&gt;31,0,IF(J85&gt;31,(32-L85)*0.255,((32-L85)-(32-J85))*0.255)),0)+IF(F85="EČ",IF(L85&gt;23,0,IF(J85&gt;23,(24-L85)*0.612,((24-L85)-(24-J85))*0.612)),0)+IF(F85="EČneol",IF(L85&gt;7,0,IF(J85&gt;7,(8-L85)*0.204,((8-L85)-(8-J85))*0.204)),0)+IF(F85="EŽ",IF(L85&gt;23,0,IF(J85&gt;23,(24-L85)*0.204,((24-L85)-(24-J85))*0.204)),0)+IF(F85="PT",IF(L85&gt;31,0,IF(J85&gt;31,(32-L85)*0.204,((32-L85)-(32-J85))*0.204)),0)+IF(F85="JOŽ",IF(L85&gt;23,0,IF(J85&gt;23,(24-L85)*0.255,((24-L85)-(24-J85))*0.255)),0)+IF(F85="JPČ",IF(L85&gt;23,0,IF(J85&gt;23,(24-L85)*0.204,((24-L85)-(24-J85))*0.204)),0)+IF(F85="JEČ",IF(L85&gt;15,0,IF(J85&gt;15,(16-L85)*0.102,((16-L85)-(16-J85))*0.102)),0)+IF(F85="JEOF",IF(L85&gt;15,0,IF(J85&gt;15,(16-L85)*0.102,((16-L85)-(16-J85))*0.102)),0)+IF(F85="JnPČ",IF(L85&gt;15,0,IF(J85&gt;15,(16-L85)*0.153,((16-L85)-(16-J85))*0.153)),0)+IF(F85="JnEČ",IF(L85&gt;15,0,IF(J85&gt;15,(16-L85)*0.0765,((16-L85)-(16-J85))*0.0765)),0)+IF(F85="JčPČ",IF(L85&gt;15,0,IF(J85&gt;15,(16-L85)*0.06375,((16-L85)-(16-J85))*0.06375)),0)+IF(F85="JčEČ",IF(L85&gt;15,0,IF(J85&gt;15,(16-L85)*0.051,((16-L85)-(16-J85))*0.051)),0)+IF(F85="NEAK",IF(L85&gt;23,0,IF(J85&gt;23,(24-L85)*0.03444,((24-L85)-(24-J85))*0.03444)),0))</f>
        <v>0</v>
      </c>
      <c r="Q85" s="11">
        <f t="shared" ref="Q85" si="29">IF(ISERROR(P85*100/N85),0,(P85*100/N85))</f>
        <v>0</v>
      </c>
      <c r="R85" s="10">
        <f t="shared" ref="R85:R89" si="30">IF(Q85&lt;=30,O85+P85,O85+O85*0.3)*IF(G85=1,0.4,IF(G85=2,0.75,IF(G85="1 (kas 4 m. 1 k. nerengiamos)",0.52,1)))*IF(D85="olimpinė",1,IF(M85="Ne",0.5,1))*IF(OR(A$5="Lietuvos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federacija"),IF(OR(J85&lt;8,K85&lt;16),0,1),1)*E85*IF(I85&lt;=1,1,1/I85)*IF(OR(A$5="Lietuvos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85" s="8"/>
    </row>
    <row r="86" spans="1:19" ht="45">
      <c r="A86" s="76">
        <v>2</v>
      </c>
      <c r="B86" s="76" t="s">
        <v>102</v>
      </c>
      <c r="C86" s="12" t="s">
        <v>53</v>
      </c>
      <c r="D86" s="76" t="s">
        <v>31</v>
      </c>
      <c r="E86" s="76">
        <v>2</v>
      </c>
      <c r="F86" s="76" t="s">
        <v>50</v>
      </c>
      <c r="G86" s="76">
        <v>1</v>
      </c>
      <c r="H86" s="76" t="s">
        <v>51</v>
      </c>
      <c r="I86" s="76"/>
      <c r="J86" s="76">
        <v>21</v>
      </c>
      <c r="K86" s="76">
        <v>21</v>
      </c>
      <c r="L86" s="61">
        <v>3</v>
      </c>
      <c r="M86" s="76" t="s">
        <v>34</v>
      </c>
      <c r="N86" s="3">
        <f t="shared" si="26"/>
        <v>31.5</v>
      </c>
      <c r="O86" s="9">
        <f t="shared" si="27"/>
        <v>31.5</v>
      </c>
      <c r="P86" s="4">
        <f t="shared" ref="P86:P89" si="31">IF(O86=0,0,IF(F86="OŽ",IF(L86&gt;35,0,IF(J86&gt;35,(36-L86)*1.836,((36-L86)-(36-J86))*1.836)),0)+IF(F86="PČ",IF(L86&gt;31,0,IF(J86&gt;31,(32-L86)*1.347,((32-L86)-(32-J86))*1.347)),0)+ IF(F86="PČneol",IF(L86&gt;15,0,IF(J86&gt;15,(16-L86)*0.255,((16-L86)-(16-J86))*0.255)),0)+IF(F86="PŽ",IF(L86&gt;31,0,IF(J86&gt;31,(32-L86)*0.255,((32-L86)-(32-J86))*0.255)),0)+IF(F86="EČ",IF(L86&gt;23,0,IF(J86&gt;23,(24-L86)*0.612,((24-L86)-(24-J86))*0.612)),0)+IF(F86="EČneol",IF(L86&gt;7,0,IF(J86&gt;7,(8-L86)*0.204,((8-L86)-(8-J86))*0.204)),0)+IF(F86="EŽ",IF(L86&gt;23,0,IF(J86&gt;23,(24-L86)*0.204,((24-L86)-(24-J86))*0.204)),0)+IF(F86="PT",IF(L86&gt;31,0,IF(J86&gt;31,(32-L86)*0.204,((32-L86)-(32-J86))*0.204)),0)+IF(F86="JOŽ",IF(L86&gt;23,0,IF(J86&gt;23,(24-L86)*0.255,((24-L86)-(24-J86))*0.255)),0)+IF(F86="JPČ",IF(L86&gt;23,0,IF(J86&gt;23,(24-L86)*0.204,((24-L86)-(24-J86))*0.204)),0)+IF(F86="JEČ",IF(L86&gt;15,0,IF(J86&gt;15,(16-L86)*0.102,((16-L86)-(16-J86))*0.102)),0)+IF(F86="JEOF",IF(L86&gt;15,0,IF(J86&gt;15,(16-L86)*0.102,((16-L86)-(16-J86))*0.102)),0)+IF(F86="JnPČ",IF(L86&gt;15,0,IF(J86&gt;15,(16-L86)*0.153,((16-L86)-(16-J86))*0.153)),0)+IF(F86="JnEČ",IF(L86&gt;15,0,IF(J86&gt;15,(16-L86)*0.0765,((16-L86)-(16-J86))*0.0765)),0)+IF(F86="JčPČ",IF(L86&gt;15,0,IF(J86&gt;15,(16-L86)*0.06375,((16-L86)-(16-J86))*0.06375)),0)+IF(F86="JčEČ",IF(L86&gt;15,0,IF(J86&gt;15,(16-L86)*0.051,((16-L86)-(16-J86))*0.051)),0)+IF(F86="NEAK",IF(L86&gt;23,0,IF(J86&gt;23,(24-L86)*0.03444,((24-L86)-(24-J86))*0.03444)),0))</f>
        <v>3.6719999999999997</v>
      </c>
      <c r="Q86" s="11">
        <f t="shared" ref="Q86:Q89" si="32">IF(ISERROR(P86*100/N86),0,(P86*100/N86))</f>
        <v>11.657142857142857</v>
      </c>
      <c r="R86" s="10">
        <f t="shared" si="30"/>
        <v>29.54448</v>
      </c>
      <c r="S86" s="8"/>
    </row>
    <row r="87" spans="1:19" ht="30">
      <c r="A87" s="76">
        <v>3</v>
      </c>
      <c r="B87" s="76" t="s">
        <v>103</v>
      </c>
      <c r="C87" s="12" t="s">
        <v>104</v>
      </c>
      <c r="D87" s="76" t="s">
        <v>31</v>
      </c>
      <c r="E87" s="76">
        <v>2</v>
      </c>
      <c r="F87" s="76" t="s">
        <v>50</v>
      </c>
      <c r="G87" s="76">
        <v>1</v>
      </c>
      <c r="H87" s="76" t="s">
        <v>51</v>
      </c>
      <c r="I87" s="76"/>
      <c r="J87" s="76">
        <v>14</v>
      </c>
      <c r="K87" s="76">
        <v>14</v>
      </c>
      <c r="L87" s="61">
        <v>13</v>
      </c>
      <c r="M87" s="76" t="s">
        <v>34</v>
      </c>
      <c r="N87" s="3">
        <f t="shared" si="26"/>
        <v>6.7900000000000009</v>
      </c>
      <c r="O87" s="9">
        <f t="shared" si="27"/>
        <v>0</v>
      </c>
      <c r="P87" s="4">
        <f t="shared" si="31"/>
        <v>0</v>
      </c>
      <c r="Q87" s="11">
        <f t="shared" si="32"/>
        <v>0</v>
      </c>
      <c r="R87" s="10">
        <f t="shared" si="30"/>
        <v>0</v>
      </c>
      <c r="S87" s="8"/>
    </row>
    <row r="88" spans="1:19" ht="60">
      <c r="A88" s="76">
        <v>4</v>
      </c>
      <c r="B88" s="76" t="s">
        <v>105</v>
      </c>
      <c r="C88" s="12" t="s">
        <v>106</v>
      </c>
      <c r="D88" s="76" t="s">
        <v>31</v>
      </c>
      <c r="E88" s="76">
        <v>4</v>
      </c>
      <c r="F88" s="76" t="s">
        <v>50</v>
      </c>
      <c r="G88" s="76">
        <v>1</v>
      </c>
      <c r="H88" s="76" t="s">
        <v>51</v>
      </c>
      <c r="I88" s="76"/>
      <c r="J88" s="76">
        <v>15</v>
      </c>
      <c r="K88" s="76">
        <v>15</v>
      </c>
      <c r="L88" s="61">
        <v>7</v>
      </c>
      <c r="M88" s="76" t="s">
        <v>34</v>
      </c>
      <c r="N88" s="3">
        <f t="shared" si="26"/>
        <v>12.5</v>
      </c>
      <c r="O88" s="9">
        <f t="shared" si="27"/>
        <v>12.5</v>
      </c>
      <c r="P88" s="4">
        <f t="shared" si="31"/>
        <v>1.6319999999999999</v>
      </c>
      <c r="Q88" s="11">
        <f t="shared" si="32"/>
        <v>13.055999999999999</v>
      </c>
      <c r="R88" s="10">
        <f t="shared" si="30"/>
        <v>23.741760000000003</v>
      </c>
      <c r="S88" s="8"/>
    </row>
    <row r="89" spans="1:19">
      <c r="A89" s="76">
        <v>5</v>
      </c>
      <c r="B89" s="76" t="s">
        <v>107</v>
      </c>
      <c r="C89" s="12" t="s">
        <v>49</v>
      </c>
      <c r="D89" s="76" t="s">
        <v>31</v>
      </c>
      <c r="E89" s="76">
        <v>1</v>
      </c>
      <c r="F89" s="76" t="s">
        <v>50</v>
      </c>
      <c r="G89" s="76">
        <v>1</v>
      </c>
      <c r="H89" s="76" t="s">
        <v>51</v>
      </c>
      <c r="I89" s="76"/>
      <c r="J89" s="76">
        <v>27</v>
      </c>
      <c r="K89" s="76">
        <v>27</v>
      </c>
      <c r="L89" s="61">
        <v>21</v>
      </c>
      <c r="M89" s="76" t="s">
        <v>34</v>
      </c>
      <c r="N89" s="3">
        <f t="shared" si="26"/>
        <v>7.64</v>
      </c>
      <c r="O89" s="9">
        <f t="shared" si="27"/>
        <v>0</v>
      </c>
      <c r="P89" s="4">
        <f t="shared" si="31"/>
        <v>0</v>
      </c>
      <c r="Q89" s="11">
        <f t="shared" si="32"/>
        <v>0</v>
      </c>
      <c r="R89" s="10">
        <f t="shared" si="30"/>
        <v>0</v>
      </c>
      <c r="S89" s="8"/>
    </row>
    <row r="90" spans="1:19">
      <c r="A90" s="91" t="s">
        <v>43</v>
      </c>
      <c r="B90" s="92"/>
      <c r="C90" s="92"/>
      <c r="D90" s="92"/>
      <c r="E90" s="92"/>
      <c r="F90" s="92"/>
      <c r="G90" s="92"/>
      <c r="H90" s="92"/>
      <c r="I90" s="92"/>
      <c r="J90" s="92"/>
      <c r="K90" s="92"/>
      <c r="L90" s="92"/>
      <c r="M90" s="92"/>
      <c r="N90" s="92"/>
      <c r="O90" s="92"/>
      <c r="P90" s="92"/>
      <c r="Q90" s="93"/>
      <c r="R90" s="10">
        <f>SUM(R85:R89)</f>
        <v>53.286240000000006</v>
      </c>
      <c r="S90" s="8"/>
    </row>
    <row r="91" spans="1:19" ht="15.75">
      <c r="A91" s="23" t="s">
        <v>108</v>
      </c>
      <c r="B91" s="23"/>
      <c r="C91" s="15"/>
      <c r="D91" s="15"/>
      <c r="E91" s="15"/>
      <c r="F91" s="15"/>
      <c r="G91" s="15"/>
      <c r="H91" s="15"/>
      <c r="I91" s="15"/>
      <c r="J91" s="15"/>
      <c r="K91" s="15"/>
      <c r="L91" s="58"/>
      <c r="M91" s="15"/>
      <c r="N91" s="15"/>
      <c r="O91" s="15"/>
      <c r="P91" s="15"/>
      <c r="Q91" s="15"/>
      <c r="R91" s="16"/>
      <c r="S91" s="8"/>
    </row>
    <row r="92" spans="1:19" s="8" customFormat="1" ht="15.75">
      <c r="A92" s="23"/>
      <c r="B92" s="56" t="s">
        <v>109</v>
      </c>
      <c r="C92" s="15"/>
      <c r="D92" s="15"/>
      <c r="E92" s="15"/>
      <c r="F92" s="15"/>
      <c r="G92" s="15"/>
      <c r="H92" s="15"/>
      <c r="I92" s="15"/>
      <c r="J92" s="15"/>
      <c r="K92" s="15"/>
      <c r="L92" s="58"/>
      <c r="M92" s="15"/>
      <c r="N92" s="15"/>
      <c r="O92" s="15"/>
      <c r="P92" s="15"/>
      <c r="Q92" s="15"/>
      <c r="R92" s="16"/>
    </row>
    <row r="93" spans="1:19" s="8" customFormat="1" ht="15.75">
      <c r="A93" s="23"/>
      <c r="B93" s="56" t="s">
        <v>110</v>
      </c>
      <c r="C93" s="15"/>
      <c r="D93" s="15"/>
      <c r="E93" s="15"/>
      <c r="F93" s="15"/>
      <c r="G93" s="15"/>
      <c r="H93" s="15"/>
      <c r="I93" s="15"/>
      <c r="J93" s="15"/>
      <c r="K93" s="15"/>
      <c r="L93" s="58"/>
      <c r="M93" s="15"/>
      <c r="N93" s="15"/>
      <c r="O93" s="15"/>
      <c r="P93" s="15"/>
      <c r="Q93" s="15"/>
      <c r="R93" s="16"/>
    </row>
    <row r="94" spans="1:19" s="8" customFormat="1" ht="15.75">
      <c r="A94" s="23"/>
      <c r="B94" s="56" t="s">
        <v>111</v>
      </c>
      <c r="C94" s="15"/>
      <c r="D94" s="15"/>
      <c r="E94" s="15"/>
      <c r="F94" s="15"/>
      <c r="G94" s="15"/>
      <c r="H94" s="15"/>
      <c r="I94" s="15"/>
      <c r="J94" s="15"/>
      <c r="K94" s="15"/>
      <c r="L94" s="58"/>
      <c r="M94" s="15"/>
      <c r="N94" s="15"/>
      <c r="O94" s="15"/>
      <c r="P94" s="15"/>
      <c r="Q94" s="15"/>
      <c r="R94" s="16"/>
    </row>
    <row r="95" spans="1:19" s="8" customFormat="1" ht="15.75">
      <c r="A95" s="23"/>
      <c r="B95" s="56" t="s">
        <v>112</v>
      </c>
      <c r="C95" s="15"/>
      <c r="D95" s="15"/>
      <c r="E95" s="15"/>
      <c r="F95" s="15"/>
      <c r="G95" s="15"/>
      <c r="H95" s="15"/>
      <c r="I95" s="15"/>
      <c r="J95" s="15"/>
      <c r="K95" s="15"/>
      <c r="L95" s="58"/>
      <c r="M95" s="15"/>
      <c r="N95" s="15"/>
      <c r="O95" s="15"/>
      <c r="P95" s="15"/>
      <c r="Q95" s="15"/>
      <c r="R95" s="16"/>
    </row>
    <row r="96" spans="1:19" s="8" customFormat="1" ht="15.75">
      <c r="A96" s="23"/>
      <c r="B96" s="56" t="s">
        <v>113</v>
      </c>
      <c r="C96" s="15"/>
      <c r="D96" s="15"/>
      <c r="E96" s="15"/>
      <c r="F96" s="15"/>
      <c r="G96" s="15"/>
      <c r="H96" s="15"/>
      <c r="I96" s="15"/>
      <c r="J96" s="15"/>
      <c r="K96" s="15"/>
      <c r="L96" s="58"/>
      <c r="M96" s="15"/>
      <c r="N96" s="15"/>
      <c r="O96" s="15"/>
      <c r="P96" s="15"/>
      <c r="Q96" s="15"/>
      <c r="R96" s="16"/>
    </row>
    <row r="97" spans="1:19">
      <c r="A97" s="48" t="s">
        <v>45</v>
      </c>
      <c r="B97" s="48"/>
      <c r="C97" s="48"/>
      <c r="D97" s="48"/>
      <c r="E97" s="48"/>
      <c r="F97" s="48"/>
      <c r="G97" s="48"/>
      <c r="H97" s="48"/>
      <c r="I97" s="48"/>
      <c r="J97" s="15"/>
      <c r="K97" s="15"/>
      <c r="L97" s="58"/>
      <c r="M97" s="15"/>
      <c r="N97" s="15"/>
      <c r="O97" s="15"/>
      <c r="P97" s="15"/>
      <c r="Q97" s="15"/>
      <c r="R97" s="16"/>
      <c r="S97" s="8"/>
    </row>
    <row r="98" spans="1:19" s="8" customFormat="1">
      <c r="A98" s="48"/>
      <c r="B98" s="48"/>
      <c r="C98" s="48"/>
      <c r="D98" s="48"/>
      <c r="E98" s="48"/>
      <c r="F98" s="48"/>
      <c r="G98" s="48"/>
      <c r="H98" s="48"/>
      <c r="I98" s="48"/>
      <c r="J98" s="15"/>
      <c r="K98" s="15"/>
      <c r="L98" s="58"/>
      <c r="M98" s="15"/>
      <c r="N98" s="15"/>
      <c r="O98" s="15"/>
      <c r="P98" s="15"/>
      <c r="Q98" s="15"/>
      <c r="R98" s="16"/>
    </row>
    <row r="99" spans="1:19" s="55" customFormat="1">
      <c r="A99" s="85" t="s">
        <v>114</v>
      </c>
      <c r="B99" s="86"/>
      <c r="C99" s="86"/>
      <c r="D99" s="86"/>
      <c r="E99" s="86"/>
      <c r="F99" s="86"/>
      <c r="G99" s="86"/>
      <c r="H99" s="86"/>
      <c r="I99" s="86"/>
      <c r="J99" s="86"/>
      <c r="K99" s="86"/>
      <c r="L99" s="86"/>
      <c r="M99" s="86"/>
      <c r="N99" s="86"/>
      <c r="O99" s="86"/>
      <c r="P99" s="86"/>
      <c r="Q99" s="70"/>
    </row>
    <row r="100" spans="1:19" ht="18">
      <c r="A100" s="87" t="s">
        <v>27</v>
      </c>
      <c r="B100" s="88"/>
      <c r="C100" s="88"/>
      <c r="D100" s="49"/>
      <c r="E100" s="49"/>
      <c r="F100" s="49"/>
      <c r="G100" s="49"/>
      <c r="H100" s="49"/>
      <c r="I100" s="49"/>
      <c r="J100" s="49"/>
      <c r="K100" s="49"/>
      <c r="L100" s="82"/>
      <c r="M100" s="49"/>
      <c r="N100" s="49"/>
      <c r="O100" s="49"/>
      <c r="P100" s="49"/>
      <c r="Q100" s="71"/>
      <c r="R100" s="8"/>
      <c r="S100" s="8"/>
    </row>
    <row r="101" spans="1:19">
      <c r="A101" s="89" t="s">
        <v>115</v>
      </c>
      <c r="B101" s="90"/>
      <c r="C101" s="90"/>
      <c r="D101" s="90"/>
      <c r="E101" s="90"/>
      <c r="F101" s="90"/>
      <c r="G101" s="90"/>
      <c r="H101" s="90"/>
      <c r="I101" s="90"/>
      <c r="J101" s="90"/>
      <c r="K101" s="90"/>
      <c r="L101" s="90"/>
      <c r="M101" s="90"/>
      <c r="N101" s="90"/>
      <c r="O101" s="90"/>
      <c r="P101" s="90"/>
      <c r="Q101" s="71"/>
      <c r="R101" s="8"/>
      <c r="S101" s="8"/>
    </row>
    <row r="102" spans="1:19">
      <c r="A102" s="76">
        <v>1</v>
      </c>
      <c r="B102" s="76" t="s">
        <v>116</v>
      </c>
      <c r="C102" s="12" t="s">
        <v>66</v>
      </c>
      <c r="D102" s="76" t="s">
        <v>31</v>
      </c>
      <c r="E102" s="76">
        <v>1</v>
      </c>
      <c r="F102" s="76" t="s">
        <v>67</v>
      </c>
      <c r="G102" s="76">
        <v>1</v>
      </c>
      <c r="H102" s="76" t="s">
        <v>51</v>
      </c>
      <c r="I102" s="76"/>
      <c r="J102" s="76">
        <v>37</v>
      </c>
      <c r="K102" s="76">
        <v>37</v>
      </c>
      <c r="L102" s="61">
        <v>23</v>
      </c>
      <c r="M102" s="76" t="s">
        <v>34</v>
      </c>
      <c r="N102" s="3">
        <f t="shared" ref="N102:N110" si="33">(IF(F102="OŽ",IF(L102=1,550.8,IF(L102=2,426.38,IF(L102=3,342.14,IF(L102=4,181.44,IF(L102=5,168.48,IF(L102=6,155.52,IF(L102=7,148.5,IF(L102=8,144,0))))))))+IF(L102&lt;=8,0,IF(L102&lt;=16,137.7,IF(L102&lt;=24,108,IF(L102&lt;=32,80.1,IF(L102&lt;=36,52.2,0)))))-IF(L102&lt;=8,0,IF(L102&lt;=16,(L102-9)*2.754,IF(L102&lt;=24,(L102-17)* 2.754,IF(L102&lt;=32,(L102-25)* 2.754,IF(L102&lt;=36,(L102-33)*2.754,0))))),0)+IF(F102="PČ",IF(L102=1,449,IF(L102=2,314.6,IF(L102=3,238,IF(L102=4,172,IF(L102=5,159,IF(L102=6,145,IF(L102=7,132,IF(L102=8,119,0))))))))+IF(L102&lt;=8,0,IF(L102&lt;=16,88,IF(L102&lt;=24,55,IF(L102&lt;=32,22,0))))-IF(L102&lt;=8,0,IF(L102&lt;=16,(L102-9)*2.245,IF(L102&lt;=24,(L102-17)*2.245,IF(L102&lt;=32,(L102-25)*2.245,0)))),0)+IF(F102="PČneol",IF(L102=1,85,IF(L102=2,64.61,IF(L102=3,50.76,IF(L102=4,16.25,IF(L102=5,15,IF(L102=6,13.75,IF(L102=7,12.5,IF(L102=8,11.25,0))))))))+IF(L102&lt;=8,0,IF(L102&lt;=16,9,0))-IF(L102&lt;=8,0,IF(L102&lt;=16,(L102-9)*0.425,0)),0)+IF(F102="PŽ",IF(L102=1,85,IF(L102=2,59.5,IF(L102=3,45,IF(L102=4,32.5,IF(L102=5,30,IF(L102=6,27.5,IF(L102=7,25,IF(L102=8,22.5,0))))))))+IF(L102&lt;=8,0,IF(L102&lt;=16,19,IF(L102&lt;=24,13,IF(L102&lt;=32,8,0))))-IF(L102&lt;=8,0,IF(L102&lt;=16,(L102-9)*0.425,IF(L102&lt;=24,(L102-17)*0.425,IF(L102&lt;=32,(L102-25)*0.425,0)))),0)+IF(F102="EČ",IF(L102=1,204,IF(L102=2,156.24,IF(L102=3,123.84,IF(L102=4,72,IF(L102=5,66,IF(L102=6,60,IF(L102=7,54,IF(L102=8,48,0))))))))+IF(L102&lt;=8,0,IF(L102&lt;=16,40,IF(L102&lt;=24,25,0)))-IF(L102&lt;=8,0,IF(L102&lt;=16,(L102-9)*1.02,IF(L102&lt;=24,(L102-17)*1.02,0))),0)+IF(F102="EČneol",IF(L102=1,68,IF(L102=2,51.69,IF(L102=3,40.61,IF(L102=4,13,IF(L102=5,12,IF(L102=6,11,IF(L102=7,10,IF(L102=8,9,0)))))))))+IF(F102="EŽ",IF(L102=1,68,IF(L102=2,47.6,IF(L102=3,36,IF(L102=4,18,IF(L102=5,16.5,IF(L102=6,15,IF(L102=7,13.5,IF(L102=8,12,0))))))))+IF(L102&lt;=8,0,IF(L102&lt;=16,10,IF(L102&lt;=24,6,0)))-IF(L102&lt;=8,0,IF(L102&lt;=16,(L102-9)*0.34,IF(L102&lt;=24,(L102-17)*0.34,0))),0)+IF(F102="PT",IF(L102=1,68,IF(L102=2,52.08,IF(L102=3,41.28,IF(L102=4,24,IF(L102=5,22,IF(L102=6,20,IF(L102=7,18,IF(L102=8,16,0))))))))+IF(L102&lt;=8,0,IF(L102&lt;=16,13,IF(L102&lt;=24,9,IF(L102&lt;=32,4,0))))-IF(L102&lt;=8,0,IF(L102&lt;=16,(L102-9)*0.34,IF(L102&lt;=24,(L102-17)*0.34,IF(L102&lt;=32,(L102-25)*0.34,0)))),0)+IF(F102="JOŽ",IF(L102=1,85,IF(L102=2,59.5,IF(L102=3,45,IF(L102=4,32.5,IF(L102=5,30,IF(L102=6,27.5,IF(L102=7,25,IF(L102=8,22.5,0))))))))+IF(L102&lt;=8,0,IF(L102&lt;=16,19,IF(L102&lt;=24,13,0)))-IF(L102&lt;=8,0,IF(L102&lt;=16,(L102-9)*0.425,IF(L102&lt;=24,(L102-17)*0.425,0))),0)+IF(F102="JPČ",IF(L102=1,68,IF(L102=2,47.6,IF(L102=3,36,IF(L102=4,26,IF(L102=5,24,IF(L102=6,22,IF(L102=7,20,IF(L102=8,18,0))))))))+IF(L102&lt;=8,0,IF(L102&lt;=16,13,IF(L102&lt;=24,9,0)))-IF(L102&lt;=8,0,IF(L102&lt;=16,(L102-9)*0.34,IF(L102&lt;=24,(L102-17)*0.34,0))),0)+IF(F102="JEČ",IF(L102=1,34,IF(L102=2,26.04,IF(L102=3,20.6,IF(L102=4,12,IF(L102=5,11,IF(L102=6,10,IF(L102=7,9,IF(L102=8,8,0))))))))+IF(L102&lt;=8,0,IF(L102&lt;=16,6,0))-IF(L102&lt;=8,0,IF(L102&lt;=16,(L102-9)*0.17,0)),0)+IF(F102="JEOF",IF(L102=1,34,IF(L102=2,26.04,IF(L102=3,20.6,IF(L102=4,12,IF(L102=5,11,IF(L102=6,10,IF(L102=7,9,IF(L102=8,8,0))))))))+IF(L102&lt;=8,0,IF(L102&lt;=16,6,0))-IF(L102&lt;=8,0,IF(L102&lt;=16,(L102-9)*0.17,0)),0)+IF(F102="JnPČ",IF(L102=1,51,IF(L102=2,35.7,IF(L102=3,27,IF(L102=4,19.5,IF(L102=5,18,IF(L102=6,16.5,IF(L102=7,15,IF(L102=8,13.5,0))))))))+IF(L102&lt;=8,0,IF(L102&lt;=16,10,0))-IF(L102&lt;=8,0,IF(L102&lt;=16,(L102-9)*0.255,0)),0)+IF(F102="JnEČ",IF(L102=1,25.5,IF(L102=2,19.53,IF(L102=3,15.48,IF(L102=4,9,IF(L102=5,8.25,IF(L102=6,7.5,IF(L102=7,6.75,IF(L102=8,6,0))))))))+IF(L102&lt;=8,0,IF(L102&lt;=16,5,0))-IF(L102&lt;=8,0,IF(L102&lt;=16,(L102-9)*0.1275,0)),0)+IF(F102="JčPČ",IF(L102=1,21.25,IF(L102=2,14.5,IF(L102=3,11.5,IF(L102=4,7,IF(L102=5,6.5,IF(L102=6,6,IF(L102=7,5.5,IF(L102=8,5,0))))))))+IF(L102&lt;=8,0,IF(L102&lt;=16,4,0))-IF(L102&lt;=8,0,IF(L102&lt;=16,(L102-9)*0.10625,0)),0)+IF(F102="JčEČ",IF(L102=1,17,IF(L102=2,13.02,IF(L102=3,10.32,IF(L102=4,6,IF(L102=5,5.5,IF(L102=6,5,IF(L102=7,4.5,IF(L102=8,4,0))))))))+IF(L102&lt;=8,0,IF(L102&lt;=16,3,0))-IF(L102&lt;=8,0,IF(L102&lt;=16,(L102-9)*0.085,0)),0)+IF(F102="NEAK",IF(L102=1,11.48,IF(L102=2,8.79,IF(L102=3,6.97,IF(L102=4,4.05,IF(L102=5,3.71,IF(L102=6,3.38,IF(L102=7,3.04,IF(L102=8,2.7,0))))))))+IF(L102&lt;=8,0,IF(L102&lt;=16,2,IF(L102&lt;=24,1.3,0)))-IF(L102&lt;=8,0,IF(L102&lt;=16,(L102-9)*0.0574,IF(L102&lt;=24,(L102-17)*0.0574,0))),0))*IF(L102&lt;0,1,IF(OR(F102="PČ",F102="PŽ",F102="PT"),IF(J102&lt;32,J102/32,1),1))* IF(L102&lt;0,1,IF(OR(F102="EČ",F102="EŽ",F102="JOŽ",F102="JPČ",F102="NEAK"),IF(J102&lt;24,J102/24,1),1))*IF(L102&lt;0,1,IF(OR(F102="PČneol",F102="JEČ",F102="JEOF",F102="JnPČ",F102="JnEČ",F102="JčPČ",F102="JčEČ"),IF(J102&lt;16,J102/16,1),1))*IF(L102&lt;0,1,IF(F102="EČneol",IF(J102&lt;8,J102/8,1),1))</f>
        <v>0</v>
      </c>
      <c r="O102" s="9">
        <f t="shared" ref="O102:O110" si="34">IF(F102="OŽ",N102,IF(H102="Ne",IF(J102*0.3&lt;J102-L102,N102,0),IF(J102*0.1&lt;J102-L102,N102,0)))</f>
        <v>0</v>
      </c>
      <c r="P102" s="4">
        <f t="shared" ref="P102" si="35">IF(O102=0,0,IF(F102="OŽ",IF(L102&gt;35,0,IF(J102&gt;35,(36-L102)*1.836,((36-L102)-(36-J102))*1.836)),0)+IF(F102="PČ",IF(L102&gt;31,0,IF(J102&gt;31,(32-L102)*1.347,((32-L102)-(32-J102))*1.347)),0)+ IF(F102="PČneol",IF(L102&gt;15,0,IF(J102&gt;15,(16-L102)*0.255,((16-L102)-(16-J102))*0.255)),0)+IF(F102="PŽ",IF(L102&gt;31,0,IF(J102&gt;31,(32-L102)*0.255,((32-L102)-(32-J102))*0.255)),0)+IF(F102="EČ",IF(L102&gt;23,0,IF(J102&gt;23,(24-L102)*0.612,((24-L102)-(24-J102))*0.612)),0)+IF(F102="EČneol",IF(L102&gt;7,0,IF(J102&gt;7,(8-L102)*0.204,((8-L102)-(8-J102))*0.204)),0)+IF(F102="EŽ",IF(L102&gt;23,0,IF(J102&gt;23,(24-L102)*0.204,((24-L102)-(24-J102))*0.204)),0)+IF(F102="PT",IF(L102&gt;31,0,IF(J102&gt;31,(32-L102)*0.204,((32-L102)-(32-J102))*0.204)),0)+IF(F102="JOŽ",IF(L102&gt;23,0,IF(J102&gt;23,(24-L102)*0.255,((24-L102)-(24-J102))*0.255)),0)+IF(F102="JPČ",IF(L102&gt;23,0,IF(J102&gt;23,(24-L102)*0.204,((24-L102)-(24-J102))*0.204)),0)+IF(F102="JEČ",IF(L102&gt;15,0,IF(J102&gt;15,(16-L102)*0.102,((16-L102)-(16-J102))*0.102)),0)+IF(F102="JEOF",IF(L102&gt;15,0,IF(J102&gt;15,(16-L102)*0.102,((16-L102)-(16-J102))*0.102)),0)+IF(F102="JnPČ",IF(L102&gt;15,0,IF(J102&gt;15,(16-L102)*0.153,((16-L102)-(16-J102))*0.153)),0)+IF(F102="JnEČ",IF(L102&gt;15,0,IF(J102&gt;15,(16-L102)*0.0765,((16-L102)-(16-J102))*0.0765)),0)+IF(F102="JčPČ",IF(L102&gt;15,0,IF(J102&gt;15,(16-L102)*0.06375,((16-L102)-(16-J102))*0.06375)),0)+IF(F102="JčEČ",IF(L102&gt;15,0,IF(J102&gt;15,(16-L102)*0.051,((16-L102)-(16-J102))*0.051)),0)+IF(F102="NEAK",IF(L102&gt;23,0,IF(J102&gt;23,(24-L102)*0.03444,((24-L102)-(24-J102))*0.03444)),0))</f>
        <v>0</v>
      </c>
      <c r="Q102" s="11">
        <f t="shared" ref="Q102" si="36">IF(ISERROR(P102*100/N102),0,(P102*100/N102))</f>
        <v>0</v>
      </c>
      <c r="R102" s="10">
        <f t="shared" ref="R102:R110" si="37">IF(Q102&lt;=30,O102+P102,O102+O102*0.3)*IF(G102=1,0.4,IF(G102=2,0.75,IF(G102="1 (kas 4 m. 1 k. nerengiamos)",0.52,1)))*IF(D102="olimpinė",1,IF(M102="Ne",0.5,1))*IF(OR(A$5="Lietuvos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federacija"),IF(OR(J102&lt;8,K102&lt;16),0,1),1)*E102*IF(I102&lt;=1,1,1/I102)*IF(OR(A$5="Lietuvos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102" s="8"/>
    </row>
    <row r="103" spans="1:19">
      <c r="A103" s="76">
        <v>2</v>
      </c>
      <c r="B103" s="76" t="s">
        <v>117</v>
      </c>
      <c r="C103" s="12" t="s">
        <v>118</v>
      </c>
      <c r="D103" s="76" t="s">
        <v>31</v>
      </c>
      <c r="E103" s="76">
        <v>1</v>
      </c>
      <c r="F103" s="76" t="s">
        <v>67</v>
      </c>
      <c r="G103" s="76">
        <v>1</v>
      </c>
      <c r="H103" s="76" t="s">
        <v>51</v>
      </c>
      <c r="I103" s="76"/>
      <c r="J103" s="76">
        <v>29</v>
      </c>
      <c r="K103" s="76">
        <v>29</v>
      </c>
      <c r="L103" s="61">
        <v>14</v>
      </c>
      <c r="M103" s="76" t="s">
        <v>34</v>
      </c>
      <c r="N103" s="3">
        <f t="shared" si="33"/>
        <v>8.7249999999999996</v>
      </c>
      <c r="O103" s="9">
        <f t="shared" si="34"/>
        <v>8.7249999999999996</v>
      </c>
      <c r="P103" s="4">
        <f t="shared" ref="P103:P110" si="38">IF(O103=0,0,IF(F103="OŽ",IF(L103&gt;35,0,IF(J103&gt;35,(36-L103)*1.836,((36-L103)-(36-J103))*1.836)),0)+IF(F103="PČ",IF(L103&gt;31,0,IF(J103&gt;31,(32-L103)*1.347,((32-L103)-(32-J103))*1.347)),0)+ IF(F103="PČneol",IF(L103&gt;15,0,IF(J103&gt;15,(16-L103)*0.255,((16-L103)-(16-J103))*0.255)),0)+IF(F103="PŽ",IF(L103&gt;31,0,IF(J103&gt;31,(32-L103)*0.255,((32-L103)-(32-J103))*0.255)),0)+IF(F103="EČ",IF(L103&gt;23,0,IF(J103&gt;23,(24-L103)*0.612,((24-L103)-(24-J103))*0.612)),0)+IF(F103="EČneol",IF(L103&gt;7,0,IF(J103&gt;7,(8-L103)*0.204,((8-L103)-(8-J103))*0.204)),0)+IF(F103="EŽ",IF(L103&gt;23,0,IF(J103&gt;23,(24-L103)*0.204,((24-L103)-(24-J103))*0.204)),0)+IF(F103="PT",IF(L103&gt;31,0,IF(J103&gt;31,(32-L103)*0.204,((32-L103)-(32-J103))*0.204)),0)+IF(F103="JOŽ",IF(L103&gt;23,0,IF(J103&gt;23,(24-L103)*0.255,((24-L103)-(24-J103))*0.255)),0)+IF(F103="JPČ",IF(L103&gt;23,0,IF(J103&gt;23,(24-L103)*0.204,((24-L103)-(24-J103))*0.204)),0)+IF(F103="JEČ",IF(L103&gt;15,0,IF(J103&gt;15,(16-L103)*0.102,((16-L103)-(16-J103))*0.102)),0)+IF(F103="JEOF",IF(L103&gt;15,0,IF(J103&gt;15,(16-L103)*0.102,((16-L103)-(16-J103))*0.102)),0)+IF(F103="JnPČ",IF(L103&gt;15,0,IF(J103&gt;15,(16-L103)*0.153,((16-L103)-(16-J103))*0.153)),0)+IF(F103="JnEČ",IF(L103&gt;15,0,IF(J103&gt;15,(16-L103)*0.0765,((16-L103)-(16-J103))*0.0765)),0)+IF(F103="JčPČ",IF(L103&gt;15,0,IF(J103&gt;15,(16-L103)*0.06375,((16-L103)-(16-J103))*0.06375)),0)+IF(F103="JčEČ",IF(L103&gt;15,0,IF(J103&gt;15,(16-L103)*0.051,((16-L103)-(16-J103))*0.051)),0)+IF(F103="NEAK",IF(L103&gt;23,0,IF(J103&gt;23,(24-L103)*0.03444,((24-L103)-(24-J103))*0.03444)),0))</f>
        <v>0.30599999999999999</v>
      </c>
      <c r="Q103" s="11">
        <f t="shared" ref="Q103:Q110" si="39">IF(ISERROR(P103*100/N103),0,(P103*100/N103))</f>
        <v>3.5071633237822351</v>
      </c>
      <c r="R103" s="10">
        <f t="shared" si="37"/>
        <v>3.7930199999999998</v>
      </c>
      <c r="S103" s="8"/>
    </row>
    <row r="104" spans="1:19" ht="30">
      <c r="A104" s="76">
        <v>3</v>
      </c>
      <c r="B104" s="76" t="s">
        <v>119</v>
      </c>
      <c r="C104" s="12" t="s">
        <v>69</v>
      </c>
      <c r="D104" s="76" t="s">
        <v>31</v>
      </c>
      <c r="E104" s="76">
        <v>2</v>
      </c>
      <c r="F104" s="76" t="s">
        <v>67</v>
      </c>
      <c r="G104" s="76">
        <v>1</v>
      </c>
      <c r="H104" s="76" t="s">
        <v>51</v>
      </c>
      <c r="I104" s="76"/>
      <c r="J104" s="76">
        <v>22</v>
      </c>
      <c r="K104" s="76">
        <v>22</v>
      </c>
      <c r="L104" s="61">
        <v>14</v>
      </c>
      <c r="M104" s="76" t="s">
        <v>34</v>
      </c>
      <c r="N104" s="3">
        <f t="shared" si="33"/>
        <v>8.7249999999999996</v>
      </c>
      <c r="O104" s="9">
        <f t="shared" si="34"/>
        <v>8.7249999999999996</v>
      </c>
      <c r="P104" s="4">
        <f t="shared" si="38"/>
        <v>0.30599999999999999</v>
      </c>
      <c r="Q104" s="11">
        <f t="shared" si="39"/>
        <v>3.5071633237822351</v>
      </c>
      <c r="R104" s="10">
        <f t="shared" si="37"/>
        <v>7.5860399999999997</v>
      </c>
      <c r="S104" s="8"/>
    </row>
    <row r="105" spans="1:19" ht="30">
      <c r="A105" s="76">
        <v>4</v>
      </c>
      <c r="B105" s="76" t="s">
        <v>120</v>
      </c>
      <c r="C105" s="12" t="s">
        <v>71</v>
      </c>
      <c r="D105" s="76" t="s">
        <v>31</v>
      </c>
      <c r="E105" s="76">
        <v>2</v>
      </c>
      <c r="F105" s="76" t="s">
        <v>67</v>
      </c>
      <c r="G105" s="76">
        <v>1</v>
      </c>
      <c r="H105" s="76" t="s">
        <v>51</v>
      </c>
      <c r="I105" s="76"/>
      <c r="J105" s="76">
        <v>15</v>
      </c>
      <c r="K105" s="76">
        <v>15</v>
      </c>
      <c r="L105" s="61">
        <v>4</v>
      </c>
      <c r="M105" s="76" t="s">
        <v>34</v>
      </c>
      <c r="N105" s="3">
        <f t="shared" si="33"/>
        <v>18.28125</v>
      </c>
      <c r="O105" s="9">
        <f t="shared" si="34"/>
        <v>18.28125</v>
      </c>
      <c r="P105" s="4">
        <f t="shared" si="38"/>
        <v>1.6830000000000001</v>
      </c>
      <c r="Q105" s="11">
        <f t="shared" si="39"/>
        <v>9.2061538461538461</v>
      </c>
      <c r="R105" s="10">
        <f t="shared" si="37"/>
        <v>16.769970000000001</v>
      </c>
      <c r="S105" s="8"/>
    </row>
    <row r="106" spans="1:19" ht="30">
      <c r="A106" s="76">
        <v>5</v>
      </c>
      <c r="B106" s="76" t="s">
        <v>121</v>
      </c>
      <c r="C106" s="12" t="s">
        <v>73</v>
      </c>
      <c r="D106" s="76" t="s">
        <v>31</v>
      </c>
      <c r="E106" s="76">
        <v>2</v>
      </c>
      <c r="F106" s="76" t="s">
        <v>67</v>
      </c>
      <c r="G106" s="76">
        <v>1</v>
      </c>
      <c r="H106" s="76" t="s">
        <v>51</v>
      </c>
      <c r="I106" s="76"/>
      <c r="J106" s="76">
        <v>27</v>
      </c>
      <c r="K106" s="76">
        <v>27</v>
      </c>
      <c r="L106" s="61">
        <v>13</v>
      </c>
      <c r="M106" s="76" t="s">
        <v>34</v>
      </c>
      <c r="N106" s="3">
        <f t="shared" si="33"/>
        <v>8.98</v>
      </c>
      <c r="O106" s="9">
        <f t="shared" si="34"/>
        <v>8.98</v>
      </c>
      <c r="P106" s="4">
        <f t="shared" si="38"/>
        <v>0.45899999999999996</v>
      </c>
      <c r="Q106" s="11">
        <f t="shared" si="39"/>
        <v>5.1113585746102448</v>
      </c>
      <c r="R106" s="10">
        <f t="shared" si="37"/>
        <v>7.9287600000000014</v>
      </c>
      <c r="S106" s="8"/>
    </row>
    <row r="107" spans="1:19" ht="30">
      <c r="A107" s="76">
        <v>6</v>
      </c>
      <c r="B107" s="76" t="s">
        <v>122</v>
      </c>
      <c r="C107" s="12" t="s">
        <v>75</v>
      </c>
      <c r="D107" s="76" t="s">
        <v>31</v>
      </c>
      <c r="E107" s="76">
        <v>2</v>
      </c>
      <c r="F107" s="76" t="s">
        <v>67</v>
      </c>
      <c r="G107" s="76">
        <v>1</v>
      </c>
      <c r="H107" s="76" t="s">
        <v>51</v>
      </c>
      <c r="I107" s="76"/>
      <c r="J107" s="76">
        <v>28</v>
      </c>
      <c r="K107" s="76">
        <v>28</v>
      </c>
      <c r="L107" s="61">
        <v>14</v>
      </c>
      <c r="M107" s="76" t="s">
        <v>34</v>
      </c>
      <c r="N107" s="3">
        <f t="shared" si="33"/>
        <v>8.7249999999999996</v>
      </c>
      <c r="O107" s="9">
        <f t="shared" si="34"/>
        <v>8.7249999999999996</v>
      </c>
      <c r="P107" s="4">
        <f t="shared" si="38"/>
        <v>0.30599999999999999</v>
      </c>
      <c r="Q107" s="11">
        <f t="shared" si="39"/>
        <v>3.5071633237822351</v>
      </c>
      <c r="R107" s="10">
        <f t="shared" si="37"/>
        <v>7.5860399999999997</v>
      </c>
      <c r="S107" s="8"/>
    </row>
    <row r="108" spans="1:19" ht="75">
      <c r="A108" s="76">
        <v>7</v>
      </c>
      <c r="B108" s="76" t="s">
        <v>123</v>
      </c>
      <c r="C108" s="12" t="s">
        <v>124</v>
      </c>
      <c r="D108" s="76" t="s">
        <v>31</v>
      </c>
      <c r="E108" s="76">
        <v>4</v>
      </c>
      <c r="F108" s="76" t="s">
        <v>67</v>
      </c>
      <c r="G108" s="76">
        <v>1</v>
      </c>
      <c r="H108" s="76" t="s">
        <v>51</v>
      </c>
      <c r="I108" s="76"/>
      <c r="J108" s="76">
        <v>21</v>
      </c>
      <c r="K108" s="76">
        <v>21</v>
      </c>
      <c r="L108" s="61">
        <v>20</v>
      </c>
      <c r="M108" s="76" t="s">
        <v>34</v>
      </c>
      <c r="N108" s="3">
        <f t="shared" si="33"/>
        <v>0</v>
      </c>
      <c r="O108" s="9">
        <f t="shared" si="34"/>
        <v>0</v>
      </c>
      <c r="P108" s="4">
        <f t="shared" si="38"/>
        <v>0</v>
      </c>
      <c r="Q108" s="11">
        <f t="shared" si="39"/>
        <v>0</v>
      </c>
      <c r="R108" s="10">
        <f t="shared" si="37"/>
        <v>0</v>
      </c>
      <c r="S108" s="8"/>
    </row>
    <row r="109" spans="1:19" ht="60">
      <c r="A109" s="76">
        <v>8</v>
      </c>
      <c r="B109" s="76" t="s">
        <v>125</v>
      </c>
      <c r="C109" s="12" t="s">
        <v>38</v>
      </c>
      <c r="D109" s="76" t="s">
        <v>31</v>
      </c>
      <c r="E109" s="76">
        <v>4</v>
      </c>
      <c r="F109" s="76" t="s">
        <v>67</v>
      </c>
      <c r="G109" s="76">
        <v>1</v>
      </c>
      <c r="H109" s="76" t="s">
        <v>51</v>
      </c>
      <c r="I109" s="76"/>
      <c r="J109" s="76">
        <v>18</v>
      </c>
      <c r="K109" s="76">
        <v>18</v>
      </c>
      <c r="L109" s="61">
        <v>18</v>
      </c>
      <c r="M109" s="76" t="s">
        <v>34</v>
      </c>
      <c r="N109" s="3">
        <f t="shared" si="33"/>
        <v>0</v>
      </c>
      <c r="O109" s="9">
        <f t="shared" si="34"/>
        <v>0</v>
      </c>
      <c r="P109" s="4">
        <f t="shared" si="38"/>
        <v>0</v>
      </c>
      <c r="Q109" s="11">
        <f t="shared" si="39"/>
        <v>0</v>
      </c>
      <c r="R109" s="10">
        <f t="shared" si="37"/>
        <v>0</v>
      </c>
      <c r="S109" s="8"/>
    </row>
    <row r="110" spans="1:19" ht="90">
      <c r="A110" s="76">
        <v>9</v>
      </c>
      <c r="B110" s="76" t="s">
        <v>126</v>
      </c>
      <c r="C110" s="12" t="s">
        <v>77</v>
      </c>
      <c r="D110" s="76" t="s">
        <v>31</v>
      </c>
      <c r="E110" s="76">
        <v>4</v>
      </c>
      <c r="F110" s="76" t="s">
        <v>67</v>
      </c>
      <c r="G110" s="76">
        <v>1</v>
      </c>
      <c r="H110" s="76" t="s">
        <v>51</v>
      </c>
      <c r="I110" s="76"/>
      <c r="J110" s="76">
        <v>13</v>
      </c>
      <c r="K110" s="76">
        <v>13</v>
      </c>
      <c r="L110" s="61">
        <v>13</v>
      </c>
      <c r="M110" s="76" t="s">
        <v>34</v>
      </c>
      <c r="N110" s="3">
        <f t="shared" si="33"/>
        <v>7.2962500000000006</v>
      </c>
      <c r="O110" s="9">
        <f t="shared" si="34"/>
        <v>0</v>
      </c>
      <c r="P110" s="4">
        <f t="shared" si="38"/>
        <v>0</v>
      </c>
      <c r="Q110" s="11">
        <f t="shared" si="39"/>
        <v>0</v>
      </c>
      <c r="R110" s="10">
        <f t="shared" si="37"/>
        <v>0</v>
      </c>
      <c r="S110" s="8"/>
    </row>
    <row r="111" spans="1:19">
      <c r="A111" s="91" t="s">
        <v>43</v>
      </c>
      <c r="B111" s="92"/>
      <c r="C111" s="92"/>
      <c r="D111" s="92"/>
      <c r="E111" s="92"/>
      <c r="F111" s="92"/>
      <c r="G111" s="92"/>
      <c r="H111" s="92"/>
      <c r="I111" s="92"/>
      <c r="J111" s="92"/>
      <c r="K111" s="92"/>
      <c r="L111" s="92"/>
      <c r="M111" s="92"/>
      <c r="N111" s="92"/>
      <c r="O111" s="92"/>
      <c r="P111" s="92"/>
      <c r="Q111" s="93"/>
      <c r="R111" s="10">
        <f>SUM(R102:R110)</f>
        <v>43.663829999999997</v>
      </c>
      <c r="S111" s="8"/>
    </row>
    <row r="112" spans="1:19" ht="15.75">
      <c r="A112" s="23" t="s">
        <v>127</v>
      </c>
      <c r="B112" s="23"/>
      <c r="C112" s="15"/>
      <c r="D112" s="15"/>
      <c r="E112" s="15"/>
      <c r="F112" s="15"/>
      <c r="G112" s="15"/>
      <c r="H112" s="15"/>
      <c r="I112" s="15"/>
      <c r="J112" s="15"/>
      <c r="K112" s="15"/>
      <c r="L112" s="58"/>
      <c r="M112" s="15"/>
      <c r="N112" s="15"/>
      <c r="O112" s="15"/>
      <c r="P112" s="15"/>
      <c r="Q112" s="15"/>
      <c r="R112" s="16"/>
      <c r="S112" s="8"/>
    </row>
    <row r="113" spans="1:19" s="8" customFormat="1" ht="15.75">
      <c r="A113" s="23"/>
      <c r="B113" s="23"/>
      <c r="C113" s="15"/>
      <c r="D113" s="15"/>
      <c r="E113" s="15"/>
      <c r="F113" s="15"/>
      <c r="G113" s="15"/>
      <c r="H113" s="15"/>
      <c r="I113" s="15"/>
      <c r="J113" s="15"/>
      <c r="K113" s="15"/>
      <c r="L113" s="58"/>
      <c r="M113" s="15"/>
      <c r="N113" s="15"/>
      <c r="O113" s="15"/>
      <c r="P113" s="15"/>
      <c r="Q113" s="15"/>
      <c r="R113" s="16"/>
    </row>
    <row r="114" spans="1:19">
      <c r="A114" s="48" t="s">
        <v>45</v>
      </c>
      <c r="B114" s="48"/>
      <c r="C114" s="48"/>
      <c r="D114" s="48"/>
      <c r="E114" s="48"/>
      <c r="F114" s="48"/>
      <c r="G114" s="48"/>
      <c r="H114" s="48"/>
      <c r="I114" s="48"/>
      <c r="J114" s="15"/>
      <c r="K114" s="15"/>
      <c r="L114" s="58"/>
      <c r="M114" s="15"/>
      <c r="N114" s="15"/>
      <c r="O114" s="15"/>
      <c r="P114" s="15"/>
      <c r="Q114" s="15"/>
      <c r="R114" s="16"/>
      <c r="S114" s="8"/>
    </row>
    <row r="115" spans="1:19" s="8" customFormat="1">
      <c r="A115" s="48"/>
      <c r="B115" s="48"/>
      <c r="C115" s="48"/>
      <c r="D115" s="48"/>
      <c r="E115" s="48"/>
      <c r="F115" s="48"/>
      <c r="G115" s="48"/>
      <c r="H115" s="48"/>
      <c r="I115" s="48"/>
      <c r="J115" s="15"/>
      <c r="K115" s="15"/>
      <c r="L115" s="58"/>
      <c r="M115" s="15"/>
      <c r="N115" s="15"/>
      <c r="O115" s="15"/>
      <c r="P115" s="15"/>
      <c r="Q115" s="15"/>
      <c r="R115" s="16"/>
    </row>
    <row r="116" spans="1:19" s="55" customFormat="1">
      <c r="A116" s="85" t="s">
        <v>128</v>
      </c>
      <c r="B116" s="86"/>
      <c r="C116" s="86"/>
      <c r="D116" s="86"/>
      <c r="E116" s="86"/>
      <c r="F116" s="86"/>
      <c r="G116" s="86"/>
      <c r="H116" s="86"/>
      <c r="I116" s="86"/>
      <c r="J116" s="86"/>
      <c r="K116" s="86"/>
      <c r="L116" s="86"/>
      <c r="M116" s="86"/>
      <c r="N116" s="86"/>
      <c r="O116" s="86"/>
      <c r="P116" s="86"/>
      <c r="Q116" s="70"/>
    </row>
    <row r="117" spans="1:19" ht="18">
      <c r="A117" s="87" t="s">
        <v>27</v>
      </c>
      <c r="B117" s="88"/>
      <c r="C117" s="88"/>
      <c r="D117" s="49"/>
      <c r="E117" s="49"/>
      <c r="F117" s="49"/>
      <c r="G117" s="49"/>
      <c r="H117" s="49"/>
      <c r="I117" s="49"/>
      <c r="J117" s="49"/>
      <c r="K117" s="49"/>
      <c r="L117" s="82"/>
      <c r="M117" s="49"/>
      <c r="N117" s="49"/>
      <c r="O117" s="49"/>
      <c r="P117" s="49"/>
      <c r="Q117" s="71"/>
      <c r="R117" s="8"/>
      <c r="S117" s="8"/>
    </row>
    <row r="118" spans="1:19">
      <c r="A118" s="89" t="s">
        <v>129</v>
      </c>
      <c r="B118" s="90"/>
      <c r="C118" s="90"/>
      <c r="D118" s="90"/>
      <c r="E118" s="90"/>
      <c r="F118" s="90"/>
      <c r="G118" s="90"/>
      <c r="H118" s="90"/>
      <c r="I118" s="90"/>
      <c r="J118" s="90"/>
      <c r="K118" s="90"/>
      <c r="L118" s="90"/>
      <c r="M118" s="90"/>
      <c r="N118" s="90"/>
      <c r="O118" s="90"/>
      <c r="P118" s="90"/>
      <c r="Q118" s="71"/>
      <c r="R118" s="8"/>
      <c r="S118" s="8"/>
    </row>
    <row r="119" spans="1:19">
      <c r="A119" s="76">
        <v>1</v>
      </c>
      <c r="B119" s="76" t="s">
        <v>65</v>
      </c>
      <c r="C119" s="12" t="s">
        <v>42</v>
      </c>
      <c r="D119" s="76" t="s">
        <v>31</v>
      </c>
      <c r="E119" s="76">
        <v>1</v>
      </c>
      <c r="F119" s="76" t="s">
        <v>130</v>
      </c>
      <c r="G119" s="76">
        <v>1</v>
      </c>
      <c r="H119" s="76" t="s">
        <v>51</v>
      </c>
      <c r="I119" s="76"/>
      <c r="J119" s="76">
        <v>23</v>
      </c>
      <c r="K119" s="76">
        <v>23</v>
      </c>
      <c r="L119" s="61">
        <v>18</v>
      </c>
      <c r="M119" s="76" t="s">
        <v>34</v>
      </c>
      <c r="N119" s="3">
        <f t="shared" ref="N119:N122" si="40">(IF(F119="OŽ",IF(L119=1,550.8,IF(L119=2,426.38,IF(L119=3,342.14,IF(L119=4,181.44,IF(L119=5,168.48,IF(L119=6,155.52,IF(L119=7,148.5,IF(L119=8,144,0))))))))+IF(L119&lt;=8,0,IF(L119&lt;=16,137.7,IF(L119&lt;=24,108,IF(L119&lt;=32,80.1,IF(L119&lt;=36,52.2,0)))))-IF(L119&lt;=8,0,IF(L119&lt;=16,(L119-9)*2.754,IF(L119&lt;=24,(L119-17)* 2.754,IF(L119&lt;=32,(L119-25)* 2.754,IF(L119&lt;=36,(L119-33)*2.754,0))))),0)+IF(F119="PČ",IF(L119=1,449,IF(L119=2,314.6,IF(L119=3,238,IF(L119=4,172,IF(L119=5,159,IF(L119=6,145,IF(L119=7,132,IF(L119=8,119,0))))))))+IF(L119&lt;=8,0,IF(L119&lt;=16,88,IF(L119&lt;=24,55,IF(L119&lt;=32,22,0))))-IF(L119&lt;=8,0,IF(L119&lt;=16,(L119-9)*2.245,IF(L119&lt;=24,(L119-17)*2.245,IF(L119&lt;=32,(L119-25)*2.245,0)))),0)+IF(F119="PČneol",IF(L119=1,85,IF(L119=2,64.61,IF(L119=3,50.76,IF(L119=4,16.25,IF(L119=5,15,IF(L119=6,13.75,IF(L119=7,12.5,IF(L119=8,11.25,0))))))))+IF(L119&lt;=8,0,IF(L119&lt;=16,9,0))-IF(L119&lt;=8,0,IF(L119&lt;=16,(L119-9)*0.425,0)),0)+IF(F119="PŽ",IF(L119=1,85,IF(L119=2,59.5,IF(L119=3,45,IF(L119=4,32.5,IF(L119=5,30,IF(L119=6,27.5,IF(L119=7,25,IF(L119=8,22.5,0))))))))+IF(L119&lt;=8,0,IF(L119&lt;=16,19,IF(L119&lt;=24,13,IF(L119&lt;=32,8,0))))-IF(L119&lt;=8,0,IF(L119&lt;=16,(L119-9)*0.425,IF(L119&lt;=24,(L119-17)*0.425,IF(L119&lt;=32,(L119-25)*0.425,0)))),0)+IF(F119="EČ",IF(L119=1,204,IF(L119=2,156.24,IF(L119=3,123.84,IF(L119=4,72,IF(L119=5,66,IF(L119=6,60,IF(L119=7,54,IF(L119=8,48,0))))))))+IF(L119&lt;=8,0,IF(L119&lt;=16,40,IF(L119&lt;=24,25,0)))-IF(L119&lt;=8,0,IF(L119&lt;=16,(L119-9)*1.02,IF(L119&lt;=24,(L119-17)*1.02,0))),0)+IF(F119="EČneol",IF(L119=1,68,IF(L119=2,51.69,IF(L119=3,40.61,IF(L119=4,13,IF(L119=5,12,IF(L119=6,11,IF(L119=7,10,IF(L119=8,9,0)))))))))+IF(F119="EŽ",IF(L119=1,68,IF(L119=2,47.6,IF(L119=3,36,IF(L119=4,18,IF(L119=5,16.5,IF(L119=6,15,IF(L119=7,13.5,IF(L119=8,12,0))))))))+IF(L119&lt;=8,0,IF(L119&lt;=16,10,IF(L119&lt;=24,6,0)))-IF(L119&lt;=8,0,IF(L119&lt;=16,(L119-9)*0.34,IF(L119&lt;=24,(L119-17)*0.34,0))),0)+IF(F119="PT",IF(L119=1,68,IF(L119=2,52.08,IF(L119=3,41.28,IF(L119=4,24,IF(L119=5,22,IF(L119=6,20,IF(L119=7,18,IF(L119=8,16,0))))))))+IF(L119&lt;=8,0,IF(L119&lt;=16,13,IF(L119&lt;=24,9,IF(L119&lt;=32,4,0))))-IF(L119&lt;=8,0,IF(L119&lt;=16,(L119-9)*0.34,IF(L119&lt;=24,(L119-17)*0.34,IF(L119&lt;=32,(L119-25)*0.34,0)))),0)+IF(F119="JOŽ",IF(L119=1,85,IF(L119=2,59.5,IF(L119=3,45,IF(L119=4,32.5,IF(L119=5,30,IF(L119=6,27.5,IF(L119=7,25,IF(L119=8,22.5,0))))))))+IF(L119&lt;=8,0,IF(L119&lt;=16,19,IF(L119&lt;=24,13,0)))-IF(L119&lt;=8,0,IF(L119&lt;=16,(L119-9)*0.425,IF(L119&lt;=24,(L119-17)*0.425,0))),0)+IF(F119="JPČ",IF(L119=1,68,IF(L119=2,47.6,IF(L119=3,36,IF(L119=4,26,IF(L119=5,24,IF(L119=6,22,IF(L119=7,20,IF(L119=8,18,0))))))))+IF(L119&lt;=8,0,IF(L119&lt;=16,13,IF(L119&lt;=24,9,0)))-IF(L119&lt;=8,0,IF(L119&lt;=16,(L119-9)*0.34,IF(L119&lt;=24,(L119-17)*0.34,0))),0)+IF(F119="JEČ",IF(L119=1,34,IF(L119=2,26.04,IF(L119=3,20.6,IF(L119=4,12,IF(L119=5,11,IF(L119=6,10,IF(L119=7,9,IF(L119=8,8,0))))))))+IF(L119&lt;=8,0,IF(L119&lt;=16,6,0))-IF(L119&lt;=8,0,IF(L119&lt;=16,(L119-9)*0.17,0)),0)+IF(F119="JEOF",IF(L119=1,34,IF(L119=2,26.04,IF(L119=3,20.6,IF(L119=4,12,IF(L119=5,11,IF(L119=6,10,IF(L119=7,9,IF(L119=8,8,0))))))))+IF(L119&lt;=8,0,IF(L119&lt;=16,6,0))-IF(L119&lt;=8,0,IF(L119&lt;=16,(L119-9)*0.17,0)),0)+IF(F119="JnPČ",IF(L119=1,51,IF(L119=2,35.7,IF(L119=3,27,IF(L119=4,19.5,IF(L119=5,18,IF(L119=6,16.5,IF(L119=7,15,IF(L119=8,13.5,0))))))))+IF(L119&lt;=8,0,IF(L119&lt;=16,10,0))-IF(L119&lt;=8,0,IF(L119&lt;=16,(L119-9)*0.255,0)),0)+IF(F119="JnEČ",IF(L119=1,25.5,IF(L119=2,19.53,IF(L119=3,15.48,IF(L119=4,9,IF(L119=5,8.25,IF(L119=6,7.5,IF(L119=7,6.75,IF(L119=8,6,0))))))))+IF(L119&lt;=8,0,IF(L119&lt;=16,5,0))-IF(L119&lt;=8,0,IF(L119&lt;=16,(L119-9)*0.1275,0)),0)+IF(F119="JčPČ",IF(L119=1,21.25,IF(L119=2,14.5,IF(L119=3,11.5,IF(L119=4,7,IF(L119=5,6.5,IF(L119=6,6,IF(L119=7,5.5,IF(L119=8,5,0))))))))+IF(L119&lt;=8,0,IF(L119&lt;=16,4,0))-IF(L119&lt;=8,0,IF(L119&lt;=16,(L119-9)*0.10625,0)),0)+IF(F119="JčEČ",IF(L119=1,17,IF(L119=2,13.02,IF(L119=3,10.32,IF(L119=4,6,IF(L119=5,5.5,IF(L119=6,5,IF(L119=7,4.5,IF(L119=8,4,0))))))))+IF(L119&lt;=8,0,IF(L119&lt;=16,3,0))-IF(L119&lt;=8,0,IF(L119&lt;=16,(L119-9)*0.085,0)),0)+IF(F119="NEAK",IF(L119=1,11.48,IF(L119=2,8.79,IF(L119=3,6.97,IF(L119=4,4.05,IF(L119=5,3.71,IF(L119=6,3.38,IF(L119=7,3.04,IF(L119=8,2.7,0))))))))+IF(L119&lt;=8,0,IF(L119&lt;=16,2,IF(L119&lt;=24,1.3,0)))-IF(L119&lt;=8,0,IF(L119&lt;=16,(L119-9)*0.0574,IF(L119&lt;=24,(L119-17)*0.0574,0))),0))*IF(L119&lt;0,1,IF(OR(F119="PČ",F119="PŽ",F119="PT"),IF(J119&lt;32,J119/32,1),1))* IF(L119&lt;0,1,IF(OR(F119="EČ",F119="EŽ",F119="JOŽ",F119="JPČ",F119="NEAK"),IF(J119&lt;24,J119/24,1),1))*IF(L119&lt;0,1,IF(OR(F119="PČneol",F119="JEČ",F119="JEOF",F119="JnPČ",F119="JnEČ",F119="JčPČ",F119="JčEČ"),IF(J119&lt;16,J119/16,1),1))*IF(L119&lt;0,1,IF(F119="EČneol",IF(J119&lt;8,J119/8,1),1))</f>
        <v>22.980833333333333</v>
      </c>
      <c r="O119" s="9">
        <f t="shared" ref="O119:O122" si="41">IF(F119="OŽ",N119,IF(H119="Ne",IF(J119*0.3&lt;J119-L119,N119,0),IF(J119*0.1&lt;J119-L119,N119,0)))</f>
        <v>0</v>
      </c>
      <c r="P119" s="4">
        <f t="shared" ref="P119" si="42">IF(O119=0,0,IF(F119="OŽ",IF(L119&gt;35,0,IF(J119&gt;35,(36-L119)*1.836,((36-L119)-(36-J119))*1.836)),0)+IF(F119="PČ",IF(L119&gt;31,0,IF(J119&gt;31,(32-L119)*1.347,((32-L119)-(32-J119))*1.347)),0)+ IF(F119="PČneol",IF(L119&gt;15,0,IF(J119&gt;15,(16-L119)*0.255,((16-L119)-(16-J119))*0.255)),0)+IF(F119="PŽ",IF(L119&gt;31,0,IF(J119&gt;31,(32-L119)*0.255,((32-L119)-(32-J119))*0.255)),0)+IF(F119="EČ",IF(L119&gt;23,0,IF(J119&gt;23,(24-L119)*0.612,((24-L119)-(24-J119))*0.612)),0)+IF(F119="EČneol",IF(L119&gt;7,0,IF(J119&gt;7,(8-L119)*0.204,((8-L119)-(8-J119))*0.204)),0)+IF(F119="EŽ",IF(L119&gt;23,0,IF(J119&gt;23,(24-L119)*0.204,((24-L119)-(24-J119))*0.204)),0)+IF(F119="PT",IF(L119&gt;31,0,IF(J119&gt;31,(32-L119)*0.204,((32-L119)-(32-J119))*0.204)),0)+IF(F119="JOŽ",IF(L119&gt;23,0,IF(J119&gt;23,(24-L119)*0.255,((24-L119)-(24-J119))*0.255)),0)+IF(F119="JPČ",IF(L119&gt;23,0,IF(J119&gt;23,(24-L119)*0.204,((24-L119)-(24-J119))*0.204)),0)+IF(F119="JEČ",IF(L119&gt;15,0,IF(J119&gt;15,(16-L119)*0.102,((16-L119)-(16-J119))*0.102)),0)+IF(F119="JEOF",IF(L119&gt;15,0,IF(J119&gt;15,(16-L119)*0.102,((16-L119)-(16-J119))*0.102)),0)+IF(F119="JnPČ",IF(L119&gt;15,0,IF(J119&gt;15,(16-L119)*0.153,((16-L119)-(16-J119))*0.153)),0)+IF(F119="JnEČ",IF(L119&gt;15,0,IF(J119&gt;15,(16-L119)*0.0765,((16-L119)-(16-J119))*0.0765)),0)+IF(F119="JčPČ",IF(L119&gt;15,0,IF(J119&gt;15,(16-L119)*0.06375,((16-L119)-(16-J119))*0.06375)),0)+IF(F119="JčEČ",IF(L119&gt;15,0,IF(J119&gt;15,(16-L119)*0.051,((16-L119)-(16-J119))*0.051)),0)+IF(F119="NEAK",IF(L119&gt;23,0,IF(J119&gt;23,(24-L119)*0.03444,((24-L119)-(24-J119))*0.03444)),0))</f>
        <v>0</v>
      </c>
      <c r="Q119" s="11">
        <f t="shared" ref="Q119" si="43">IF(ISERROR(P119*100/N119),0,(P119*100/N119))</f>
        <v>0</v>
      </c>
      <c r="R119" s="10">
        <f t="shared" ref="R119:R122" si="44">IF(Q119&lt;=30,O119+P119,O119+O119*0.3)*IF(G119=1,0.4,IF(G119=2,0.75,IF(G119="1 (kas 4 m. 1 k. nerengiamos)",0.52,1)))*IF(D119="olimpinė",1,IF(M119="Ne",0.5,1))*IF(OR(A$5="Lietuvos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federacija"),IF(OR(J119&lt;8,K119&lt;16),0,1),1)*E119*IF(I119&lt;=1,1,1/I119)*IF(OR(A$5="Lietuvos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119" s="8"/>
    </row>
    <row r="120" spans="1:19" ht="30">
      <c r="A120" s="76">
        <v>2</v>
      </c>
      <c r="B120" s="76" t="s">
        <v>87</v>
      </c>
      <c r="C120" s="12" t="s">
        <v>30</v>
      </c>
      <c r="D120" s="76" t="s">
        <v>31</v>
      </c>
      <c r="E120" s="76">
        <v>2</v>
      </c>
      <c r="F120" s="76" t="s">
        <v>130</v>
      </c>
      <c r="G120" s="76">
        <v>1</v>
      </c>
      <c r="H120" s="76" t="s">
        <v>51</v>
      </c>
      <c r="I120" s="76"/>
      <c r="J120" s="76">
        <v>13</v>
      </c>
      <c r="K120" s="76">
        <v>13</v>
      </c>
      <c r="L120" s="61">
        <v>7</v>
      </c>
      <c r="M120" s="76" t="s">
        <v>34</v>
      </c>
      <c r="N120" s="3">
        <f t="shared" si="40"/>
        <v>29.249999999999996</v>
      </c>
      <c r="O120" s="9">
        <f t="shared" si="41"/>
        <v>29.249999999999996</v>
      </c>
      <c r="P120" s="4">
        <f t="shared" ref="P120:P122" si="45">IF(O120=0,0,IF(F120="OŽ",IF(L120&gt;35,0,IF(J120&gt;35,(36-L120)*1.836,((36-L120)-(36-J120))*1.836)),0)+IF(F120="PČ",IF(L120&gt;31,0,IF(J120&gt;31,(32-L120)*1.347,((32-L120)-(32-J120))*1.347)),0)+ IF(F120="PČneol",IF(L120&gt;15,0,IF(J120&gt;15,(16-L120)*0.255,((16-L120)-(16-J120))*0.255)),0)+IF(F120="PŽ",IF(L120&gt;31,0,IF(J120&gt;31,(32-L120)*0.255,((32-L120)-(32-J120))*0.255)),0)+IF(F120="EČ",IF(L120&gt;23,0,IF(J120&gt;23,(24-L120)*0.612,((24-L120)-(24-J120))*0.612)),0)+IF(F120="EČneol",IF(L120&gt;7,0,IF(J120&gt;7,(8-L120)*0.204,((8-L120)-(8-J120))*0.204)),0)+IF(F120="EŽ",IF(L120&gt;23,0,IF(J120&gt;23,(24-L120)*0.204,((24-L120)-(24-J120))*0.204)),0)+IF(F120="PT",IF(L120&gt;31,0,IF(J120&gt;31,(32-L120)*0.204,((32-L120)-(32-J120))*0.204)),0)+IF(F120="JOŽ",IF(L120&gt;23,0,IF(J120&gt;23,(24-L120)*0.255,((24-L120)-(24-J120))*0.255)),0)+IF(F120="JPČ",IF(L120&gt;23,0,IF(J120&gt;23,(24-L120)*0.204,((24-L120)-(24-J120))*0.204)),0)+IF(F120="JEČ",IF(L120&gt;15,0,IF(J120&gt;15,(16-L120)*0.102,((16-L120)-(16-J120))*0.102)),0)+IF(F120="JEOF",IF(L120&gt;15,0,IF(J120&gt;15,(16-L120)*0.102,((16-L120)-(16-J120))*0.102)),0)+IF(F120="JnPČ",IF(L120&gt;15,0,IF(J120&gt;15,(16-L120)*0.153,((16-L120)-(16-J120))*0.153)),0)+IF(F120="JnEČ",IF(L120&gt;15,0,IF(J120&gt;15,(16-L120)*0.0765,((16-L120)-(16-J120))*0.0765)),0)+IF(F120="JčPČ",IF(L120&gt;15,0,IF(J120&gt;15,(16-L120)*0.06375,((16-L120)-(16-J120))*0.06375)),0)+IF(F120="JčEČ",IF(L120&gt;15,0,IF(J120&gt;15,(16-L120)*0.051,((16-L120)-(16-J120))*0.051)),0)+IF(F120="NEAK",IF(L120&gt;23,0,IF(J120&gt;23,(24-L120)*0.03444,((24-L120)-(24-J120))*0.03444)),0))</f>
        <v>3.6719999999999997</v>
      </c>
      <c r="Q120" s="11">
        <f t="shared" ref="Q120:Q122" si="46">IF(ISERROR(P120*100/N120),0,(P120*100/N120))</f>
        <v>12.553846153846155</v>
      </c>
      <c r="R120" s="10">
        <f t="shared" si="44"/>
        <v>27.65448</v>
      </c>
      <c r="S120" s="8"/>
    </row>
    <row r="121" spans="1:19" ht="75">
      <c r="A121" s="76">
        <v>3</v>
      </c>
      <c r="B121" s="76" t="s">
        <v>131</v>
      </c>
      <c r="C121" s="12" t="s">
        <v>38</v>
      </c>
      <c r="D121" s="76" t="s">
        <v>31</v>
      </c>
      <c r="E121" s="76">
        <v>4</v>
      </c>
      <c r="F121" s="76" t="s">
        <v>130</v>
      </c>
      <c r="G121" s="76">
        <v>1</v>
      </c>
      <c r="H121" s="76" t="s">
        <v>51</v>
      </c>
      <c r="I121" s="76"/>
      <c r="J121" s="76">
        <v>12</v>
      </c>
      <c r="K121" s="76">
        <v>12</v>
      </c>
      <c r="L121" s="61">
        <v>1</v>
      </c>
      <c r="M121" s="76" t="s">
        <v>34</v>
      </c>
      <c r="N121" s="3">
        <f t="shared" si="40"/>
        <v>102</v>
      </c>
      <c r="O121" s="9">
        <f t="shared" si="41"/>
        <v>102</v>
      </c>
      <c r="P121" s="4">
        <f t="shared" si="45"/>
        <v>6.7320000000000002</v>
      </c>
      <c r="Q121" s="11">
        <f t="shared" si="46"/>
        <v>6.6000000000000005</v>
      </c>
      <c r="R121" s="10">
        <f t="shared" si="44"/>
        <v>182.66976000000003</v>
      </c>
      <c r="S121" s="8"/>
    </row>
    <row r="122" spans="1:19" ht="60">
      <c r="A122" s="76">
        <v>4</v>
      </c>
      <c r="B122" s="76" t="s">
        <v>132</v>
      </c>
      <c r="C122" s="12" t="s">
        <v>93</v>
      </c>
      <c r="D122" s="76" t="s">
        <v>31</v>
      </c>
      <c r="E122" s="76">
        <v>4</v>
      </c>
      <c r="F122" s="76" t="s">
        <v>130</v>
      </c>
      <c r="G122" s="76">
        <v>1</v>
      </c>
      <c r="H122" s="76" t="s">
        <v>51</v>
      </c>
      <c r="I122" s="76"/>
      <c r="J122" s="76">
        <v>14</v>
      </c>
      <c r="K122" s="76">
        <v>14</v>
      </c>
      <c r="L122" s="61">
        <v>11</v>
      </c>
      <c r="M122" s="76" t="s">
        <v>34</v>
      </c>
      <c r="N122" s="3">
        <f t="shared" si="40"/>
        <v>22.143333333333334</v>
      </c>
      <c r="O122" s="9">
        <f t="shared" si="41"/>
        <v>0</v>
      </c>
      <c r="P122" s="4">
        <f t="shared" si="45"/>
        <v>0</v>
      </c>
      <c r="Q122" s="11">
        <f t="shared" si="46"/>
        <v>0</v>
      </c>
      <c r="R122" s="10">
        <f t="shared" si="44"/>
        <v>0</v>
      </c>
      <c r="S122" s="8"/>
    </row>
    <row r="123" spans="1:19">
      <c r="A123" s="91" t="s">
        <v>43</v>
      </c>
      <c r="B123" s="92"/>
      <c r="C123" s="92"/>
      <c r="D123" s="92"/>
      <c r="E123" s="92"/>
      <c r="F123" s="92"/>
      <c r="G123" s="92"/>
      <c r="H123" s="92"/>
      <c r="I123" s="92"/>
      <c r="J123" s="92"/>
      <c r="K123" s="92"/>
      <c r="L123" s="92"/>
      <c r="M123" s="92"/>
      <c r="N123" s="92"/>
      <c r="O123" s="92"/>
      <c r="P123" s="92"/>
      <c r="Q123" s="93"/>
      <c r="R123" s="10">
        <f>SUM(R119:R122)</f>
        <v>210.32424000000003</v>
      </c>
      <c r="S123" s="8"/>
    </row>
    <row r="124" spans="1:19" ht="15.75">
      <c r="A124" s="23" t="s">
        <v>133</v>
      </c>
      <c r="B124" s="23"/>
      <c r="C124" s="15"/>
      <c r="D124" s="15"/>
      <c r="E124" s="15"/>
      <c r="F124" s="15"/>
      <c r="G124" s="15"/>
      <c r="H124" s="15"/>
      <c r="I124" s="15"/>
      <c r="J124" s="15"/>
      <c r="K124" s="15"/>
      <c r="L124" s="58"/>
      <c r="M124" s="15"/>
      <c r="N124" s="15"/>
      <c r="O124" s="15"/>
      <c r="P124" s="15"/>
      <c r="Q124" s="15"/>
      <c r="R124" s="16"/>
      <c r="S124" s="8"/>
    </row>
    <row r="125" spans="1:19" s="8" customFormat="1" ht="15.75">
      <c r="A125" s="23"/>
      <c r="B125" s="56" t="s">
        <v>134</v>
      </c>
      <c r="C125" s="15"/>
      <c r="D125" s="15"/>
      <c r="E125" s="15"/>
      <c r="F125" s="15"/>
      <c r="G125" s="15"/>
      <c r="H125" s="15"/>
      <c r="I125" s="15"/>
      <c r="J125" s="15"/>
      <c r="K125" s="15"/>
      <c r="L125" s="58"/>
      <c r="M125" s="15"/>
      <c r="N125" s="15"/>
      <c r="O125" s="15"/>
      <c r="P125" s="15"/>
      <c r="Q125" s="15"/>
      <c r="R125" s="16"/>
    </row>
    <row r="126" spans="1:19" s="8" customFormat="1" ht="15.75">
      <c r="A126" s="23"/>
      <c r="B126" s="56" t="s">
        <v>135</v>
      </c>
      <c r="C126" s="15"/>
      <c r="D126" s="15"/>
      <c r="E126" s="15"/>
      <c r="F126" s="15"/>
      <c r="G126" s="15"/>
      <c r="H126" s="15"/>
      <c r="I126" s="15"/>
      <c r="J126" s="15"/>
      <c r="K126" s="15"/>
      <c r="L126" s="58"/>
      <c r="M126" s="15"/>
      <c r="N126" s="15"/>
      <c r="O126" s="15"/>
      <c r="P126" s="15"/>
      <c r="Q126" s="15"/>
      <c r="R126" s="16"/>
    </row>
    <row r="127" spans="1:19" s="8" customFormat="1" ht="15.75">
      <c r="A127" s="23"/>
      <c r="B127" s="56" t="s">
        <v>136</v>
      </c>
      <c r="C127" s="15"/>
      <c r="D127" s="15"/>
      <c r="E127" s="15"/>
      <c r="F127" s="15"/>
      <c r="G127" s="15"/>
      <c r="H127" s="15"/>
      <c r="I127" s="15"/>
      <c r="J127" s="15"/>
      <c r="K127" s="15"/>
      <c r="L127" s="58"/>
      <c r="M127" s="15"/>
      <c r="N127" s="15"/>
      <c r="O127" s="15"/>
      <c r="P127" s="15"/>
      <c r="Q127" s="15"/>
      <c r="R127" s="16"/>
    </row>
    <row r="128" spans="1:19" s="8" customFormat="1" ht="15.75">
      <c r="A128" s="23"/>
      <c r="B128" s="56" t="s">
        <v>137</v>
      </c>
      <c r="C128" s="15"/>
      <c r="D128" s="15"/>
      <c r="E128" s="15"/>
      <c r="F128" s="15"/>
      <c r="G128" s="15"/>
      <c r="H128" s="15"/>
      <c r="I128" s="15"/>
      <c r="J128" s="15"/>
      <c r="K128" s="15"/>
      <c r="L128" s="58"/>
      <c r="M128" s="15"/>
      <c r="N128" s="15"/>
      <c r="O128" s="15"/>
      <c r="P128" s="15"/>
      <c r="Q128" s="15"/>
      <c r="R128" s="16"/>
    </row>
    <row r="129" spans="1:19" s="8" customFormat="1" ht="15.75">
      <c r="A129" s="23"/>
      <c r="B129" s="56"/>
      <c r="C129" s="15"/>
      <c r="D129" s="15"/>
      <c r="E129" s="15"/>
      <c r="F129" s="15"/>
      <c r="G129" s="15"/>
      <c r="H129" s="15"/>
      <c r="I129" s="15"/>
      <c r="J129" s="15"/>
      <c r="K129" s="15"/>
      <c r="L129" s="58"/>
      <c r="M129" s="15"/>
      <c r="N129" s="15"/>
      <c r="O129" s="15"/>
      <c r="P129" s="15"/>
      <c r="Q129" s="15"/>
      <c r="R129" s="16"/>
    </row>
    <row r="130" spans="1:19">
      <c r="A130" s="48" t="s">
        <v>45</v>
      </c>
      <c r="B130" s="48"/>
      <c r="C130" s="48"/>
      <c r="D130" s="48"/>
      <c r="E130" s="48"/>
      <c r="F130" s="48"/>
      <c r="G130" s="48"/>
      <c r="H130" s="48"/>
      <c r="I130" s="48"/>
      <c r="J130" s="15"/>
      <c r="K130" s="15"/>
      <c r="L130" s="58"/>
      <c r="M130" s="15"/>
      <c r="N130" s="15"/>
      <c r="O130" s="15"/>
      <c r="P130" s="15"/>
      <c r="Q130" s="15"/>
      <c r="R130" s="16"/>
      <c r="S130" s="8"/>
    </row>
    <row r="131" spans="1:19" s="8" customFormat="1">
      <c r="A131" s="48"/>
      <c r="B131" s="48"/>
      <c r="C131" s="48"/>
      <c r="D131" s="48"/>
      <c r="E131" s="48"/>
      <c r="F131" s="48"/>
      <c r="G131" s="48"/>
      <c r="H131" s="48"/>
      <c r="I131" s="48"/>
      <c r="J131" s="15"/>
      <c r="K131" s="15"/>
      <c r="L131" s="58"/>
      <c r="M131" s="15"/>
      <c r="N131" s="15"/>
      <c r="O131" s="15"/>
      <c r="P131" s="15"/>
      <c r="Q131" s="15"/>
      <c r="R131" s="16"/>
    </row>
    <row r="132" spans="1:19" s="65" customFormat="1">
      <c r="A132" s="100" t="s">
        <v>138</v>
      </c>
      <c r="B132" s="101"/>
      <c r="C132" s="101"/>
      <c r="D132" s="101"/>
      <c r="E132" s="101"/>
      <c r="F132" s="101"/>
      <c r="G132" s="101"/>
      <c r="H132" s="101"/>
      <c r="I132" s="101"/>
      <c r="J132" s="101"/>
      <c r="K132" s="101"/>
      <c r="L132" s="101"/>
      <c r="M132" s="101"/>
      <c r="N132" s="101"/>
      <c r="O132" s="101"/>
      <c r="P132" s="101"/>
      <c r="Q132" s="72"/>
    </row>
    <row r="133" spans="1:19" ht="18">
      <c r="A133" s="87" t="s">
        <v>27</v>
      </c>
      <c r="B133" s="88"/>
      <c r="C133" s="88"/>
      <c r="D133" s="49"/>
      <c r="E133" s="49"/>
      <c r="F133" s="49"/>
      <c r="G133" s="49"/>
      <c r="H133" s="49"/>
      <c r="I133" s="49"/>
      <c r="J133" s="49"/>
      <c r="K133" s="49"/>
      <c r="L133" s="82"/>
      <c r="M133" s="49"/>
      <c r="N133" s="49"/>
      <c r="O133" s="49"/>
      <c r="P133" s="49"/>
      <c r="Q133" s="71"/>
      <c r="R133" s="8"/>
      <c r="S133" s="8"/>
    </row>
    <row r="134" spans="1:19">
      <c r="A134" s="89" t="s">
        <v>139</v>
      </c>
      <c r="B134" s="90"/>
      <c r="C134" s="90"/>
      <c r="D134" s="90"/>
      <c r="E134" s="90"/>
      <c r="F134" s="90"/>
      <c r="G134" s="90"/>
      <c r="H134" s="90"/>
      <c r="I134" s="90"/>
      <c r="J134" s="90"/>
      <c r="K134" s="90"/>
      <c r="L134" s="90"/>
      <c r="M134" s="90"/>
      <c r="N134" s="90"/>
      <c r="O134" s="90"/>
      <c r="P134" s="90"/>
      <c r="Q134" s="71"/>
      <c r="R134" s="8"/>
      <c r="S134" s="8"/>
    </row>
    <row r="135" spans="1:19">
      <c r="A135" s="76">
        <v>1</v>
      </c>
      <c r="B135" s="76" t="s">
        <v>65</v>
      </c>
      <c r="C135" s="12" t="s">
        <v>49</v>
      </c>
      <c r="D135" s="76" t="s">
        <v>31</v>
      </c>
      <c r="E135" s="76">
        <v>1</v>
      </c>
      <c r="F135" s="76" t="s">
        <v>140</v>
      </c>
      <c r="G135" s="76">
        <v>1</v>
      </c>
      <c r="H135" s="76" t="s">
        <v>51</v>
      </c>
      <c r="I135" s="76"/>
      <c r="J135" s="76">
        <v>17</v>
      </c>
      <c r="K135" s="76">
        <v>17</v>
      </c>
      <c r="L135" s="61">
        <v>12</v>
      </c>
      <c r="M135" s="76" t="s">
        <v>34</v>
      </c>
      <c r="N135" s="3">
        <f t="shared" ref="N135:N137" si="47">(IF(F135="OŽ",IF(L135=1,550.8,IF(L135=2,426.38,IF(L135=3,342.14,IF(L135=4,181.44,IF(L135=5,168.48,IF(L135=6,155.52,IF(L135=7,148.5,IF(L135=8,144,0))))))))+IF(L135&lt;=8,0,IF(L135&lt;=16,137.7,IF(L135&lt;=24,108,IF(L135&lt;=32,80.1,IF(L135&lt;=36,52.2,0)))))-IF(L135&lt;=8,0,IF(L135&lt;=16,(L135-9)*2.754,IF(L135&lt;=24,(L135-17)* 2.754,IF(L135&lt;=32,(L135-25)* 2.754,IF(L135&lt;=36,(L135-33)*2.754,0))))),0)+IF(F135="PČ",IF(L135=1,449,IF(L135=2,314.6,IF(L135=3,238,IF(L135=4,172,IF(L135=5,159,IF(L135=6,145,IF(L135=7,132,IF(L135=8,119,0))))))))+IF(L135&lt;=8,0,IF(L135&lt;=16,88,IF(L135&lt;=24,55,IF(L135&lt;=32,22,0))))-IF(L135&lt;=8,0,IF(L135&lt;=16,(L135-9)*2.245,IF(L135&lt;=24,(L135-17)*2.245,IF(L135&lt;=32,(L135-25)*2.245,0)))),0)+IF(F135="PČneol",IF(L135=1,85,IF(L135=2,64.61,IF(L135=3,50.76,IF(L135=4,16.25,IF(L135=5,15,IF(L135=6,13.75,IF(L135=7,12.5,IF(L135=8,11.25,0))))))))+IF(L135&lt;=8,0,IF(L135&lt;=16,9,0))-IF(L135&lt;=8,0,IF(L135&lt;=16,(L135-9)*0.425,0)),0)+IF(F135="PŽ",IF(L135=1,85,IF(L135=2,59.5,IF(L135=3,45,IF(L135=4,32.5,IF(L135=5,30,IF(L135=6,27.5,IF(L135=7,25,IF(L135=8,22.5,0))))))))+IF(L135&lt;=8,0,IF(L135&lt;=16,19,IF(L135&lt;=24,13,IF(L135&lt;=32,8,0))))-IF(L135&lt;=8,0,IF(L135&lt;=16,(L135-9)*0.425,IF(L135&lt;=24,(L135-17)*0.425,IF(L135&lt;=32,(L135-25)*0.425,0)))),0)+IF(F135="EČ",IF(L135=1,204,IF(L135=2,156.24,IF(L135=3,123.84,IF(L135=4,72,IF(L135=5,66,IF(L135=6,60,IF(L135=7,54,IF(L135=8,48,0))))))))+IF(L135&lt;=8,0,IF(L135&lt;=16,40,IF(L135&lt;=24,25,0)))-IF(L135&lt;=8,0,IF(L135&lt;=16,(L135-9)*1.02,IF(L135&lt;=24,(L135-17)*1.02,0))),0)+IF(F135="EČneol",IF(L135=1,68,IF(L135=2,51.69,IF(L135=3,40.61,IF(L135=4,13,IF(L135=5,12,IF(L135=6,11,IF(L135=7,10,IF(L135=8,9,0)))))))))+IF(F135="EŽ",IF(L135=1,68,IF(L135=2,47.6,IF(L135=3,36,IF(L135=4,18,IF(L135=5,16.5,IF(L135=6,15,IF(L135=7,13.5,IF(L135=8,12,0))))))))+IF(L135&lt;=8,0,IF(L135&lt;=16,10,IF(L135&lt;=24,6,0)))-IF(L135&lt;=8,0,IF(L135&lt;=16,(L135-9)*0.34,IF(L135&lt;=24,(L135-17)*0.34,0))),0)+IF(F135="PT",IF(L135=1,68,IF(L135=2,52.08,IF(L135=3,41.28,IF(L135=4,24,IF(L135=5,22,IF(L135=6,20,IF(L135=7,18,IF(L135=8,16,0))))))))+IF(L135&lt;=8,0,IF(L135&lt;=16,13,IF(L135&lt;=24,9,IF(L135&lt;=32,4,0))))-IF(L135&lt;=8,0,IF(L135&lt;=16,(L135-9)*0.34,IF(L135&lt;=24,(L135-17)*0.34,IF(L135&lt;=32,(L135-25)*0.34,0)))),0)+IF(F135="JOŽ",IF(L135=1,85,IF(L135=2,59.5,IF(L135=3,45,IF(L135=4,32.5,IF(L135=5,30,IF(L135=6,27.5,IF(L135=7,25,IF(L135=8,22.5,0))))))))+IF(L135&lt;=8,0,IF(L135&lt;=16,19,IF(L135&lt;=24,13,0)))-IF(L135&lt;=8,0,IF(L135&lt;=16,(L135-9)*0.425,IF(L135&lt;=24,(L135-17)*0.425,0))),0)+IF(F135="JPČ",IF(L135=1,68,IF(L135=2,47.6,IF(L135=3,36,IF(L135=4,26,IF(L135=5,24,IF(L135=6,22,IF(L135=7,20,IF(L135=8,18,0))))))))+IF(L135&lt;=8,0,IF(L135&lt;=16,13,IF(L135&lt;=24,9,0)))-IF(L135&lt;=8,0,IF(L135&lt;=16,(L135-9)*0.34,IF(L135&lt;=24,(L135-17)*0.34,0))),0)+IF(F135="JEČ",IF(L135=1,34,IF(L135=2,26.04,IF(L135=3,20.6,IF(L135=4,12,IF(L135=5,11,IF(L135=6,10,IF(L135=7,9,IF(L135=8,8,0))))))))+IF(L135&lt;=8,0,IF(L135&lt;=16,6,0))-IF(L135&lt;=8,0,IF(L135&lt;=16,(L135-9)*0.17,0)),0)+IF(F135="JEOF",IF(L135=1,34,IF(L135=2,26.04,IF(L135=3,20.6,IF(L135=4,12,IF(L135=5,11,IF(L135=6,10,IF(L135=7,9,IF(L135=8,8,0))))))))+IF(L135&lt;=8,0,IF(L135&lt;=16,6,0))-IF(L135&lt;=8,0,IF(L135&lt;=16,(L135-9)*0.17,0)),0)+IF(F135="JnPČ",IF(L135=1,51,IF(L135=2,35.7,IF(L135=3,27,IF(L135=4,19.5,IF(L135=5,18,IF(L135=6,16.5,IF(L135=7,15,IF(L135=8,13.5,0))))))))+IF(L135&lt;=8,0,IF(L135&lt;=16,10,0))-IF(L135&lt;=8,0,IF(L135&lt;=16,(L135-9)*0.255,0)),0)+IF(F135="JnEČ",IF(L135=1,25.5,IF(L135=2,19.53,IF(L135=3,15.48,IF(L135=4,9,IF(L135=5,8.25,IF(L135=6,7.5,IF(L135=7,6.75,IF(L135=8,6,0))))))))+IF(L135&lt;=8,0,IF(L135&lt;=16,5,0))-IF(L135&lt;=8,0,IF(L135&lt;=16,(L135-9)*0.1275,0)),0)+IF(F135="JčPČ",IF(L135=1,21.25,IF(L135=2,14.5,IF(L135=3,11.5,IF(L135=4,7,IF(L135=5,6.5,IF(L135=6,6,IF(L135=7,5.5,IF(L135=8,5,0))))))))+IF(L135&lt;=8,0,IF(L135&lt;=16,4,0))-IF(L135&lt;=8,0,IF(L135&lt;=16,(L135-9)*0.10625,0)),0)+IF(F135="JčEČ",IF(L135=1,17,IF(L135=2,13.02,IF(L135=3,10.32,IF(L135=4,6,IF(L135=5,5.5,IF(L135=6,5,IF(L135=7,4.5,IF(L135=8,4,0))))))))+IF(L135&lt;=8,0,IF(L135&lt;=16,3,0))-IF(L135&lt;=8,0,IF(L135&lt;=16,(L135-9)*0.085,0)),0)+IF(F135="NEAK",IF(L135=1,11.48,IF(L135=2,8.79,IF(L135=3,6.97,IF(L135=4,4.05,IF(L135=5,3.71,IF(L135=6,3.38,IF(L135=7,3.04,IF(L135=8,2.7,0))))))))+IF(L135&lt;=8,0,IF(L135&lt;=16,2,IF(L135&lt;=24,1.3,0)))-IF(L135&lt;=8,0,IF(L135&lt;=16,(L135-9)*0.0574,IF(L135&lt;=24,(L135-17)*0.0574,0))),0))*IF(L135&lt;0,1,IF(OR(F135="PČ",F135="PŽ",F135="PT"),IF(J135&lt;32,J135/32,1),1))* IF(L135&lt;0,1,IF(OR(F135="EČ",F135="EŽ",F135="JOŽ",F135="JPČ",F135="NEAK"),IF(J135&lt;24,J135/24,1),1))*IF(L135&lt;0,1,IF(OR(F135="PČneol",F135="JEČ",F135="JEOF",F135="JnPČ",F135="JnEČ",F135="JčPČ",F135="JčEČ"),IF(J135&lt;16,J135/16,1),1))*IF(L135&lt;0,1,IF(F135="EČneol",IF(J135&lt;8,J135/8,1),1))</f>
        <v>5.49</v>
      </c>
      <c r="O135" s="9">
        <f t="shared" ref="O135:O137" si="48">IF(F135="OŽ",N135,IF(H135="Ne",IF(J135*0.3&lt;J135-L135,N135,0),IF(J135*0.1&lt;J135-L135,N135,0)))</f>
        <v>0</v>
      </c>
      <c r="P135" s="4">
        <f t="shared" ref="P135" si="49">IF(O135=0,0,IF(F135="OŽ",IF(L135&gt;35,0,IF(J135&gt;35,(36-L135)*1.836,((36-L135)-(36-J135))*1.836)),0)+IF(F135="PČ",IF(L135&gt;31,0,IF(J135&gt;31,(32-L135)*1.347,((32-L135)-(32-J135))*1.347)),0)+ IF(F135="PČneol",IF(L135&gt;15,0,IF(J135&gt;15,(16-L135)*0.255,((16-L135)-(16-J135))*0.255)),0)+IF(F135="PŽ",IF(L135&gt;31,0,IF(J135&gt;31,(32-L135)*0.255,((32-L135)-(32-J135))*0.255)),0)+IF(F135="EČ",IF(L135&gt;23,0,IF(J135&gt;23,(24-L135)*0.612,((24-L135)-(24-J135))*0.612)),0)+IF(F135="EČneol",IF(L135&gt;7,0,IF(J135&gt;7,(8-L135)*0.204,((8-L135)-(8-J135))*0.204)),0)+IF(F135="EŽ",IF(L135&gt;23,0,IF(J135&gt;23,(24-L135)*0.204,((24-L135)-(24-J135))*0.204)),0)+IF(F135="PT",IF(L135&gt;31,0,IF(J135&gt;31,(32-L135)*0.204,((32-L135)-(32-J135))*0.204)),0)+IF(F135="JOŽ",IF(L135&gt;23,0,IF(J135&gt;23,(24-L135)*0.255,((24-L135)-(24-J135))*0.255)),0)+IF(F135="JPČ",IF(L135&gt;23,0,IF(J135&gt;23,(24-L135)*0.204,((24-L135)-(24-J135))*0.204)),0)+IF(F135="JEČ",IF(L135&gt;15,0,IF(J135&gt;15,(16-L135)*0.102,((16-L135)-(16-J135))*0.102)),0)+IF(F135="JEOF",IF(L135&gt;15,0,IF(J135&gt;15,(16-L135)*0.102,((16-L135)-(16-J135))*0.102)),0)+IF(F135="JnPČ",IF(L135&gt;15,0,IF(J135&gt;15,(16-L135)*0.153,((16-L135)-(16-J135))*0.153)),0)+IF(F135="JnEČ",IF(L135&gt;15,0,IF(J135&gt;15,(16-L135)*0.0765,((16-L135)-(16-J135))*0.0765)),0)+IF(F135="JčPČ",IF(L135&gt;15,0,IF(J135&gt;15,(16-L135)*0.06375,((16-L135)-(16-J135))*0.06375)),0)+IF(F135="JčEČ",IF(L135&gt;15,0,IF(J135&gt;15,(16-L135)*0.051,((16-L135)-(16-J135))*0.051)),0)+IF(F135="NEAK",IF(L135&gt;23,0,IF(J135&gt;23,(24-L135)*0.03444,((24-L135)-(24-J135))*0.03444)),0))</f>
        <v>0</v>
      </c>
      <c r="Q135" s="11">
        <f t="shared" ref="Q135" si="50">IF(ISERROR(P135*100/N135),0,(P135*100/N135))</f>
        <v>0</v>
      </c>
      <c r="R135" s="10">
        <f t="shared" ref="R135:R137" si="51">IF(Q135&lt;=30,O135+P135,O135+O135*0.3)*IF(G135=1,0.4,IF(G135=2,0.75,IF(G135="1 (kas 4 m. 1 k. nerengiamos)",0.52,1)))*IF(D135="olimpinė",1,IF(M135="Ne",0.5,1))*IF(OR(A$5="Lietuvos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federacija"),IF(OR(J135&lt;8,K135&lt;16),0,1),1)*E135*IF(I135&lt;=1,1,1/I135)*IF(OR(A$5="Lietuvos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135" s="8"/>
    </row>
    <row r="136" spans="1:19" ht="30">
      <c r="A136" s="76">
        <v>2</v>
      </c>
      <c r="B136" s="76" t="s">
        <v>141</v>
      </c>
      <c r="C136" s="12" t="s">
        <v>53</v>
      </c>
      <c r="D136" s="76" t="s">
        <v>31</v>
      </c>
      <c r="E136" s="76">
        <v>2</v>
      </c>
      <c r="F136" s="76" t="s">
        <v>140</v>
      </c>
      <c r="G136" s="76">
        <v>1</v>
      </c>
      <c r="H136" s="76" t="s">
        <v>51</v>
      </c>
      <c r="I136" s="76"/>
      <c r="J136" s="76">
        <v>8</v>
      </c>
      <c r="K136" s="76">
        <v>8</v>
      </c>
      <c r="L136" s="61">
        <v>5</v>
      </c>
      <c r="M136" s="76" t="s">
        <v>34</v>
      </c>
      <c r="N136" s="3">
        <f t="shared" si="47"/>
        <v>5.5</v>
      </c>
      <c r="O136" s="9">
        <f t="shared" si="48"/>
        <v>5.5</v>
      </c>
      <c r="P136" s="4">
        <f t="shared" ref="P136:P137" si="52">IF(O136=0,0,IF(F136="OŽ",IF(L136&gt;35,0,IF(J136&gt;35,(36-L136)*1.836,((36-L136)-(36-J136))*1.836)),0)+IF(F136="PČ",IF(L136&gt;31,0,IF(J136&gt;31,(32-L136)*1.347,((32-L136)-(32-J136))*1.347)),0)+ IF(F136="PČneol",IF(L136&gt;15,0,IF(J136&gt;15,(16-L136)*0.255,((16-L136)-(16-J136))*0.255)),0)+IF(F136="PŽ",IF(L136&gt;31,0,IF(J136&gt;31,(32-L136)*0.255,((32-L136)-(32-J136))*0.255)),0)+IF(F136="EČ",IF(L136&gt;23,0,IF(J136&gt;23,(24-L136)*0.612,((24-L136)-(24-J136))*0.612)),0)+IF(F136="EČneol",IF(L136&gt;7,0,IF(J136&gt;7,(8-L136)*0.204,((8-L136)-(8-J136))*0.204)),0)+IF(F136="EŽ",IF(L136&gt;23,0,IF(J136&gt;23,(24-L136)*0.204,((24-L136)-(24-J136))*0.204)),0)+IF(F136="PT",IF(L136&gt;31,0,IF(J136&gt;31,(32-L136)*0.204,((32-L136)-(32-J136))*0.204)),0)+IF(F136="JOŽ",IF(L136&gt;23,0,IF(J136&gt;23,(24-L136)*0.255,((24-L136)-(24-J136))*0.255)),0)+IF(F136="JPČ",IF(L136&gt;23,0,IF(J136&gt;23,(24-L136)*0.204,((24-L136)-(24-J136))*0.204)),0)+IF(F136="JEČ",IF(L136&gt;15,0,IF(J136&gt;15,(16-L136)*0.102,((16-L136)-(16-J136))*0.102)),0)+IF(F136="JEOF",IF(L136&gt;15,0,IF(J136&gt;15,(16-L136)*0.102,((16-L136)-(16-J136))*0.102)),0)+IF(F136="JnPČ",IF(L136&gt;15,0,IF(J136&gt;15,(16-L136)*0.153,((16-L136)-(16-J136))*0.153)),0)+IF(F136="JnEČ",IF(L136&gt;15,0,IF(J136&gt;15,(16-L136)*0.0765,((16-L136)-(16-J136))*0.0765)),0)+IF(F136="JčPČ",IF(L136&gt;15,0,IF(J136&gt;15,(16-L136)*0.06375,((16-L136)-(16-J136))*0.06375)),0)+IF(F136="JčEČ",IF(L136&gt;15,0,IF(J136&gt;15,(16-L136)*0.051,((16-L136)-(16-J136))*0.051)),0)+IF(F136="NEAK",IF(L136&gt;23,0,IF(J136&gt;23,(24-L136)*0.03444,((24-L136)-(24-J136))*0.03444)),0))</f>
        <v>0.30599999999999999</v>
      </c>
      <c r="Q136" s="11">
        <f t="shared" ref="Q136:Q137" si="53">IF(ISERROR(P136*100/N136),0,(P136*100/N136))</f>
        <v>5.5636363636363635</v>
      </c>
      <c r="R136" s="10">
        <f t="shared" si="51"/>
        <v>4.87704</v>
      </c>
      <c r="S136" s="8"/>
    </row>
    <row r="137" spans="1:19" ht="60">
      <c r="A137" s="76">
        <v>3</v>
      </c>
      <c r="B137" s="76" t="s">
        <v>142</v>
      </c>
      <c r="C137" s="12" t="s">
        <v>106</v>
      </c>
      <c r="D137" s="76" t="s">
        <v>31</v>
      </c>
      <c r="E137" s="76">
        <v>4</v>
      </c>
      <c r="F137" s="76" t="s">
        <v>140</v>
      </c>
      <c r="G137" s="76">
        <v>1</v>
      </c>
      <c r="H137" s="76" t="s">
        <v>51</v>
      </c>
      <c r="I137" s="76"/>
      <c r="J137" s="76">
        <v>5</v>
      </c>
      <c r="K137" s="76">
        <v>5</v>
      </c>
      <c r="L137" s="61">
        <v>2</v>
      </c>
      <c r="M137" s="76" t="s">
        <v>34</v>
      </c>
      <c r="N137" s="3">
        <f t="shared" si="47"/>
        <v>8.1374999999999993</v>
      </c>
      <c r="O137" s="9">
        <f t="shared" si="48"/>
        <v>8.1374999999999993</v>
      </c>
      <c r="P137" s="4">
        <f t="shared" si="52"/>
        <v>0.30599999999999999</v>
      </c>
      <c r="Q137" s="11">
        <f t="shared" si="53"/>
        <v>3.7603686635944702</v>
      </c>
      <c r="R137" s="10">
        <f t="shared" si="51"/>
        <v>14.185079999999999</v>
      </c>
      <c r="S137" s="8"/>
    </row>
    <row r="138" spans="1:19">
      <c r="A138" s="91" t="s">
        <v>43</v>
      </c>
      <c r="B138" s="92"/>
      <c r="C138" s="92"/>
      <c r="D138" s="92"/>
      <c r="E138" s="92"/>
      <c r="F138" s="92"/>
      <c r="G138" s="92"/>
      <c r="H138" s="92"/>
      <c r="I138" s="92"/>
      <c r="J138" s="92"/>
      <c r="K138" s="92"/>
      <c r="L138" s="92"/>
      <c r="M138" s="92"/>
      <c r="N138" s="92"/>
      <c r="O138" s="92"/>
      <c r="P138" s="92"/>
      <c r="Q138" s="93"/>
      <c r="R138" s="10">
        <f>SUM(R135:R137)</f>
        <v>19.06212</v>
      </c>
      <c r="S138" s="8"/>
    </row>
    <row r="139" spans="1:19" ht="15.75">
      <c r="A139" s="23" t="s">
        <v>44</v>
      </c>
      <c r="B139" s="23"/>
      <c r="C139" s="15"/>
      <c r="D139" s="15"/>
      <c r="E139" s="15"/>
      <c r="F139" s="15"/>
      <c r="G139" s="15"/>
      <c r="H139" s="15"/>
      <c r="I139" s="15"/>
      <c r="J139" s="15"/>
      <c r="K139" s="15"/>
      <c r="L139" s="58"/>
      <c r="M139" s="15"/>
      <c r="N139" s="15"/>
      <c r="O139" s="15"/>
      <c r="P139" s="15"/>
      <c r="Q139" s="15"/>
      <c r="R139" s="16"/>
      <c r="S139" s="8"/>
    </row>
    <row r="140" spans="1:19">
      <c r="A140" s="48" t="s">
        <v>45</v>
      </c>
      <c r="B140" s="48"/>
      <c r="C140" s="48"/>
      <c r="D140" s="48"/>
      <c r="E140" s="48"/>
      <c r="F140" s="48"/>
      <c r="G140" s="48"/>
      <c r="H140" s="48"/>
      <c r="I140" s="48"/>
      <c r="J140" s="15"/>
      <c r="K140" s="15"/>
      <c r="L140" s="58"/>
      <c r="M140" s="15"/>
      <c r="N140" s="15"/>
      <c r="O140" s="15"/>
      <c r="P140" s="15"/>
      <c r="Q140" s="15"/>
      <c r="R140" s="16"/>
      <c r="S140" s="8"/>
    </row>
    <row r="141" spans="1:19" s="8" customFormat="1">
      <c r="A141" s="48"/>
      <c r="B141" s="48"/>
      <c r="C141" s="48"/>
      <c r="D141" s="48"/>
      <c r="E141" s="48"/>
      <c r="F141" s="48"/>
      <c r="G141" s="48"/>
      <c r="H141" s="48"/>
      <c r="I141" s="48"/>
      <c r="J141" s="15"/>
      <c r="K141" s="15"/>
      <c r="L141" s="58"/>
      <c r="M141" s="15"/>
      <c r="N141" s="15"/>
      <c r="O141" s="15"/>
      <c r="P141" s="15"/>
      <c r="Q141" s="15"/>
      <c r="R141" s="16"/>
    </row>
    <row r="142" spans="1:19" s="65" customFormat="1">
      <c r="A142" s="100" t="s">
        <v>143</v>
      </c>
      <c r="B142" s="101"/>
      <c r="C142" s="101"/>
      <c r="D142" s="101"/>
      <c r="E142" s="101"/>
      <c r="F142" s="101"/>
      <c r="G142" s="101"/>
      <c r="H142" s="101"/>
      <c r="I142" s="101"/>
      <c r="J142" s="101"/>
      <c r="K142" s="101"/>
      <c r="L142" s="101"/>
      <c r="M142" s="101"/>
      <c r="N142" s="101"/>
      <c r="O142" s="101"/>
      <c r="P142" s="101"/>
      <c r="Q142" s="72"/>
    </row>
    <row r="143" spans="1:19" ht="18">
      <c r="A143" s="87" t="s">
        <v>27</v>
      </c>
      <c r="B143" s="88"/>
      <c r="C143" s="88"/>
      <c r="D143" s="49"/>
      <c r="E143" s="49"/>
      <c r="F143" s="49"/>
      <c r="G143" s="49"/>
      <c r="H143" s="49"/>
      <c r="I143" s="49"/>
      <c r="J143" s="49"/>
      <c r="K143" s="49"/>
      <c r="L143" s="82"/>
      <c r="M143" s="49"/>
      <c r="N143" s="49"/>
      <c r="O143" s="49"/>
      <c r="P143" s="49"/>
      <c r="Q143" s="71"/>
      <c r="R143" s="8"/>
      <c r="S143" s="8"/>
    </row>
    <row r="144" spans="1:19">
      <c r="A144" s="89" t="s">
        <v>144</v>
      </c>
      <c r="B144" s="90"/>
      <c r="C144" s="90"/>
      <c r="D144" s="90"/>
      <c r="E144" s="90"/>
      <c r="F144" s="90"/>
      <c r="G144" s="90"/>
      <c r="H144" s="90"/>
      <c r="I144" s="90"/>
      <c r="J144" s="90"/>
      <c r="K144" s="90"/>
      <c r="L144" s="90"/>
      <c r="M144" s="90"/>
      <c r="N144" s="90"/>
      <c r="O144" s="90"/>
      <c r="P144" s="90"/>
      <c r="Q144" s="71"/>
      <c r="R144" s="8"/>
      <c r="S144" s="8"/>
    </row>
    <row r="145" spans="1:19">
      <c r="A145" s="76">
        <v>1</v>
      </c>
      <c r="B145" s="76" t="s">
        <v>145</v>
      </c>
      <c r="C145" s="12" t="s">
        <v>66</v>
      </c>
      <c r="D145" s="76" t="s">
        <v>31</v>
      </c>
      <c r="E145" s="76">
        <v>1</v>
      </c>
      <c r="F145" s="76" t="s">
        <v>146</v>
      </c>
      <c r="G145" s="76">
        <v>1</v>
      </c>
      <c r="H145" s="76" t="s">
        <v>51</v>
      </c>
      <c r="I145" s="76"/>
      <c r="J145" s="76">
        <v>24</v>
      </c>
      <c r="K145" s="76">
        <v>24</v>
      </c>
      <c r="L145" s="61">
        <v>19</v>
      </c>
      <c r="M145" s="76" t="s">
        <v>34</v>
      </c>
      <c r="N145" s="3">
        <f t="shared" ref="N145:N150" si="54">(IF(F145="OŽ",IF(L145=1,550.8,IF(L145=2,426.38,IF(L145=3,342.14,IF(L145=4,181.44,IF(L145=5,168.48,IF(L145=6,155.52,IF(L145=7,148.5,IF(L145=8,144,0))))))))+IF(L145&lt;=8,0,IF(L145&lt;=16,137.7,IF(L145&lt;=24,108,IF(L145&lt;=32,80.1,IF(L145&lt;=36,52.2,0)))))-IF(L145&lt;=8,0,IF(L145&lt;=16,(L145-9)*2.754,IF(L145&lt;=24,(L145-17)* 2.754,IF(L145&lt;=32,(L145-25)* 2.754,IF(L145&lt;=36,(L145-33)*2.754,0))))),0)+IF(F145="PČ",IF(L145=1,449,IF(L145=2,314.6,IF(L145=3,238,IF(L145=4,172,IF(L145=5,159,IF(L145=6,145,IF(L145=7,132,IF(L145=8,119,0))))))))+IF(L145&lt;=8,0,IF(L145&lt;=16,88,IF(L145&lt;=24,55,IF(L145&lt;=32,22,0))))-IF(L145&lt;=8,0,IF(L145&lt;=16,(L145-9)*2.245,IF(L145&lt;=24,(L145-17)*2.245,IF(L145&lt;=32,(L145-25)*2.245,0)))),0)+IF(F145="PČneol",IF(L145=1,85,IF(L145=2,64.61,IF(L145=3,50.76,IF(L145=4,16.25,IF(L145=5,15,IF(L145=6,13.75,IF(L145=7,12.5,IF(L145=8,11.25,0))))))))+IF(L145&lt;=8,0,IF(L145&lt;=16,9,0))-IF(L145&lt;=8,0,IF(L145&lt;=16,(L145-9)*0.425,0)),0)+IF(F145="PŽ",IF(L145=1,85,IF(L145=2,59.5,IF(L145=3,45,IF(L145=4,32.5,IF(L145=5,30,IF(L145=6,27.5,IF(L145=7,25,IF(L145=8,22.5,0))))))))+IF(L145&lt;=8,0,IF(L145&lt;=16,19,IF(L145&lt;=24,13,IF(L145&lt;=32,8,0))))-IF(L145&lt;=8,0,IF(L145&lt;=16,(L145-9)*0.425,IF(L145&lt;=24,(L145-17)*0.425,IF(L145&lt;=32,(L145-25)*0.425,0)))),0)+IF(F145="EČ",IF(L145=1,204,IF(L145=2,156.24,IF(L145=3,123.84,IF(L145=4,72,IF(L145=5,66,IF(L145=6,60,IF(L145=7,54,IF(L145=8,48,0))))))))+IF(L145&lt;=8,0,IF(L145&lt;=16,40,IF(L145&lt;=24,25,0)))-IF(L145&lt;=8,0,IF(L145&lt;=16,(L145-9)*1.02,IF(L145&lt;=24,(L145-17)*1.02,0))),0)+IF(F145="EČneol",IF(L145=1,68,IF(L145=2,51.69,IF(L145=3,40.61,IF(L145=4,13,IF(L145=5,12,IF(L145=6,11,IF(L145=7,10,IF(L145=8,9,0)))))))))+IF(F145="EŽ",IF(L145=1,68,IF(L145=2,47.6,IF(L145=3,36,IF(L145=4,18,IF(L145=5,16.5,IF(L145=6,15,IF(L145=7,13.5,IF(L145=8,12,0))))))))+IF(L145&lt;=8,0,IF(L145&lt;=16,10,IF(L145&lt;=24,6,0)))-IF(L145&lt;=8,0,IF(L145&lt;=16,(L145-9)*0.34,IF(L145&lt;=24,(L145-17)*0.34,0))),0)+IF(F145="PT",IF(L145=1,68,IF(L145=2,52.08,IF(L145=3,41.28,IF(L145=4,24,IF(L145=5,22,IF(L145=6,20,IF(L145=7,18,IF(L145=8,16,0))))))))+IF(L145&lt;=8,0,IF(L145&lt;=16,13,IF(L145&lt;=24,9,IF(L145&lt;=32,4,0))))-IF(L145&lt;=8,0,IF(L145&lt;=16,(L145-9)*0.34,IF(L145&lt;=24,(L145-17)*0.34,IF(L145&lt;=32,(L145-25)*0.34,0)))),0)+IF(F145="JOŽ",IF(L145=1,85,IF(L145=2,59.5,IF(L145=3,45,IF(L145=4,32.5,IF(L145=5,30,IF(L145=6,27.5,IF(L145=7,25,IF(L145=8,22.5,0))))))))+IF(L145&lt;=8,0,IF(L145&lt;=16,19,IF(L145&lt;=24,13,0)))-IF(L145&lt;=8,0,IF(L145&lt;=16,(L145-9)*0.425,IF(L145&lt;=24,(L145-17)*0.425,0))),0)+IF(F145="JPČ",IF(L145=1,68,IF(L145=2,47.6,IF(L145=3,36,IF(L145=4,26,IF(L145=5,24,IF(L145=6,22,IF(L145=7,20,IF(L145=8,18,0))))))))+IF(L145&lt;=8,0,IF(L145&lt;=16,13,IF(L145&lt;=24,9,0)))-IF(L145&lt;=8,0,IF(L145&lt;=16,(L145-9)*0.34,IF(L145&lt;=24,(L145-17)*0.34,0))),0)+IF(F145="JEČ",IF(L145=1,34,IF(L145=2,26.04,IF(L145=3,20.6,IF(L145=4,12,IF(L145=5,11,IF(L145=6,10,IF(L145=7,9,IF(L145=8,8,0))))))))+IF(L145&lt;=8,0,IF(L145&lt;=16,6,0))-IF(L145&lt;=8,0,IF(L145&lt;=16,(L145-9)*0.17,0)),0)+IF(F145="JEOF",IF(L145=1,34,IF(L145=2,26.04,IF(L145=3,20.6,IF(L145=4,12,IF(L145=5,11,IF(L145=6,10,IF(L145=7,9,IF(L145=8,8,0))))))))+IF(L145&lt;=8,0,IF(L145&lt;=16,6,0))-IF(L145&lt;=8,0,IF(L145&lt;=16,(L145-9)*0.17,0)),0)+IF(F145="JnPČ",IF(L145=1,51,IF(L145=2,35.7,IF(L145=3,27,IF(L145=4,19.5,IF(L145=5,18,IF(L145=6,16.5,IF(L145=7,15,IF(L145=8,13.5,0))))))))+IF(L145&lt;=8,0,IF(L145&lt;=16,10,0))-IF(L145&lt;=8,0,IF(L145&lt;=16,(L145-9)*0.255,0)),0)+IF(F145="JnEČ",IF(L145=1,25.5,IF(L145=2,19.53,IF(L145=3,15.48,IF(L145=4,9,IF(L145=5,8.25,IF(L145=6,7.5,IF(L145=7,6.75,IF(L145=8,6,0))))))))+IF(L145&lt;=8,0,IF(L145&lt;=16,5,0))-IF(L145&lt;=8,0,IF(L145&lt;=16,(L145-9)*0.1275,0)),0)+IF(F145="JčPČ",IF(L145=1,21.25,IF(L145=2,14.5,IF(L145=3,11.5,IF(L145=4,7,IF(L145=5,6.5,IF(L145=6,6,IF(L145=7,5.5,IF(L145=8,5,0))))))))+IF(L145&lt;=8,0,IF(L145&lt;=16,4,0))-IF(L145&lt;=8,0,IF(L145&lt;=16,(L145-9)*0.10625,0)),0)+IF(F145="JčEČ",IF(L145=1,17,IF(L145=2,13.02,IF(L145=3,10.32,IF(L145=4,6,IF(L145=5,5.5,IF(L145=6,5,IF(L145=7,4.5,IF(L145=8,4,0))))))))+IF(L145&lt;=8,0,IF(L145&lt;=16,3,0))-IF(L145&lt;=8,0,IF(L145&lt;=16,(L145-9)*0.085,0)),0)+IF(F145="NEAK",IF(L145=1,11.48,IF(L145=2,8.79,IF(L145=3,6.97,IF(L145=4,4.05,IF(L145=5,3.71,IF(L145=6,3.38,IF(L145=7,3.04,IF(L145=8,2.7,0))))))))+IF(L145&lt;=8,0,IF(L145&lt;=16,2,IF(L145&lt;=24,1.3,0)))-IF(L145&lt;=8,0,IF(L145&lt;=16,(L145-9)*0.0574,IF(L145&lt;=24,(L145-17)*0.0574,0))),0))*IF(L145&lt;0,1,IF(OR(F145="PČ",F145="PŽ",F145="PT"),IF(J145&lt;32,J145/32,1),1))* IF(L145&lt;0,1,IF(OR(F145="EČ",F145="EŽ",F145="JOŽ",F145="JPČ",F145="NEAK"),IF(J145&lt;24,J145/24,1),1))*IF(L145&lt;0,1,IF(OR(F145="PČneol",F145="JEČ",F145="JEOF",F145="JnPČ",F145="JnEČ",F145="JčPČ",F145="JčEČ"),IF(J145&lt;16,J145/16,1),1))*IF(L145&lt;0,1,IF(F145="EČneol",IF(J145&lt;8,J145/8,1),1))</f>
        <v>0</v>
      </c>
      <c r="O145" s="9">
        <f t="shared" ref="O145:O150" si="55">IF(F145="OŽ",N145,IF(H145="Ne",IF(J145*0.3&lt;J145-L145,N145,0),IF(J145*0.1&lt;J145-L145,N145,0)))</f>
        <v>0</v>
      </c>
      <c r="P145" s="4">
        <f t="shared" ref="P145" si="56">IF(O145=0,0,IF(F145="OŽ",IF(L145&gt;35,0,IF(J145&gt;35,(36-L145)*1.836,((36-L145)-(36-J145))*1.836)),0)+IF(F145="PČ",IF(L145&gt;31,0,IF(J145&gt;31,(32-L145)*1.347,((32-L145)-(32-J145))*1.347)),0)+ IF(F145="PČneol",IF(L145&gt;15,0,IF(J145&gt;15,(16-L145)*0.255,((16-L145)-(16-J145))*0.255)),0)+IF(F145="PŽ",IF(L145&gt;31,0,IF(J145&gt;31,(32-L145)*0.255,((32-L145)-(32-J145))*0.255)),0)+IF(F145="EČ",IF(L145&gt;23,0,IF(J145&gt;23,(24-L145)*0.612,((24-L145)-(24-J145))*0.612)),0)+IF(F145="EČneol",IF(L145&gt;7,0,IF(J145&gt;7,(8-L145)*0.204,((8-L145)-(8-J145))*0.204)),0)+IF(F145="EŽ",IF(L145&gt;23,0,IF(J145&gt;23,(24-L145)*0.204,((24-L145)-(24-J145))*0.204)),0)+IF(F145="PT",IF(L145&gt;31,0,IF(J145&gt;31,(32-L145)*0.204,((32-L145)-(32-J145))*0.204)),0)+IF(F145="JOŽ",IF(L145&gt;23,0,IF(J145&gt;23,(24-L145)*0.255,((24-L145)-(24-J145))*0.255)),0)+IF(F145="JPČ",IF(L145&gt;23,0,IF(J145&gt;23,(24-L145)*0.204,((24-L145)-(24-J145))*0.204)),0)+IF(F145="JEČ",IF(L145&gt;15,0,IF(J145&gt;15,(16-L145)*0.102,((16-L145)-(16-J145))*0.102)),0)+IF(F145="JEOF",IF(L145&gt;15,0,IF(J145&gt;15,(16-L145)*0.102,((16-L145)-(16-J145))*0.102)),0)+IF(F145="JnPČ",IF(L145&gt;15,0,IF(J145&gt;15,(16-L145)*0.153,((16-L145)-(16-J145))*0.153)),0)+IF(F145="JnEČ",IF(L145&gt;15,0,IF(J145&gt;15,(16-L145)*0.0765,((16-L145)-(16-J145))*0.0765)),0)+IF(F145="JčPČ",IF(L145&gt;15,0,IF(J145&gt;15,(16-L145)*0.06375,((16-L145)-(16-J145))*0.06375)),0)+IF(F145="JčEČ",IF(L145&gt;15,0,IF(J145&gt;15,(16-L145)*0.051,((16-L145)-(16-J145))*0.051)),0)+IF(F145="NEAK",IF(L145&gt;23,0,IF(J145&gt;23,(24-L145)*0.03444,((24-L145)-(24-J145))*0.03444)),0))</f>
        <v>0</v>
      </c>
      <c r="Q145" s="11">
        <f t="shared" ref="Q145" si="57">IF(ISERROR(P145*100/N145),0,(P145*100/N145))</f>
        <v>0</v>
      </c>
      <c r="R145" s="10">
        <f t="shared" ref="R145:R150" si="58">IF(Q145&lt;=30,O145+P145,O145+O145*0.3)*IF(G145=1,0.4,IF(G145=2,0.75,IF(G145="1 (kas 4 m. 1 k. nerengiamos)",0.52,1)))*IF(D145="olimpinė",1,IF(M145="Ne",0.5,1))*IF(OR(A$5="Lietuvos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federacija"),IF(OR(J145&lt;8,K145&lt;16),0,1),1)*E145*IF(I145&lt;=1,1,1/I145)*IF(OR(A$5="Lietuvos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145" s="8"/>
    </row>
    <row r="146" spans="1:19" ht="30">
      <c r="A146" s="76">
        <v>2</v>
      </c>
      <c r="B146" s="76" t="s">
        <v>147</v>
      </c>
      <c r="C146" s="12" t="s">
        <v>69</v>
      </c>
      <c r="D146" s="76" t="s">
        <v>31</v>
      </c>
      <c r="E146" s="76">
        <v>2</v>
      </c>
      <c r="F146" s="76" t="s">
        <v>146</v>
      </c>
      <c r="G146" s="76">
        <v>1</v>
      </c>
      <c r="H146" s="76" t="s">
        <v>51</v>
      </c>
      <c r="I146" s="76"/>
      <c r="J146" s="76">
        <v>14</v>
      </c>
      <c r="K146" s="76">
        <v>14</v>
      </c>
      <c r="L146" s="61">
        <v>13</v>
      </c>
      <c r="M146" s="76" t="s">
        <v>34</v>
      </c>
      <c r="N146" s="3">
        <f t="shared" si="54"/>
        <v>3.92875</v>
      </c>
      <c r="O146" s="9">
        <f t="shared" si="55"/>
        <v>0</v>
      </c>
      <c r="P146" s="4">
        <f t="shared" ref="P146:P150" si="59">IF(O146=0,0,IF(F146="OŽ",IF(L146&gt;35,0,IF(J146&gt;35,(36-L146)*1.836,((36-L146)-(36-J146))*1.836)),0)+IF(F146="PČ",IF(L146&gt;31,0,IF(J146&gt;31,(32-L146)*1.347,((32-L146)-(32-J146))*1.347)),0)+ IF(F146="PČneol",IF(L146&gt;15,0,IF(J146&gt;15,(16-L146)*0.255,((16-L146)-(16-J146))*0.255)),0)+IF(F146="PŽ",IF(L146&gt;31,0,IF(J146&gt;31,(32-L146)*0.255,((32-L146)-(32-J146))*0.255)),0)+IF(F146="EČ",IF(L146&gt;23,0,IF(J146&gt;23,(24-L146)*0.612,((24-L146)-(24-J146))*0.612)),0)+IF(F146="EČneol",IF(L146&gt;7,0,IF(J146&gt;7,(8-L146)*0.204,((8-L146)-(8-J146))*0.204)),0)+IF(F146="EŽ",IF(L146&gt;23,0,IF(J146&gt;23,(24-L146)*0.204,((24-L146)-(24-J146))*0.204)),0)+IF(F146="PT",IF(L146&gt;31,0,IF(J146&gt;31,(32-L146)*0.204,((32-L146)-(32-J146))*0.204)),0)+IF(F146="JOŽ",IF(L146&gt;23,0,IF(J146&gt;23,(24-L146)*0.255,((24-L146)-(24-J146))*0.255)),0)+IF(F146="JPČ",IF(L146&gt;23,0,IF(J146&gt;23,(24-L146)*0.204,((24-L146)-(24-J146))*0.204)),0)+IF(F146="JEČ",IF(L146&gt;15,0,IF(J146&gt;15,(16-L146)*0.102,((16-L146)-(16-J146))*0.102)),0)+IF(F146="JEOF",IF(L146&gt;15,0,IF(J146&gt;15,(16-L146)*0.102,((16-L146)-(16-J146))*0.102)),0)+IF(F146="JnPČ",IF(L146&gt;15,0,IF(J146&gt;15,(16-L146)*0.153,((16-L146)-(16-J146))*0.153)),0)+IF(F146="JnEČ",IF(L146&gt;15,0,IF(J146&gt;15,(16-L146)*0.0765,((16-L146)-(16-J146))*0.0765)),0)+IF(F146="JčPČ",IF(L146&gt;15,0,IF(J146&gt;15,(16-L146)*0.06375,((16-L146)-(16-J146))*0.06375)),0)+IF(F146="JčEČ",IF(L146&gt;15,0,IF(J146&gt;15,(16-L146)*0.051,((16-L146)-(16-J146))*0.051)),0)+IF(F146="NEAK",IF(L146&gt;23,0,IF(J146&gt;23,(24-L146)*0.03444,((24-L146)-(24-J146))*0.03444)),0))</f>
        <v>0</v>
      </c>
      <c r="Q146" s="11">
        <f t="shared" ref="Q146:Q150" si="60">IF(ISERROR(P146*100/N146),0,(P146*100/N146))</f>
        <v>0</v>
      </c>
      <c r="R146" s="10">
        <f t="shared" si="58"/>
        <v>0</v>
      </c>
      <c r="S146" s="8"/>
    </row>
    <row r="147" spans="1:19" ht="30">
      <c r="A147" s="76">
        <v>3</v>
      </c>
      <c r="B147" s="76" t="s">
        <v>148</v>
      </c>
      <c r="C147" s="12" t="s">
        <v>73</v>
      </c>
      <c r="D147" s="76" t="s">
        <v>31</v>
      </c>
      <c r="E147" s="76">
        <v>2</v>
      </c>
      <c r="F147" s="76" t="s">
        <v>146</v>
      </c>
      <c r="G147" s="76">
        <v>1</v>
      </c>
      <c r="H147" s="76" t="s">
        <v>51</v>
      </c>
      <c r="I147" s="76"/>
      <c r="J147" s="76">
        <v>21</v>
      </c>
      <c r="K147" s="76">
        <v>21</v>
      </c>
      <c r="L147" s="61">
        <v>11</v>
      </c>
      <c r="M147" s="76" t="s">
        <v>34</v>
      </c>
      <c r="N147" s="3">
        <f t="shared" si="54"/>
        <v>4.7450000000000001</v>
      </c>
      <c r="O147" s="9">
        <f t="shared" si="55"/>
        <v>4.7450000000000001</v>
      </c>
      <c r="P147" s="4">
        <f t="shared" si="59"/>
        <v>0.38250000000000001</v>
      </c>
      <c r="Q147" s="11">
        <f t="shared" si="60"/>
        <v>8.0611169652265549</v>
      </c>
      <c r="R147" s="10">
        <f t="shared" si="58"/>
        <v>4.3071000000000002</v>
      </c>
      <c r="S147" s="8"/>
    </row>
    <row r="148" spans="1:19">
      <c r="A148" s="76">
        <v>4</v>
      </c>
      <c r="B148" s="76" t="s">
        <v>149</v>
      </c>
      <c r="C148" s="12" t="s">
        <v>118</v>
      </c>
      <c r="D148" s="76" t="s">
        <v>31</v>
      </c>
      <c r="E148" s="76">
        <v>1</v>
      </c>
      <c r="F148" s="76" t="s">
        <v>146</v>
      </c>
      <c r="G148" s="76">
        <v>1</v>
      </c>
      <c r="H148" s="76" t="s">
        <v>51</v>
      </c>
      <c r="I148" s="76"/>
      <c r="J148" s="76">
        <v>19</v>
      </c>
      <c r="K148" s="76">
        <v>19</v>
      </c>
      <c r="L148" s="61">
        <v>12</v>
      </c>
      <c r="M148" s="76" t="s">
        <v>34</v>
      </c>
      <c r="N148" s="3">
        <f t="shared" si="54"/>
        <v>4.6174999999999997</v>
      </c>
      <c r="O148" s="9">
        <f t="shared" si="55"/>
        <v>4.6174999999999997</v>
      </c>
      <c r="P148" s="4">
        <f t="shared" si="59"/>
        <v>0.30599999999999999</v>
      </c>
      <c r="Q148" s="11">
        <f t="shared" si="60"/>
        <v>6.6269626421223604</v>
      </c>
      <c r="R148" s="10">
        <f t="shared" si="58"/>
        <v>2.0678700000000001</v>
      </c>
      <c r="S148" s="8"/>
    </row>
    <row r="149" spans="1:19" ht="30">
      <c r="A149" s="76">
        <v>5</v>
      </c>
      <c r="B149" s="76" t="s">
        <v>120</v>
      </c>
      <c r="C149" s="12" t="s">
        <v>71</v>
      </c>
      <c r="D149" s="76" t="s">
        <v>31</v>
      </c>
      <c r="E149" s="76">
        <v>2</v>
      </c>
      <c r="F149" s="76" t="s">
        <v>146</v>
      </c>
      <c r="G149" s="76">
        <v>1</v>
      </c>
      <c r="H149" s="76" t="s">
        <v>51</v>
      </c>
      <c r="I149" s="76"/>
      <c r="J149" s="76">
        <v>13</v>
      </c>
      <c r="K149" s="76">
        <v>13</v>
      </c>
      <c r="L149" s="61">
        <v>4</v>
      </c>
      <c r="M149" s="76" t="s">
        <v>34</v>
      </c>
      <c r="N149" s="3">
        <f t="shared" si="54"/>
        <v>7.3125</v>
      </c>
      <c r="O149" s="9">
        <f t="shared" si="55"/>
        <v>7.3125</v>
      </c>
      <c r="P149" s="4">
        <f t="shared" si="59"/>
        <v>0.6885</v>
      </c>
      <c r="Q149" s="11">
        <f t="shared" si="60"/>
        <v>9.4153846153846139</v>
      </c>
      <c r="R149" s="10">
        <f t="shared" si="58"/>
        <v>6.7208400000000008</v>
      </c>
      <c r="S149" s="8"/>
    </row>
    <row r="150" spans="1:19" ht="75">
      <c r="A150" s="76">
        <v>6</v>
      </c>
      <c r="B150" s="76" t="s">
        <v>150</v>
      </c>
      <c r="C150" s="12" t="s">
        <v>77</v>
      </c>
      <c r="D150" s="76" t="s">
        <v>31</v>
      </c>
      <c r="E150" s="76">
        <v>4</v>
      </c>
      <c r="F150" s="76" t="s">
        <v>146</v>
      </c>
      <c r="G150" s="76">
        <v>1</v>
      </c>
      <c r="H150" s="76" t="s">
        <v>51</v>
      </c>
      <c r="I150" s="76"/>
      <c r="J150" s="76">
        <v>13</v>
      </c>
      <c r="K150" s="76">
        <v>13</v>
      </c>
      <c r="L150" s="61">
        <v>9</v>
      </c>
      <c r="M150" s="76" t="s">
        <v>34</v>
      </c>
      <c r="N150" s="3">
        <f t="shared" si="54"/>
        <v>4.0625</v>
      </c>
      <c r="O150" s="9">
        <f t="shared" si="55"/>
        <v>4.0625</v>
      </c>
      <c r="P150" s="4">
        <f t="shared" si="59"/>
        <v>0.30599999999999999</v>
      </c>
      <c r="Q150" s="11">
        <f t="shared" si="60"/>
        <v>7.5323076923076915</v>
      </c>
      <c r="R150" s="10">
        <f t="shared" si="58"/>
        <v>7.3390800000000009</v>
      </c>
      <c r="S150" s="8"/>
    </row>
    <row r="151" spans="1:19">
      <c r="A151" s="91" t="s">
        <v>43</v>
      </c>
      <c r="B151" s="92"/>
      <c r="C151" s="92"/>
      <c r="D151" s="92"/>
      <c r="E151" s="92"/>
      <c r="F151" s="92"/>
      <c r="G151" s="92"/>
      <c r="H151" s="92"/>
      <c r="I151" s="92"/>
      <c r="J151" s="92"/>
      <c r="K151" s="92"/>
      <c r="L151" s="92"/>
      <c r="M151" s="92"/>
      <c r="N151" s="92"/>
      <c r="O151" s="92"/>
      <c r="P151" s="92"/>
      <c r="Q151" s="93"/>
      <c r="R151" s="10">
        <f>SUM(R145:R150)</f>
        <v>20.434890000000003</v>
      </c>
      <c r="S151" s="8"/>
    </row>
    <row r="152" spans="1:19" ht="15.75">
      <c r="A152" s="23" t="s">
        <v>151</v>
      </c>
      <c r="B152" s="23"/>
      <c r="C152" s="15"/>
      <c r="D152" s="15"/>
      <c r="E152" s="15"/>
      <c r="F152" s="15"/>
      <c r="G152" s="15"/>
      <c r="H152" s="15"/>
      <c r="I152" s="15"/>
      <c r="J152" s="15"/>
      <c r="K152" s="15"/>
      <c r="L152" s="58"/>
      <c r="M152" s="15"/>
      <c r="N152" s="15"/>
      <c r="O152" s="15"/>
      <c r="P152" s="15"/>
      <c r="Q152" s="15"/>
      <c r="R152" s="16"/>
      <c r="S152" s="8"/>
    </row>
    <row r="153" spans="1:19" s="8" customFormat="1" ht="15.75">
      <c r="A153" s="23"/>
      <c r="B153" s="56" t="s">
        <v>152</v>
      </c>
      <c r="C153" s="15"/>
      <c r="D153" s="15"/>
      <c r="E153" s="15"/>
      <c r="F153" s="15"/>
      <c r="G153" s="15"/>
      <c r="H153" s="15"/>
      <c r="I153" s="15"/>
      <c r="J153" s="15"/>
      <c r="K153" s="15"/>
      <c r="L153" s="58"/>
      <c r="M153" s="15"/>
      <c r="N153" s="15"/>
      <c r="O153" s="15"/>
      <c r="P153" s="15"/>
      <c r="Q153" s="15"/>
      <c r="R153" s="16"/>
    </row>
    <row r="154" spans="1:19">
      <c r="A154" s="48" t="s">
        <v>45</v>
      </c>
      <c r="B154" s="48"/>
      <c r="C154" s="48"/>
      <c r="D154" s="48"/>
      <c r="E154" s="48"/>
      <c r="F154" s="48"/>
      <c r="G154" s="48"/>
      <c r="H154" s="48"/>
      <c r="I154" s="48"/>
      <c r="J154" s="15"/>
      <c r="K154" s="15"/>
      <c r="L154" s="58"/>
      <c r="M154" s="15"/>
      <c r="N154" s="15"/>
      <c r="O154" s="15"/>
      <c r="P154" s="15"/>
      <c r="Q154" s="15"/>
      <c r="R154" s="16"/>
      <c r="S154" s="8"/>
    </row>
    <row r="155" spans="1:19" s="8" customFormat="1">
      <c r="A155" s="48"/>
      <c r="B155" s="48"/>
      <c r="C155" s="48"/>
      <c r="D155" s="48"/>
      <c r="E155" s="48"/>
      <c r="F155" s="48"/>
      <c r="G155" s="48"/>
      <c r="H155" s="48"/>
      <c r="I155" s="48"/>
      <c r="J155" s="15"/>
      <c r="K155" s="15"/>
      <c r="L155" s="58"/>
      <c r="M155" s="15"/>
      <c r="N155" s="15"/>
      <c r="O155" s="15"/>
      <c r="P155" s="15"/>
      <c r="Q155" s="15"/>
      <c r="R155" s="16"/>
    </row>
    <row r="156" spans="1:19" s="65" customFormat="1" ht="13.9" customHeight="1">
      <c r="A156" s="100" t="s">
        <v>153</v>
      </c>
      <c r="B156" s="101"/>
      <c r="C156" s="101"/>
      <c r="D156" s="101"/>
      <c r="E156" s="101"/>
      <c r="F156" s="101"/>
      <c r="G156" s="101"/>
      <c r="H156" s="101"/>
      <c r="I156" s="101"/>
      <c r="J156" s="101"/>
      <c r="K156" s="101"/>
      <c r="L156" s="101"/>
      <c r="M156" s="101"/>
      <c r="N156" s="101"/>
      <c r="O156" s="101"/>
      <c r="P156" s="101"/>
      <c r="Q156" s="72"/>
    </row>
    <row r="157" spans="1:19" ht="15.6" customHeight="1">
      <c r="A157" s="87" t="s">
        <v>27</v>
      </c>
      <c r="B157" s="88"/>
      <c r="C157" s="88"/>
      <c r="D157" s="49"/>
      <c r="E157" s="49"/>
      <c r="F157" s="49"/>
      <c r="G157" s="49"/>
      <c r="H157" s="49"/>
      <c r="I157" s="49"/>
      <c r="J157" s="49"/>
      <c r="K157" s="49"/>
      <c r="L157" s="82"/>
      <c r="M157" s="49"/>
      <c r="N157" s="49"/>
      <c r="O157" s="49"/>
      <c r="P157" s="49"/>
      <c r="Q157" s="71"/>
      <c r="R157" s="8"/>
      <c r="S157" s="8"/>
    </row>
    <row r="158" spans="1:19" ht="13.9" customHeight="1">
      <c r="A158" s="89" t="s">
        <v>154</v>
      </c>
      <c r="B158" s="90"/>
      <c r="C158" s="90"/>
      <c r="D158" s="90"/>
      <c r="E158" s="90"/>
      <c r="F158" s="90"/>
      <c r="G158" s="90"/>
      <c r="H158" s="90"/>
      <c r="I158" s="90"/>
      <c r="J158" s="90"/>
      <c r="K158" s="90"/>
      <c r="L158" s="90"/>
      <c r="M158" s="90"/>
      <c r="N158" s="90"/>
      <c r="O158" s="90"/>
      <c r="P158" s="90"/>
      <c r="Q158" s="71"/>
      <c r="R158" s="8"/>
      <c r="S158" s="8"/>
    </row>
    <row r="159" spans="1:19" ht="60">
      <c r="A159" s="76">
        <v>1</v>
      </c>
      <c r="B159" s="76" t="s">
        <v>155</v>
      </c>
      <c r="C159" s="12" t="s">
        <v>36</v>
      </c>
      <c r="D159" s="76" t="s">
        <v>31</v>
      </c>
      <c r="E159" s="76">
        <v>2</v>
      </c>
      <c r="F159" s="76" t="s">
        <v>88</v>
      </c>
      <c r="G159" s="76" t="s">
        <v>89</v>
      </c>
      <c r="H159" s="76" t="s">
        <v>51</v>
      </c>
      <c r="I159" s="76"/>
      <c r="J159" s="76">
        <v>18</v>
      </c>
      <c r="K159" s="76">
        <v>18</v>
      </c>
      <c r="L159" s="61">
        <v>1</v>
      </c>
      <c r="M159" s="76" t="s">
        <v>34</v>
      </c>
      <c r="N159" s="3">
        <f t="shared" ref="N159:N162" si="61">(IF(F159="OŽ",IF(L159=1,550.8,IF(L159=2,426.38,IF(L159=3,342.14,IF(L159=4,181.44,IF(L159=5,168.48,IF(L159=6,155.52,IF(L159=7,148.5,IF(L159=8,144,0))))))))+IF(L159&lt;=8,0,IF(L159&lt;=16,137.7,IF(L159&lt;=24,108,IF(L159&lt;=32,80.1,IF(L159&lt;=36,52.2,0)))))-IF(L159&lt;=8,0,IF(L159&lt;=16,(L159-9)*2.754,IF(L159&lt;=24,(L159-17)* 2.754,IF(L159&lt;=32,(L159-25)* 2.754,IF(L159&lt;=36,(L159-33)*2.754,0))))),0)+IF(F159="PČ",IF(L159=1,449,IF(L159=2,314.6,IF(L159=3,238,IF(L159=4,172,IF(L159=5,159,IF(L159=6,145,IF(L159=7,132,IF(L159=8,119,0))))))))+IF(L159&lt;=8,0,IF(L159&lt;=16,88,IF(L159&lt;=24,55,IF(L159&lt;=32,22,0))))-IF(L159&lt;=8,0,IF(L159&lt;=16,(L159-9)*2.245,IF(L159&lt;=24,(L159-17)*2.245,IF(L159&lt;=32,(L159-25)*2.245,0)))),0)+IF(F159="PČneol",IF(L159=1,85,IF(L159=2,64.61,IF(L159=3,50.76,IF(L159=4,16.25,IF(L159=5,15,IF(L159=6,13.75,IF(L159=7,12.5,IF(L159=8,11.25,0))))))))+IF(L159&lt;=8,0,IF(L159&lt;=16,9,0))-IF(L159&lt;=8,0,IF(L159&lt;=16,(L159-9)*0.425,0)),0)+IF(F159="PŽ",IF(L159=1,85,IF(L159=2,59.5,IF(L159=3,45,IF(L159=4,32.5,IF(L159=5,30,IF(L159=6,27.5,IF(L159=7,25,IF(L159=8,22.5,0))))))))+IF(L159&lt;=8,0,IF(L159&lt;=16,19,IF(L159&lt;=24,13,IF(L159&lt;=32,8,0))))-IF(L159&lt;=8,0,IF(L159&lt;=16,(L159-9)*0.425,IF(L159&lt;=24,(L159-17)*0.425,IF(L159&lt;=32,(L159-25)*0.425,0)))),0)+IF(F159="EČ",IF(L159=1,204,IF(L159=2,156.24,IF(L159=3,123.84,IF(L159=4,72,IF(L159=5,66,IF(L159=6,60,IF(L159=7,54,IF(L159=8,48,0))))))))+IF(L159&lt;=8,0,IF(L159&lt;=16,40,IF(L159&lt;=24,25,0)))-IF(L159&lt;=8,0,IF(L159&lt;=16,(L159-9)*1.02,IF(L159&lt;=24,(L159-17)*1.02,0))),0)+IF(F159="EČneol",IF(L159=1,68,IF(L159=2,51.69,IF(L159=3,40.61,IF(L159=4,13,IF(L159=5,12,IF(L159=6,11,IF(L159=7,10,IF(L159=8,9,0)))))))))+IF(F159="EŽ",IF(L159=1,68,IF(L159=2,47.6,IF(L159=3,36,IF(L159=4,18,IF(L159=5,16.5,IF(L159=6,15,IF(L159=7,13.5,IF(L159=8,12,0))))))))+IF(L159&lt;=8,0,IF(L159&lt;=16,10,IF(L159&lt;=24,6,0)))-IF(L159&lt;=8,0,IF(L159&lt;=16,(L159-9)*0.34,IF(L159&lt;=24,(L159-17)*0.34,0))),0)+IF(F159="PT",IF(L159=1,68,IF(L159=2,52.08,IF(L159=3,41.28,IF(L159=4,24,IF(L159=5,22,IF(L159=6,20,IF(L159=7,18,IF(L159=8,16,0))))))))+IF(L159&lt;=8,0,IF(L159&lt;=16,13,IF(L159&lt;=24,9,IF(L159&lt;=32,4,0))))-IF(L159&lt;=8,0,IF(L159&lt;=16,(L159-9)*0.34,IF(L159&lt;=24,(L159-17)*0.34,IF(L159&lt;=32,(L159-25)*0.34,0)))),0)+IF(F159="JOŽ",IF(L159=1,85,IF(L159=2,59.5,IF(L159=3,45,IF(L159=4,32.5,IF(L159=5,30,IF(L159=6,27.5,IF(L159=7,25,IF(L159=8,22.5,0))))))))+IF(L159&lt;=8,0,IF(L159&lt;=16,19,IF(L159&lt;=24,13,0)))-IF(L159&lt;=8,0,IF(L159&lt;=16,(L159-9)*0.425,IF(L159&lt;=24,(L159-17)*0.425,0))),0)+IF(F159="JPČ",IF(L159=1,68,IF(L159=2,47.6,IF(L159=3,36,IF(L159=4,26,IF(L159=5,24,IF(L159=6,22,IF(L159=7,20,IF(L159=8,18,0))))))))+IF(L159&lt;=8,0,IF(L159&lt;=16,13,IF(L159&lt;=24,9,0)))-IF(L159&lt;=8,0,IF(L159&lt;=16,(L159-9)*0.34,IF(L159&lt;=24,(L159-17)*0.34,0))),0)+IF(F159="JEČ",IF(L159=1,34,IF(L159=2,26.04,IF(L159=3,20.6,IF(L159=4,12,IF(L159=5,11,IF(L159=6,10,IF(L159=7,9,IF(L159=8,8,0))))))))+IF(L159&lt;=8,0,IF(L159&lt;=16,6,0))-IF(L159&lt;=8,0,IF(L159&lt;=16,(L159-9)*0.17,0)),0)+IF(F159="JEOF",IF(L159=1,34,IF(L159=2,26.04,IF(L159=3,20.6,IF(L159=4,12,IF(L159=5,11,IF(L159=6,10,IF(L159=7,9,IF(L159=8,8,0))))))))+IF(L159&lt;=8,0,IF(L159&lt;=16,6,0))-IF(L159&lt;=8,0,IF(L159&lt;=16,(L159-9)*0.17,0)),0)+IF(F159="JnPČ",IF(L159=1,51,IF(L159=2,35.7,IF(L159=3,27,IF(L159=4,19.5,IF(L159=5,18,IF(L159=6,16.5,IF(L159=7,15,IF(L159=8,13.5,0))))))))+IF(L159&lt;=8,0,IF(L159&lt;=16,10,0))-IF(L159&lt;=8,0,IF(L159&lt;=16,(L159-9)*0.255,0)),0)+IF(F159="JnEČ",IF(L159=1,25.5,IF(L159=2,19.53,IF(L159=3,15.48,IF(L159=4,9,IF(L159=5,8.25,IF(L159=6,7.5,IF(L159=7,6.75,IF(L159=8,6,0))))))))+IF(L159&lt;=8,0,IF(L159&lt;=16,5,0))-IF(L159&lt;=8,0,IF(L159&lt;=16,(L159-9)*0.1275,0)),0)+IF(F159="JčPČ",IF(L159=1,21.25,IF(L159=2,14.5,IF(L159=3,11.5,IF(L159=4,7,IF(L159=5,6.5,IF(L159=6,6,IF(L159=7,5.5,IF(L159=8,5,0))))))))+IF(L159&lt;=8,0,IF(L159&lt;=16,4,0))-IF(L159&lt;=8,0,IF(L159&lt;=16,(L159-9)*0.10625,0)),0)+IF(F159="JčEČ",IF(L159=1,17,IF(L159=2,13.02,IF(L159=3,10.32,IF(L159=4,6,IF(L159=5,5.5,IF(L159=6,5,IF(L159=7,4.5,IF(L159=8,4,0))))))))+IF(L159&lt;=8,0,IF(L159&lt;=16,3,0))-IF(L159&lt;=8,0,IF(L159&lt;=16,(L159-9)*0.085,0)),0)+IF(F159="NEAK",IF(L159=1,11.48,IF(L159=2,8.79,IF(L159=3,6.97,IF(L159=4,4.05,IF(L159=5,3.71,IF(L159=6,3.38,IF(L159=7,3.04,IF(L159=8,2.7,0))))))))+IF(L159&lt;=8,0,IF(L159&lt;=16,2,IF(L159&lt;=24,1.3,0)))-IF(L159&lt;=8,0,IF(L159&lt;=16,(L159-9)*0.0574,IF(L159&lt;=24,(L159-17)*0.0574,0))),0))*IF(L159&lt;0,1,IF(OR(F159="PČ",F159="PŽ",F159="PT"),IF(J159&lt;32,J159/32,1),1))* IF(L159&lt;0,1,IF(OR(F159="EČ",F159="EŽ",F159="JOŽ",F159="JPČ",F159="NEAK"),IF(J159&lt;24,J159/24,1),1))*IF(L159&lt;0,1,IF(OR(F159="PČneol",F159="JEČ",F159="JEOF",F159="JnPČ",F159="JnEČ",F159="JčPČ",F159="JčEČ"),IF(J159&lt;16,J159/16,1),1))*IF(L159&lt;0,1,IF(F159="EČneol",IF(J159&lt;8,J159/8,1),1))</f>
        <v>252.5625</v>
      </c>
      <c r="O159" s="9">
        <f t="shared" ref="O159:O162" si="62">IF(F159="OŽ",N159,IF(H159="Ne",IF(J159*0.3&lt;J159-L159,N159,0),IF(J159*0.1&lt;J159-L159,N159,0)))</f>
        <v>252.5625</v>
      </c>
      <c r="P159" s="4">
        <f t="shared" ref="P159" si="63">IF(O159=0,0,IF(F159="OŽ",IF(L159&gt;35,0,IF(J159&gt;35,(36-L159)*1.836,((36-L159)-(36-J159))*1.836)),0)+IF(F159="PČ",IF(L159&gt;31,0,IF(J159&gt;31,(32-L159)*1.347,((32-L159)-(32-J159))*1.347)),0)+ IF(F159="PČneol",IF(L159&gt;15,0,IF(J159&gt;15,(16-L159)*0.255,((16-L159)-(16-J159))*0.255)),0)+IF(F159="PŽ",IF(L159&gt;31,0,IF(J159&gt;31,(32-L159)*0.255,((32-L159)-(32-J159))*0.255)),0)+IF(F159="EČ",IF(L159&gt;23,0,IF(J159&gt;23,(24-L159)*0.612,((24-L159)-(24-J159))*0.612)),0)+IF(F159="EČneol",IF(L159&gt;7,0,IF(J159&gt;7,(8-L159)*0.204,((8-L159)-(8-J159))*0.204)),0)+IF(F159="EŽ",IF(L159&gt;23,0,IF(J159&gt;23,(24-L159)*0.204,((24-L159)-(24-J159))*0.204)),0)+IF(F159="PT",IF(L159&gt;31,0,IF(J159&gt;31,(32-L159)*0.204,((32-L159)-(32-J159))*0.204)),0)+IF(F159="JOŽ",IF(L159&gt;23,0,IF(J159&gt;23,(24-L159)*0.255,((24-L159)-(24-J159))*0.255)),0)+IF(F159="JPČ",IF(L159&gt;23,0,IF(J159&gt;23,(24-L159)*0.204,((24-L159)-(24-J159))*0.204)),0)+IF(F159="JEČ",IF(L159&gt;15,0,IF(J159&gt;15,(16-L159)*0.102,((16-L159)-(16-J159))*0.102)),0)+IF(F159="JEOF",IF(L159&gt;15,0,IF(J159&gt;15,(16-L159)*0.102,((16-L159)-(16-J159))*0.102)),0)+IF(F159="JnPČ",IF(L159&gt;15,0,IF(J159&gt;15,(16-L159)*0.153,((16-L159)-(16-J159))*0.153)),0)+IF(F159="JnEČ",IF(L159&gt;15,0,IF(J159&gt;15,(16-L159)*0.0765,((16-L159)-(16-J159))*0.0765)),0)+IF(F159="JčPČ",IF(L159&gt;15,0,IF(J159&gt;15,(16-L159)*0.06375,((16-L159)-(16-J159))*0.06375)),0)+IF(F159="JčEČ",IF(L159&gt;15,0,IF(J159&gt;15,(16-L159)*0.051,((16-L159)-(16-J159))*0.051)),0)+IF(F159="NEAK",IF(L159&gt;23,0,IF(J159&gt;23,(24-L159)*0.03444,((24-L159)-(24-J159))*0.03444)),0))</f>
        <v>22.899000000000001</v>
      </c>
      <c r="Q159" s="11">
        <f t="shared" ref="Q159" si="64">IF(ISERROR(P159*100/N159),0,(P159*100/N159))</f>
        <v>9.0666666666666664</v>
      </c>
      <c r="R159" s="10">
        <f t="shared" ref="R159:R162" si="65">IF(Q159&lt;=30,O159+P159,O159+O159*0.3)*IF(G159=1,0.4,IF(G159=2,0.75,IF(G159="1 (kas 4 m. 1 k. nerengiamos)",0.52,1)))*IF(D159="olimpinė",1,IF(M159="Ne",0.5,1))*IF(OR(A$5="Lietuvos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federacija"),IF(OR(J159&lt;8,K159&lt;16),0,1),1)*E159*IF(I159&lt;=1,1,1/I159)*IF(OR(A$5="Lietuvos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300.80395800000002</v>
      </c>
      <c r="S159" s="8"/>
    </row>
    <row r="160" spans="1:19" ht="60">
      <c r="A160" s="76">
        <v>2</v>
      </c>
      <c r="B160" s="76" t="s">
        <v>156</v>
      </c>
      <c r="C160" s="12" t="s">
        <v>40</v>
      </c>
      <c r="D160" s="76" t="s">
        <v>31</v>
      </c>
      <c r="E160" s="76">
        <v>1</v>
      </c>
      <c r="F160" s="76" t="s">
        <v>88</v>
      </c>
      <c r="G160" s="76" t="s">
        <v>89</v>
      </c>
      <c r="H160" s="76" t="s">
        <v>51</v>
      </c>
      <c r="I160" s="76"/>
      <c r="J160" s="76">
        <v>22</v>
      </c>
      <c r="K160" s="76">
        <v>22</v>
      </c>
      <c r="L160" s="61">
        <v>10</v>
      </c>
      <c r="M160" s="76" t="s">
        <v>34</v>
      </c>
      <c r="N160" s="3">
        <f t="shared" si="61"/>
        <v>58.956562499999997</v>
      </c>
      <c r="O160" s="9">
        <f t="shared" si="62"/>
        <v>58.956562499999997</v>
      </c>
      <c r="P160" s="4">
        <f t="shared" ref="P160:P162" si="66">IF(O160=0,0,IF(F160="OŽ",IF(L160&gt;35,0,IF(J160&gt;35,(36-L160)*1.836,((36-L160)-(36-J160))*1.836)),0)+IF(F160="PČ",IF(L160&gt;31,0,IF(J160&gt;31,(32-L160)*1.347,((32-L160)-(32-J160))*1.347)),0)+ IF(F160="PČneol",IF(L160&gt;15,0,IF(J160&gt;15,(16-L160)*0.255,((16-L160)-(16-J160))*0.255)),0)+IF(F160="PŽ",IF(L160&gt;31,0,IF(J160&gt;31,(32-L160)*0.255,((32-L160)-(32-J160))*0.255)),0)+IF(F160="EČ",IF(L160&gt;23,0,IF(J160&gt;23,(24-L160)*0.612,((24-L160)-(24-J160))*0.612)),0)+IF(F160="EČneol",IF(L160&gt;7,0,IF(J160&gt;7,(8-L160)*0.204,((8-L160)-(8-J160))*0.204)),0)+IF(F160="EŽ",IF(L160&gt;23,0,IF(J160&gt;23,(24-L160)*0.204,((24-L160)-(24-J160))*0.204)),0)+IF(F160="PT",IF(L160&gt;31,0,IF(J160&gt;31,(32-L160)*0.204,((32-L160)-(32-J160))*0.204)),0)+IF(F160="JOŽ",IF(L160&gt;23,0,IF(J160&gt;23,(24-L160)*0.255,((24-L160)-(24-J160))*0.255)),0)+IF(F160="JPČ",IF(L160&gt;23,0,IF(J160&gt;23,(24-L160)*0.204,((24-L160)-(24-J160))*0.204)),0)+IF(F160="JEČ",IF(L160&gt;15,0,IF(J160&gt;15,(16-L160)*0.102,((16-L160)-(16-J160))*0.102)),0)+IF(F160="JEOF",IF(L160&gt;15,0,IF(J160&gt;15,(16-L160)*0.102,((16-L160)-(16-J160))*0.102)),0)+IF(F160="JnPČ",IF(L160&gt;15,0,IF(J160&gt;15,(16-L160)*0.153,((16-L160)-(16-J160))*0.153)),0)+IF(F160="JnEČ",IF(L160&gt;15,0,IF(J160&gt;15,(16-L160)*0.0765,((16-L160)-(16-J160))*0.0765)),0)+IF(F160="JčPČ",IF(L160&gt;15,0,IF(J160&gt;15,(16-L160)*0.06375,((16-L160)-(16-J160))*0.06375)),0)+IF(F160="JčEČ",IF(L160&gt;15,0,IF(J160&gt;15,(16-L160)*0.051,((16-L160)-(16-J160))*0.051)),0)+IF(F160="NEAK",IF(L160&gt;23,0,IF(J160&gt;23,(24-L160)*0.03444,((24-L160)-(24-J160))*0.03444)),0))</f>
        <v>16.164000000000001</v>
      </c>
      <c r="Q160" s="11">
        <f t="shared" ref="Q160:Q162" si="67">IF(ISERROR(P160*100/N160),0,(P160*100/N160))</f>
        <v>27.416795204096239</v>
      </c>
      <c r="R160" s="10">
        <f t="shared" si="65"/>
        <v>41.015827125000008</v>
      </c>
      <c r="S160" s="8"/>
    </row>
    <row r="161" spans="1:19" ht="60">
      <c r="A161" s="76">
        <v>3</v>
      </c>
      <c r="B161" s="76" t="s">
        <v>157</v>
      </c>
      <c r="C161" s="12" t="s">
        <v>42</v>
      </c>
      <c r="D161" s="76" t="s">
        <v>31</v>
      </c>
      <c r="E161" s="76">
        <v>1</v>
      </c>
      <c r="F161" s="76" t="s">
        <v>88</v>
      </c>
      <c r="G161" s="76" t="s">
        <v>89</v>
      </c>
      <c r="H161" s="76" t="s">
        <v>51</v>
      </c>
      <c r="I161" s="76"/>
      <c r="J161" s="76">
        <v>32</v>
      </c>
      <c r="K161" s="76">
        <v>32</v>
      </c>
      <c r="L161" s="61">
        <v>3</v>
      </c>
      <c r="M161" s="76" t="s">
        <v>34</v>
      </c>
      <c r="N161" s="3">
        <f t="shared" si="61"/>
        <v>238</v>
      </c>
      <c r="O161" s="9">
        <f t="shared" si="62"/>
        <v>238</v>
      </c>
      <c r="P161" s="4">
        <f t="shared" si="66"/>
        <v>39.063000000000002</v>
      </c>
      <c r="Q161" s="11">
        <f t="shared" si="67"/>
        <v>16.413025210084033</v>
      </c>
      <c r="R161" s="10">
        <f t="shared" si="65"/>
        <v>151.276398</v>
      </c>
      <c r="S161" s="8"/>
    </row>
    <row r="162" spans="1:19" ht="75">
      <c r="A162" s="76">
        <v>4</v>
      </c>
      <c r="B162" s="76" t="s">
        <v>158</v>
      </c>
      <c r="C162" s="12" t="s">
        <v>38</v>
      </c>
      <c r="D162" s="76" t="s">
        <v>31</v>
      </c>
      <c r="E162" s="76">
        <v>4</v>
      </c>
      <c r="F162" s="76" t="s">
        <v>88</v>
      </c>
      <c r="G162" s="76" t="s">
        <v>89</v>
      </c>
      <c r="H162" s="76" t="s">
        <v>51</v>
      </c>
      <c r="I162" s="76"/>
      <c r="J162" s="76">
        <v>12</v>
      </c>
      <c r="K162" s="76">
        <v>12</v>
      </c>
      <c r="L162" s="61">
        <v>12</v>
      </c>
      <c r="M162" s="76" t="s">
        <v>34</v>
      </c>
      <c r="N162" s="3">
        <f t="shared" si="61"/>
        <v>30.474375000000002</v>
      </c>
      <c r="O162" s="9">
        <f t="shared" si="62"/>
        <v>0</v>
      </c>
      <c r="P162" s="4">
        <f t="shared" si="66"/>
        <v>0</v>
      </c>
      <c r="Q162" s="11">
        <f t="shared" si="67"/>
        <v>0</v>
      </c>
      <c r="R162" s="10">
        <f t="shared" si="65"/>
        <v>0</v>
      </c>
      <c r="S162" s="8"/>
    </row>
    <row r="163" spans="1:19" ht="13.9" customHeight="1">
      <c r="A163" s="91" t="s">
        <v>43</v>
      </c>
      <c r="B163" s="92"/>
      <c r="C163" s="92"/>
      <c r="D163" s="92"/>
      <c r="E163" s="92"/>
      <c r="F163" s="92"/>
      <c r="G163" s="92"/>
      <c r="H163" s="92"/>
      <c r="I163" s="92"/>
      <c r="J163" s="92"/>
      <c r="K163" s="92"/>
      <c r="L163" s="92"/>
      <c r="M163" s="92"/>
      <c r="N163" s="92"/>
      <c r="O163" s="92"/>
      <c r="P163" s="92"/>
      <c r="Q163" s="93"/>
      <c r="R163" s="10">
        <f>SUM(R159:R162)</f>
        <v>493.09618312500004</v>
      </c>
      <c r="S163" s="8"/>
    </row>
    <row r="164" spans="1:19" ht="15.75">
      <c r="A164" s="23" t="s">
        <v>159</v>
      </c>
      <c r="B164" s="23"/>
      <c r="C164" s="15"/>
      <c r="D164" s="15"/>
      <c r="E164" s="15"/>
      <c r="F164" s="15"/>
      <c r="G164" s="15"/>
      <c r="H164" s="15"/>
      <c r="I164" s="15"/>
      <c r="J164" s="15"/>
      <c r="K164" s="15"/>
      <c r="L164" s="58"/>
      <c r="M164" s="15"/>
      <c r="N164" s="15"/>
      <c r="O164" s="15"/>
      <c r="P164" s="15"/>
      <c r="Q164" s="15"/>
      <c r="R164" s="16"/>
      <c r="S164" s="8"/>
    </row>
    <row r="165" spans="1:19" s="8" customFormat="1" ht="15.75">
      <c r="A165" s="23"/>
      <c r="B165" s="56" t="s">
        <v>160</v>
      </c>
      <c r="C165" s="15"/>
      <c r="D165" s="15"/>
      <c r="E165" s="15"/>
      <c r="F165" s="15"/>
      <c r="G165" s="15"/>
      <c r="H165" s="15"/>
      <c r="I165" s="15"/>
      <c r="J165" s="15"/>
      <c r="K165" s="15"/>
      <c r="L165" s="58"/>
      <c r="M165" s="15"/>
      <c r="N165" s="15"/>
      <c r="O165" s="15"/>
      <c r="P165" s="15"/>
      <c r="Q165" s="15"/>
      <c r="R165" s="16"/>
    </row>
    <row r="166" spans="1:19" s="8" customFormat="1" ht="15.75">
      <c r="A166" s="23"/>
      <c r="B166" s="56" t="s">
        <v>161</v>
      </c>
      <c r="C166" s="15"/>
      <c r="D166" s="15"/>
      <c r="E166" s="15"/>
      <c r="F166" s="15"/>
      <c r="G166" s="15"/>
      <c r="H166" s="15"/>
      <c r="I166" s="15"/>
      <c r="J166" s="15"/>
      <c r="K166" s="15"/>
      <c r="L166" s="58"/>
      <c r="M166" s="15"/>
      <c r="N166" s="15"/>
      <c r="O166" s="15"/>
      <c r="P166" s="15"/>
      <c r="Q166" s="15"/>
      <c r="R166" s="16"/>
    </row>
    <row r="167" spans="1:19" s="8" customFormat="1" ht="15.75">
      <c r="A167" s="23"/>
      <c r="B167" s="56" t="s">
        <v>162</v>
      </c>
      <c r="C167" s="15"/>
      <c r="D167" s="15"/>
      <c r="E167" s="15"/>
      <c r="F167" s="15"/>
      <c r="G167" s="15"/>
      <c r="H167" s="15"/>
      <c r="I167" s="15"/>
      <c r="J167" s="15"/>
      <c r="K167" s="15"/>
      <c r="L167" s="58"/>
      <c r="M167" s="15"/>
      <c r="N167" s="15"/>
      <c r="O167" s="15"/>
      <c r="P167" s="15"/>
      <c r="Q167" s="15"/>
      <c r="R167" s="16"/>
    </row>
    <row r="168" spans="1:19" s="8" customFormat="1" ht="15.75">
      <c r="A168" s="23"/>
      <c r="B168" s="56" t="s">
        <v>163</v>
      </c>
      <c r="C168" s="15"/>
      <c r="D168" s="15"/>
      <c r="E168" s="15"/>
      <c r="F168" s="15"/>
      <c r="G168" s="15"/>
      <c r="H168" s="15"/>
      <c r="I168" s="15"/>
      <c r="J168" s="15"/>
      <c r="K168" s="15"/>
      <c r="L168" s="58"/>
      <c r="M168" s="15"/>
      <c r="N168" s="15"/>
      <c r="O168" s="15"/>
      <c r="P168" s="15"/>
      <c r="Q168" s="15"/>
      <c r="R168" s="16"/>
    </row>
    <row r="169" spans="1:19">
      <c r="A169" s="48" t="s">
        <v>45</v>
      </c>
      <c r="B169" s="48"/>
      <c r="C169" s="48"/>
      <c r="D169" s="48"/>
      <c r="E169" s="48"/>
      <c r="F169" s="48"/>
      <c r="G169" s="48"/>
      <c r="H169" s="48"/>
      <c r="I169" s="48"/>
      <c r="J169" s="15"/>
      <c r="K169" s="15"/>
      <c r="L169" s="58"/>
      <c r="M169" s="15"/>
      <c r="N169" s="15"/>
      <c r="O169" s="15"/>
      <c r="P169" s="15"/>
      <c r="Q169" s="15"/>
      <c r="R169" s="16"/>
      <c r="S169" s="8"/>
    </row>
    <row r="170" spans="1:19" s="8" customFormat="1">
      <c r="A170" s="48"/>
      <c r="B170" s="48"/>
      <c r="C170" s="48"/>
      <c r="D170" s="48"/>
      <c r="E170" s="48"/>
      <c r="F170" s="48"/>
      <c r="G170" s="48"/>
      <c r="H170" s="48"/>
      <c r="I170" s="48"/>
      <c r="J170" s="15"/>
      <c r="K170" s="15"/>
      <c r="L170" s="58"/>
      <c r="M170" s="15"/>
      <c r="N170" s="15"/>
      <c r="O170" s="15"/>
      <c r="P170" s="15"/>
      <c r="Q170" s="15"/>
      <c r="R170" s="16"/>
    </row>
    <row r="171" spans="1:19" s="55" customFormat="1">
      <c r="A171" s="85" t="s">
        <v>164</v>
      </c>
      <c r="B171" s="86"/>
      <c r="C171" s="86"/>
      <c r="D171" s="86"/>
      <c r="E171" s="86"/>
      <c r="F171" s="86"/>
      <c r="G171" s="86"/>
      <c r="H171" s="86"/>
      <c r="I171" s="86"/>
      <c r="J171" s="86"/>
      <c r="K171" s="86"/>
      <c r="L171" s="86"/>
      <c r="M171" s="86"/>
      <c r="N171" s="86"/>
      <c r="O171" s="86"/>
      <c r="P171" s="86"/>
      <c r="Q171" s="70"/>
    </row>
    <row r="172" spans="1:19" ht="18">
      <c r="A172" s="87" t="s">
        <v>27</v>
      </c>
      <c r="B172" s="88"/>
      <c r="C172" s="88"/>
      <c r="D172" s="49"/>
      <c r="E172" s="49"/>
      <c r="F172" s="49"/>
      <c r="G172" s="49"/>
      <c r="H172" s="49"/>
      <c r="I172" s="49"/>
      <c r="J172" s="49"/>
      <c r="K172" s="49"/>
      <c r="L172" s="82"/>
      <c r="M172" s="49"/>
      <c r="N172" s="49"/>
      <c r="O172" s="49"/>
      <c r="P172" s="49"/>
      <c r="Q172" s="71"/>
      <c r="R172" s="8"/>
      <c r="S172" s="8"/>
    </row>
    <row r="173" spans="1:19">
      <c r="A173" s="89" t="s">
        <v>165</v>
      </c>
      <c r="B173" s="90"/>
      <c r="C173" s="90"/>
      <c r="D173" s="90"/>
      <c r="E173" s="90"/>
      <c r="F173" s="90"/>
      <c r="G173" s="90"/>
      <c r="H173" s="90"/>
      <c r="I173" s="90"/>
      <c r="J173" s="90"/>
      <c r="K173" s="90"/>
      <c r="L173" s="90"/>
      <c r="M173" s="90"/>
      <c r="N173" s="90"/>
      <c r="O173" s="90"/>
      <c r="P173" s="90"/>
      <c r="Q173" s="71"/>
      <c r="R173" s="8"/>
      <c r="S173" s="8"/>
    </row>
    <row r="174" spans="1:19" ht="30">
      <c r="A174" s="76">
        <v>1</v>
      </c>
      <c r="B174" s="76" t="s">
        <v>166</v>
      </c>
      <c r="C174" s="12" t="s">
        <v>167</v>
      </c>
      <c r="D174" s="76" t="s">
        <v>31</v>
      </c>
      <c r="E174" s="76">
        <v>2</v>
      </c>
      <c r="F174" s="76" t="s">
        <v>168</v>
      </c>
      <c r="G174" s="76" t="s">
        <v>33</v>
      </c>
      <c r="H174" s="76" t="s">
        <v>34</v>
      </c>
      <c r="I174" s="76"/>
      <c r="J174" s="76">
        <v>12</v>
      </c>
      <c r="K174" s="76">
        <v>12</v>
      </c>
      <c r="L174" s="61">
        <v>6</v>
      </c>
      <c r="M174" s="76" t="s">
        <v>34</v>
      </c>
      <c r="N174" s="3">
        <f>(IF(F174="OŽ",IF(L174=1,550.8,IF(L174=2,426.38,IF(L174=3,342.14,IF(L174=4,181.44,IF(L174=5,168.48,IF(L174=6,155.52,IF(L174=7,148.5,IF(L174=8,144,0))))))))+IF(L174&lt;=8,0,IF(L174&lt;=16,137.7,IF(L174&lt;=24,108,IF(L174&lt;=32,80.1,IF(L174&lt;=36,52.2,0)))))-IF(L174&lt;=8,0,IF(L174&lt;=16,(L174-9)*2.754,IF(L174&lt;=24,(L174-17)* 2.754,IF(L174&lt;=32,(L174-25)* 2.754,IF(L174&lt;=36,(L174-33)*2.754,0))))),0)+IF(F174="PČ",IF(L174=1,449,IF(L174=2,314.6,IF(L174=3,238,IF(L174=4,172,IF(L174=5,159,IF(L174=6,145,IF(L174=7,132,IF(L174=8,119,0))))))))+IF(L174&lt;=8,0,IF(L174&lt;=16,88,IF(L174&lt;=24,55,IF(L174&lt;=32,22,0))))-IF(L174&lt;=8,0,IF(L174&lt;=16,(L174-9)*2.245,IF(L174&lt;=24,(L174-17)*2.245,IF(L174&lt;=32,(L174-25)*2.245,0)))),0)+IF(F174="PČneol",IF(L174=1,85,IF(L174=2,64.61,IF(L174=3,50.76,IF(L174=4,16.25,IF(L174=5,15,IF(L174=6,13.75,IF(L174=7,12.5,IF(L174=8,11.25,0))))))))+IF(L174&lt;=8,0,IF(L174&lt;=16,9,0))-IF(L174&lt;=8,0,IF(L174&lt;=16,(L174-9)*0.425,0)),0)+IF(F174="PŽ",IF(L174=1,85,IF(L174=2,59.5,IF(L174=3,45,IF(L174=4,32.5,IF(L174=5,30,IF(L174=6,27.5,IF(L174=7,25,IF(L174=8,22.5,0))))))))+IF(L174&lt;=8,0,IF(L174&lt;=16,19,IF(L174&lt;=24,13,IF(L174&lt;=32,8,0))))-IF(L174&lt;=8,0,IF(L174&lt;=16,(L174-9)*0.425,IF(L174&lt;=24,(L174-17)*0.425,IF(L174&lt;=32,(L174-25)*0.425,0)))),0)+IF(F174="EČ",IF(L174=1,204,IF(L174=2,156.24,IF(L174=3,123.84,IF(L174=4,72,IF(L174=5,66,IF(L174=6,60,IF(L174=7,54,IF(L174=8,48,0))))))))+IF(L174&lt;=8,0,IF(L174&lt;=16,40,IF(L174&lt;=24,25,0)))-IF(L174&lt;=8,0,IF(L174&lt;=16,(L174-9)*1.02,IF(L174&lt;=24,(L174-17)*1.02,0))),0)+IF(F174="EČneol",IF(L174=1,68,IF(L174=2,51.69,IF(L174=3,40.61,IF(L174=4,13,IF(L174=5,12,IF(L174=6,11,IF(L174=7,10,IF(L174=8,9,0)))))))))+IF(F174="EŽ",IF(L174=1,68,IF(L174=2,47.6,IF(L174=3,36,IF(L174=4,18,IF(L174=5,16.5,IF(L174=6,15,IF(L174=7,13.5,IF(L174=8,12,0))))))))+IF(L174&lt;=8,0,IF(L174&lt;=16,10,IF(L174&lt;=24,6,0)))-IF(L174&lt;=8,0,IF(L174&lt;=16,(L174-9)*0.34,IF(L174&lt;=24,(L174-17)*0.34,0))),0)+IF(F174="PT",IF(L174=1,68,IF(L174=2,52.08,IF(L174=3,41.28,IF(L174=4,24,IF(L174=5,22,IF(L174=6,20,IF(L174=7,18,IF(L174=8,16,0))))))))+IF(L174&lt;=8,0,IF(L174&lt;=16,13,IF(L174&lt;=24,9,IF(L174&lt;=32,4,0))))-IF(L174&lt;=8,0,IF(L174&lt;=16,(L174-9)*0.34,IF(L174&lt;=24,(L174-17)*0.34,IF(L174&lt;=32,(L174-25)*0.34,0)))),0)+IF(F174="JOŽ",IF(L174=1,85,IF(L174=2,59.5,IF(L174=3,45,IF(L174=4,32.5,IF(L174=5,30,IF(L174=6,27.5,IF(L174=7,25,IF(L174=8,22.5,0))))))))+IF(L174&lt;=8,0,IF(L174&lt;=16,19,IF(L174&lt;=24,13,0)))-IF(L174&lt;=8,0,IF(L174&lt;=16,(L174-9)*0.425,IF(L174&lt;=24,(L174-17)*0.425,0))),0)+IF(F174="JPČ",IF(L174=1,68,IF(L174=2,47.6,IF(L174=3,36,IF(L174=4,26,IF(L174=5,24,IF(L174=6,22,IF(L174=7,20,IF(L174=8,18,0))))))))+IF(L174&lt;=8,0,IF(L174&lt;=16,13,IF(L174&lt;=24,9,0)))-IF(L174&lt;=8,0,IF(L174&lt;=16,(L174-9)*0.34,IF(L174&lt;=24,(L174-17)*0.34,0))),0)+IF(F174="JEČ",IF(L174=1,34,IF(L174=2,26.04,IF(L174=3,20.6,IF(L174=4,12,IF(L174=5,11,IF(L174=6,10,IF(L174=7,9,IF(L174=8,8,0))))))))+IF(L174&lt;=8,0,IF(L174&lt;=16,6,0))-IF(L174&lt;=8,0,IF(L174&lt;=16,(L174-9)*0.17,0)),0)+IF(F174="JEOF",IF(L174=1,34,IF(L174=2,26.04,IF(L174=3,20.6,IF(L174=4,12,IF(L174=5,11,IF(L174=6,10,IF(L174=7,9,IF(L174=8,8,0))))))))+IF(L174&lt;=8,0,IF(L174&lt;=16,6,0))-IF(L174&lt;=8,0,IF(L174&lt;=16,(L174-9)*0.17,0)),0)+IF(F174="JnPČ",IF(L174=1,51,IF(L174=2,35.7,IF(L174=3,27,IF(L174=4,19.5,IF(L174=5,18,IF(L174=6,16.5,IF(L174=7,15,IF(L174=8,13.5,0))))))))+IF(L174&lt;=8,0,IF(L174&lt;=16,10,0))-IF(L174&lt;=8,0,IF(L174&lt;=16,(L174-9)*0.255,0)),0)+IF(F174="JnEČ",IF(L174=1,25.5,IF(L174=2,19.53,IF(L174=3,15.48,IF(L174=4,9,IF(L174=5,8.25,IF(L174=6,7.5,IF(L174=7,6.75,IF(L174=8,6,0))))))))+IF(L174&lt;=8,0,IF(L174&lt;=16,5,0))-IF(L174&lt;=8,0,IF(L174&lt;=16,(L174-9)*0.1275,0)),0)+IF(F174="JčPČ",IF(L174=1,21.25,IF(L174=2,14.5,IF(L174=3,11.5,IF(L174=4,7,IF(L174=5,6.5,IF(L174=6,6,IF(L174=7,5.5,IF(L174=8,5,0))))))))+IF(L174&lt;=8,0,IF(L174&lt;=16,4,0))-IF(L174&lt;=8,0,IF(L174&lt;=16,(L174-9)*0.10625,0)),0)+IF(F174="JčEČ",IF(L174=1,17,IF(L174=2,13.02,IF(L174=3,10.32,IF(L174=4,6,IF(L174=5,5.5,IF(L174=6,5,IF(L174=7,4.5,IF(L174=8,4,0))))))))+IF(L174&lt;=8,0,IF(L174&lt;=16,3,0))-IF(L174&lt;=8,0,IF(L174&lt;=16,(L174-9)*0.085,0)),0)+IF(F174="NEAK",IF(L174=1,11.48,IF(L174=2,8.79,IF(L174=3,6.97,IF(L174=4,4.05,IF(L174=5,3.71,IF(L174=6,3.38,IF(L174=7,3.04,IF(L174=8,2.7,0))))))))+IF(L174&lt;=8,0,IF(L174&lt;=16,2,IF(L174&lt;=24,1.3,0)))-IF(L174&lt;=8,0,IF(L174&lt;=16,(L174-9)*0.0574,IF(L174&lt;=24,(L174-17)*0.0574,0))),0))*IF(L174&lt;0,1,IF(OR(F174="PČ",F174="PŽ",F174="PT"),IF(J174&lt;32,J174/32,1),1))* IF(L174&lt;0,1,IF(OR(F174="EČ",F174="EŽ",F174="JOŽ",F174="JPČ",F174="NEAK"),IF(J174&lt;24,J174/24,1),1))*IF(L174&lt;0,1,IF(OR(F174="PČneol",F174="JEČ",F174="JEOF",F174="JnPČ",F174="JnEČ",F174="JčPČ",F174="JčEČ"),IF(J174&lt;16,J174/16,1),1))*IF(L174&lt;0,1,IF(F174="EČneol",IF(J174&lt;8,J174/8,1),1))</f>
        <v>13.75</v>
      </c>
      <c r="O174" s="9">
        <f t="shared" ref="O174" si="68">IF(F174="OŽ",N174,IF(H174="Ne",IF(J174*0.3&lt;J174-L174,N174,0),IF(J174*0.1&lt;J174-L174,N174,0)))</f>
        <v>13.75</v>
      </c>
      <c r="P174" s="4">
        <f t="shared" ref="P174" si="69">IF(O174=0,0,IF(F174="OŽ",IF(L174&gt;35,0,IF(J174&gt;35,(36-L174)*1.836,((36-L174)-(36-J174))*1.836)),0)+IF(F174="PČ",IF(L174&gt;31,0,IF(J174&gt;31,(32-L174)*1.347,((32-L174)-(32-J174))*1.347)),0)+ IF(F174="PČneol",IF(L174&gt;15,0,IF(J174&gt;15,(16-L174)*0.255,((16-L174)-(16-J174))*0.255)),0)+IF(F174="PŽ",IF(L174&gt;31,0,IF(J174&gt;31,(32-L174)*0.255,((32-L174)-(32-J174))*0.255)),0)+IF(F174="EČ",IF(L174&gt;23,0,IF(J174&gt;23,(24-L174)*0.612,((24-L174)-(24-J174))*0.612)),0)+IF(F174="EČneol",IF(L174&gt;7,0,IF(J174&gt;7,(8-L174)*0.204,((8-L174)-(8-J174))*0.204)),0)+IF(F174="EŽ",IF(L174&gt;23,0,IF(J174&gt;23,(24-L174)*0.204,((24-L174)-(24-J174))*0.204)),0)+IF(F174="PT",IF(L174&gt;31,0,IF(J174&gt;31,(32-L174)*0.204,((32-L174)-(32-J174))*0.204)),0)+IF(F174="JOŽ",IF(L174&gt;23,0,IF(J174&gt;23,(24-L174)*0.255,((24-L174)-(24-J174))*0.255)),0)+IF(F174="JPČ",IF(L174&gt;23,0,IF(J174&gt;23,(24-L174)*0.204,((24-L174)-(24-J174))*0.204)),0)+IF(F174="JEČ",IF(L174&gt;15,0,IF(J174&gt;15,(16-L174)*0.102,((16-L174)-(16-J174))*0.102)),0)+IF(F174="JEOF",IF(L174&gt;15,0,IF(J174&gt;15,(16-L174)*0.102,((16-L174)-(16-J174))*0.102)),0)+IF(F174="JnPČ",IF(L174&gt;15,0,IF(J174&gt;15,(16-L174)*0.153,((16-L174)-(16-J174))*0.153)),0)+IF(F174="JnEČ",IF(L174&gt;15,0,IF(J174&gt;15,(16-L174)*0.0765,((16-L174)-(16-J174))*0.0765)),0)+IF(F174="JčPČ",IF(L174&gt;15,0,IF(J174&gt;15,(16-L174)*0.06375,((16-L174)-(16-J174))*0.06375)),0)+IF(F174="JčEČ",IF(L174&gt;15,0,IF(J174&gt;15,(16-L174)*0.051,((16-L174)-(16-J174))*0.051)),0)+IF(F174="NEAK",IF(L174&gt;23,0,IF(J174&gt;23,(24-L174)*0.03444,((24-L174)-(24-J174))*0.03444)),0))</f>
        <v>1.53</v>
      </c>
      <c r="Q174" s="11">
        <f t="shared" ref="Q174" si="70">IF(ISERROR(P174*100/N174),0,(P174*100/N174))</f>
        <v>11.127272727272727</v>
      </c>
      <c r="R174" s="10">
        <f t="shared" ref="R174" si="71">IF(Q174&lt;=30,O174+P174,O174+O174*0.3)*IF(G174=1,0.4,IF(G174=2,0.75,IF(G174="1 (kas 4 m. 1 k. nerengiamos)",0.52,1)))*IF(D174="olimpinė",1,IF(M174="Ne",0.5,1))*IF(OR(A$5="Lietuvos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federacija"),IF(OR(J174&lt;8,K174&lt;16),0,1),1)*E174*IF(I174&lt;=1,1,1/I174)*IF(OR(A$5="Lietuvos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32.088000000000001</v>
      </c>
      <c r="S174" s="8"/>
    </row>
    <row r="175" spans="1:19">
      <c r="A175" s="91" t="s">
        <v>43</v>
      </c>
      <c r="B175" s="92"/>
      <c r="C175" s="92"/>
      <c r="D175" s="92"/>
      <c r="E175" s="92"/>
      <c r="F175" s="92"/>
      <c r="G175" s="92"/>
      <c r="H175" s="92"/>
      <c r="I175" s="92"/>
      <c r="J175" s="92"/>
      <c r="K175" s="92"/>
      <c r="L175" s="92"/>
      <c r="M175" s="92"/>
      <c r="N175" s="92"/>
      <c r="O175" s="92"/>
      <c r="P175" s="92"/>
      <c r="Q175" s="93"/>
      <c r="R175" s="10">
        <f>SUM(R174:R174)</f>
        <v>32.088000000000001</v>
      </c>
      <c r="S175" s="8"/>
    </row>
    <row r="176" spans="1:19" ht="15.75">
      <c r="A176" s="23" t="s">
        <v>169</v>
      </c>
      <c r="B176" s="23"/>
      <c r="C176" s="15"/>
      <c r="D176" s="15"/>
      <c r="E176" s="15"/>
      <c r="F176" s="15"/>
      <c r="G176" s="15"/>
      <c r="H176" s="15"/>
      <c r="I176" s="15"/>
      <c r="J176" s="15"/>
      <c r="K176" s="15"/>
      <c r="L176" s="58"/>
      <c r="M176" s="15"/>
      <c r="N176" s="15"/>
      <c r="O176" s="15"/>
      <c r="P176" s="15"/>
      <c r="Q176" s="15"/>
      <c r="R176" s="16"/>
      <c r="S176" s="8"/>
    </row>
    <row r="177" spans="1:19" s="8" customFormat="1" ht="15.75">
      <c r="A177" s="23"/>
      <c r="B177" s="56" t="s">
        <v>170</v>
      </c>
      <c r="C177" s="15"/>
      <c r="D177" s="15"/>
      <c r="E177" s="15"/>
      <c r="F177" s="15"/>
      <c r="G177" s="15"/>
      <c r="H177" s="15"/>
      <c r="I177" s="15"/>
      <c r="J177" s="15"/>
      <c r="K177" s="15"/>
      <c r="L177" s="58"/>
      <c r="M177" s="15"/>
      <c r="N177" s="15"/>
      <c r="O177" s="15"/>
      <c r="P177" s="15"/>
      <c r="Q177" s="15"/>
      <c r="R177" s="16"/>
    </row>
    <row r="178" spans="1:19">
      <c r="A178" s="48" t="s">
        <v>45</v>
      </c>
      <c r="B178" s="48"/>
      <c r="C178" s="48"/>
      <c r="D178" s="48"/>
      <c r="E178" s="48"/>
      <c r="F178" s="48"/>
      <c r="G178" s="48"/>
      <c r="H178" s="48"/>
      <c r="I178" s="48"/>
      <c r="J178" s="15"/>
      <c r="K178" s="15"/>
      <c r="L178" s="58"/>
      <c r="M178" s="15"/>
      <c r="N178" s="15"/>
      <c r="O178" s="15"/>
      <c r="P178" s="15"/>
      <c r="Q178" s="15"/>
      <c r="R178" s="16"/>
      <c r="S178" s="8"/>
    </row>
    <row r="179" spans="1:19" s="8" customFormat="1">
      <c r="A179" s="48"/>
      <c r="B179" s="48"/>
      <c r="C179" s="48"/>
      <c r="D179" s="48"/>
      <c r="E179" s="48"/>
      <c r="F179" s="48"/>
      <c r="G179" s="48"/>
      <c r="H179" s="48"/>
      <c r="I179" s="48"/>
      <c r="J179" s="15"/>
      <c r="K179" s="15"/>
      <c r="L179" s="58"/>
      <c r="M179" s="15"/>
      <c r="N179" s="15"/>
      <c r="O179" s="15"/>
      <c r="P179" s="15"/>
      <c r="Q179" s="15"/>
      <c r="R179" s="16"/>
    </row>
    <row r="180" spans="1:19" s="55" customFormat="1">
      <c r="A180" s="85" t="s">
        <v>171</v>
      </c>
      <c r="B180" s="86"/>
      <c r="C180" s="86"/>
      <c r="D180" s="86"/>
      <c r="E180" s="86"/>
      <c r="F180" s="86"/>
      <c r="G180" s="86"/>
      <c r="H180" s="86"/>
      <c r="I180" s="86"/>
      <c r="J180" s="86"/>
      <c r="K180" s="86"/>
      <c r="L180" s="86"/>
      <c r="M180" s="86"/>
      <c r="N180" s="86"/>
      <c r="O180" s="86"/>
      <c r="P180" s="86"/>
      <c r="Q180" s="70"/>
    </row>
    <row r="181" spans="1:19" ht="18">
      <c r="A181" s="87" t="s">
        <v>27</v>
      </c>
      <c r="B181" s="88"/>
      <c r="C181" s="88"/>
      <c r="D181" s="49"/>
      <c r="E181" s="49"/>
      <c r="F181" s="49"/>
      <c r="G181" s="49"/>
      <c r="H181" s="49"/>
      <c r="I181" s="49"/>
      <c r="J181" s="49"/>
      <c r="K181" s="49"/>
      <c r="L181" s="82"/>
      <c r="M181" s="49"/>
      <c r="N181" s="49"/>
      <c r="O181" s="49"/>
      <c r="P181" s="49"/>
      <c r="Q181" s="71"/>
      <c r="R181" s="8"/>
      <c r="S181" s="8"/>
    </row>
    <row r="182" spans="1:19">
      <c r="A182" s="89" t="s">
        <v>172</v>
      </c>
      <c r="B182" s="90"/>
      <c r="C182" s="90"/>
      <c r="D182" s="90"/>
      <c r="E182" s="90"/>
      <c r="F182" s="90"/>
      <c r="G182" s="90"/>
      <c r="H182" s="90"/>
      <c r="I182" s="90"/>
      <c r="J182" s="90"/>
      <c r="K182" s="90"/>
      <c r="L182" s="90"/>
      <c r="M182" s="90"/>
      <c r="N182" s="90"/>
      <c r="O182" s="90"/>
      <c r="P182" s="90"/>
      <c r="Q182" s="71"/>
      <c r="R182" s="8"/>
      <c r="S182" s="8"/>
    </row>
    <row r="183" spans="1:19">
      <c r="A183" s="76">
        <v>1</v>
      </c>
      <c r="B183" s="76" t="s">
        <v>107</v>
      </c>
      <c r="C183" s="12" t="s">
        <v>49</v>
      </c>
      <c r="D183" s="76" t="s">
        <v>31</v>
      </c>
      <c r="E183" s="76">
        <v>1</v>
      </c>
      <c r="F183" s="76" t="s">
        <v>50</v>
      </c>
      <c r="G183" s="76">
        <v>1</v>
      </c>
      <c r="H183" s="76" t="s">
        <v>51</v>
      </c>
      <c r="I183" s="76"/>
      <c r="J183" s="76">
        <v>25</v>
      </c>
      <c r="K183" s="76">
        <v>25</v>
      </c>
      <c r="L183" s="61">
        <v>17</v>
      </c>
      <c r="M183" s="76" t="s">
        <v>34</v>
      </c>
      <c r="N183" s="3">
        <f t="shared" ref="N183:N186" si="72">(IF(F183="OŽ",IF(L183=1,550.8,IF(L183=2,426.38,IF(L183=3,342.14,IF(L183=4,181.44,IF(L183=5,168.48,IF(L183=6,155.52,IF(L183=7,148.5,IF(L183=8,144,0))))))))+IF(L183&lt;=8,0,IF(L183&lt;=16,137.7,IF(L183&lt;=24,108,IF(L183&lt;=32,80.1,IF(L183&lt;=36,52.2,0)))))-IF(L183&lt;=8,0,IF(L183&lt;=16,(L183-9)*2.754,IF(L183&lt;=24,(L183-17)* 2.754,IF(L183&lt;=32,(L183-25)* 2.754,IF(L183&lt;=36,(L183-33)*2.754,0))))),0)+IF(F183="PČ",IF(L183=1,449,IF(L183=2,314.6,IF(L183=3,238,IF(L183=4,172,IF(L183=5,159,IF(L183=6,145,IF(L183=7,132,IF(L183=8,119,0))))))))+IF(L183&lt;=8,0,IF(L183&lt;=16,88,IF(L183&lt;=24,55,IF(L183&lt;=32,22,0))))-IF(L183&lt;=8,0,IF(L183&lt;=16,(L183-9)*2.245,IF(L183&lt;=24,(L183-17)*2.245,IF(L183&lt;=32,(L183-25)*2.245,0)))),0)+IF(F183="PČneol",IF(L183=1,85,IF(L183=2,64.61,IF(L183=3,50.76,IF(L183=4,16.25,IF(L183=5,15,IF(L183=6,13.75,IF(L183=7,12.5,IF(L183=8,11.25,0))))))))+IF(L183&lt;=8,0,IF(L183&lt;=16,9,0))-IF(L183&lt;=8,0,IF(L183&lt;=16,(L183-9)*0.425,0)),0)+IF(F183="PŽ",IF(L183=1,85,IF(L183=2,59.5,IF(L183=3,45,IF(L183=4,32.5,IF(L183=5,30,IF(L183=6,27.5,IF(L183=7,25,IF(L183=8,22.5,0))))))))+IF(L183&lt;=8,0,IF(L183&lt;=16,19,IF(L183&lt;=24,13,IF(L183&lt;=32,8,0))))-IF(L183&lt;=8,0,IF(L183&lt;=16,(L183-9)*0.425,IF(L183&lt;=24,(L183-17)*0.425,IF(L183&lt;=32,(L183-25)*0.425,0)))),0)+IF(F183="EČ",IF(L183=1,204,IF(L183=2,156.24,IF(L183=3,123.84,IF(L183=4,72,IF(L183=5,66,IF(L183=6,60,IF(L183=7,54,IF(L183=8,48,0))))))))+IF(L183&lt;=8,0,IF(L183&lt;=16,40,IF(L183&lt;=24,25,0)))-IF(L183&lt;=8,0,IF(L183&lt;=16,(L183-9)*1.02,IF(L183&lt;=24,(L183-17)*1.02,0))),0)+IF(F183="EČneol",IF(L183=1,68,IF(L183=2,51.69,IF(L183=3,40.61,IF(L183=4,13,IF(L183=5,12,IF(L183=6,11,IF(L183=7,10,IF(L183=8,9,0)))))))))+IF(F183="EŽ",IF(L183=1,68,IF(L183=2,47.6,IF(L183=3,36,IF(L183=4,18,IF(L183=5,16.5,IF(L183=6,15,IF(L183=7,13.5,IF(L183=8,12,0))))))))+IF(L183&lt;=8,0,IF(L183&lt;=16,10,IF(L183&lt;=24,6,0)))-IF(L183&lt;=8,0,IF(L183&lt;=16,(L183-9)*0.34,IF(L183&lt;=24,(L183-17)*0.34,0))),0)+IF(F183="PT",IF(L183=1,68,IF(L183=2,52.08,IF(L183=3,41.28,IF(L183=4,24,IF(L183=5,22,IF(L183=6,20,IF(L183=7,18,IF(L183=8,16,0))))))))+IF(L183&lt;=8,0,IF(L183&lt;=16,13,IF(L183&lt;=24,9,IF(L183&lt;=32,4,0))))-IF(L183&lt;=8,0,IF(L183&lt;=16,(L183-9)*0.34,IF(L183&lt;=24,(L183-17)*0.34,IF(L183&lt;=32,(L183-25)*0.34,0)))),0)+IF(F183="JOŽ",IF(L183=1,85,IF(L183=2,59.5,IF(L183=3,45,IF(L183=4,32.5,IF(L183=5,30,IF(L183=6,27.5,IF(L183=7,25,IF(L183=8,22.5,0))))))))+IF(L183&lt;=8,0,IF(L183&lt;=16,19,IF(L183&lt;=24,13,0)))-IF(L183&lt;=8,0,IF(L183&lt;=16,(L183-9)*0.425,IF(L183&lt;=24,(L183-17)*0.425,0))),0)+IF(F183="JPČ",IF(L183=1,68,IF(L183=2,47.6,IF(L183=3,36,IF(L183=4,26,IF(L183=5,24,IF(L183=6,22,IF(L183=7,20,IF(L183=8,18,0))))))))+IF(L183&lt;=8,0,IF(L183&lt;=16,13,IF(L183&lt;=24,9,0)))-IF(L183&lt;=8,0,IF(L183&lt;=16,(L183-9)*0.34,IF(L183&lt;=24,(L183-17)*0.34,0))),0)+IF(F183="JEČ",IF(L183=1,34,IF(L183=2,26.04,IF(L183=3,20.6,IF(L183=4,12,IF(L183=5,11,IF(L183=6,10,IF(L183=7,9,IF(L183=8,8,0))))))))+IF(L183&lt;=8,0,IF(L183&lt;=16,6,0))-IF(L183&lt;=8,0,IF(L183&lt;=16,(L183-9)*0.17,0)),0)+IF(F183="JEOF",IF(L183=1,34,IF(L183=2,26.04,IF(L183=3,20.6,IF(L183=4,12,IF(L183=5,11,IF(L183=6,10,IF(L183=7,9,IF(L183=8,8,0))))))))+IF(L183&lt;=8,0,IF(L183&lt;=16,6,0))-IF(L183&lt;=8,0,IF(L183&lt;=16,(L183-9)*0.17,0)),0)+IF(F183="JnPČ",IF(L183=1,51,IF(L183=2,35.7,IF(L183=3,27,IF(L183=4,19.5,IF(L183=5,18,IF(L183=6,16.5,IF(L183=7,15,IF(L183=8,13.5,0))))))))+IF(L183&lt;=8,0,IF(L183&lt;=16,10,0))-IF(L183&lt;=8,0,IF(L183&lt;=16,(L183-9)*0.255,0)),0)+IF(F183="JnEČ",IF(L183=1,25.5,IF(L183=2,19.53,IF(L183=3,15.48,IF(L183=4,9,IF(L183=5,8.25,IF(L183=6,7.5,IF(L183=7,6.75,IF(L183=8,6,0))))))))+IF(L183&lt;=8,0,IF(L183&lt;=16,5,0))-IF(L183&lt;=8,0,IF(L183&lt;=16,(L183-9)*0.1275,0)),0)+IF(F183="JčPČ",IF(L183=1,21.25,IF(L183=2,14.5,IF(L183=3,11.5,IF(L183=4,7,IF(L183=5,6.5,IF(L183=6,6,IF(L183=7,5.5,IF(L183=8,5,0))))))))+IF(L183&lt;=8,0,IF(L183&lt;=16,4,0))-IF(L183&lt;=8,0,IF(L183&lt;=16,(L183-9)*0.10625,0)),0)+IF(F183="JčEČ",IF(L183=1,17,IF(L183=2,13.02,IF(L183=3,10.32,IF(L183=4,6,IF(L183=5,5.5,IF(L183=6,5,IF(L183=7,4.5,IF(L183=8,4,0))))))))+IF(L183&lt;=8,0,IF(L183&lt;=16,3,0))-IF(L183&lt;=8,0,IF(L183&lt;=16,(L183-9)*0.085,0)),0)+IF(F183="NEAK",IF(L183=1,11.48,IF(L183=2,8.79,IF(L183=3,6.97,IF(L183=4,4.05,IF(L183=5,3.71,IF(L183=6,3.38,IF(L183=7,3.04,IF(L183=8,2.7,0))))))))+IF(L183&lt;=8,0,IF(L183&lt;=16,2,IF(L183&lt;=24,1.3,0)))-IF(L183&lt;=8,0,IF(L183&lt;=16,(L183-9)*0.0574,IF(L183&lt;=24,(L183-17)*0.0574,0))),0))*IF(L183&lt;0,1,IF(OR(F183="PČ",F183="PŽ",F183="PT"),IF(J183&lt;32,J183/32,1),1))* IF(L183&lt;0,1,IF(OR(F183="EČ",F183="EŽ",F183="JOŽ",F183="JPČ",F183="NEAK"),IF(J183&lt;24,J183/24,1),1))*IF(L183&lt;0,1,IF(OR(F183="PČneol",F183="JEČ",F183="JEOF",F183="JnPČ",F183="JnEČ",F183="JčPČ",F183="JčEČ"),IF(J183&lt;16,J183/16,1),1))*IF(L183&lt;0,1,IF(F183="EČneol",IF(J183&lt;8,J183/8,1),1))</f>
        <v>9</v>
      </c>
      <c r="O183" s="9">
        <f t="shared" ref="O183:O186" si="73">IF(F183="OŽ",N183,IF(H183="Ne",IF(J183*0.3&lt;J183-L183,N183,0),IF(J183*0.1&lt;J183-L183,N183,0)))</f>
        <v>9</v>
      </c>
      <c r="P183" s="4">
        <f t="shared" ref="P183" si="74">IF(O183=0,0,IF(F183="OŽ",IF(L183&gt;35,0,IF(J183&gt;35,(36-L183)*1.836,((36-L183)-(36-J183))*1.836)),0)+IF(F183="PČ",IF(L183&gt;31,0,IF(J183&gt;31,(32-L183)*1.347,((32-L183)-(32-J183))*1.347)),0)+ IF(F183="PČneol",IF(L183&gt;15,0,IF(J183&gt;15,(16-L183)*0.255,((16-L183)-(16-J183))*0.255)),0)+IF(F183="PŽ",IF(L183&gt;31,0,IF(J183&gt;31,(32-L183)*0.255,((32-L183)-(32-J183))*0.255)),0)+IF(F183="EČ",IF(L183&gt;23,0,IF(J183&gt;23,(24-L183)*0.612,((24-L183)-(24-J183))*0.612)),0)+IF(F183="EČneol",IF(L183&gt;7,0,IF(J183&gt;7,(8-L183)*0.204,((8-L183)-(8-J183))*0.204)),0)+IF(F183="EŽ",IF(L183&gt;23,0,IF(J183&gt;23,(24-L183)*0.204,((24-L183)-(24-J183))*0.204)),0)+IF(F183="PT",IF(L183&gt;31,0,IF(J183&gt;31,(32-L183)*0.204,((32-L183)-(32-J183))*0.204)),0)+IF(F183="JOŽ",IF(L183&gt;23,0,IF(J183&gt;23,(24-L183)*0.255,((24-L183)-(24-J183))*0.255)),0)+IF(F183="JPČ",IF(L183&gt;23,0,IF(J183&gt;23,(24-L183)*0.204,((24-L183)-(24-J183))*0.204)),0)+IF(F183="JEČ",IF(L183&gt;15,0,IF(J183&gt;15,(16-L183)*0.102,((16-L183)-(16-J183))*0.102)),0)+IF(F183="JEOF",IF(L183&gt;15,0,IF(J183&gt;15,(16-L183)*0.102,((16-L183)-(16-J183))*0.102)),0)+IF(F183="JnPČ",IF(L183&gt;15,0,IF(J183&gt;15,(16-L183)*0.153,((16-L183)-(16-J183))*0.153)),0)+IF(F183="JnEČ",IF(L183&gt;15,0,IF(J183&gt;15,(16-L183)*0.0765,((16-L183)-(16-J183))*0.0765)),0)+IF(F183="JčPČ",IF(L183&gt;15,0,IF(J183&gt;15,(16-L183)*0.06375,((16-L183)-(16-J183))*0.06375)),0)+IF(F183="JčEČ",IF(L183&gt;15,0,IF(J183&gt;15,(16-L183)*0.051,((16-L183)-(16-J183))*0.051)),0)+IF(F183="NEAK",IF(L183&gt;23,0,IF(J183&gt;23,(24-L183)*0.03444,((24-L183)-(24-J183))*0.03444)),0))</f>
        <v>1.4279999999999999</v>
      </c>
      <c r="Q183" s="11">
        <f t="shared" ref="Q183" si="75">IF(ISERROR(P183*100/N183),0,(P183*100/N183))</f>
        <v>15.866666666666665</v>
      </c>
      <c r="R183" s="10">
        <f t="shared" ref="R183:R186" si="76">IF(Q183&lt;=30,O183+P183,O183+O183*0.3)*IF(G183=1,0.4,IF(G183=2,0.75,IF(G183="1 (kas 4 m. 1 k. nerengiamos)",0.52,1)))*IF(D183="olimpinė",1,IF(M183="Ne",0.5,1))*IF(OR(A$5="Lietuvos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federacija"),IF(OR(J183&lt;8,K183&lt;16),0,1),1)*E183*IF(I183&lt;=1,1,1/I183)*IF(OR(A$5="Lietuvos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4.379760000000001</v>
      </c>
      <c r="S183" s="8"/>
    </row>
    <row r="184" spans="1:19" ht="30">
      <c r="A184" s="76">
        <v>2</v>
      </c>
      <c r="B184" s="76" t="s">
        <v>173</v>
      </c>
      <c r="C184" s="12" t="s">
        <v>174</v>
      </c>
      <c r="D184" s="76" t="s">
        <v>31</v>
      </c>
      <c r="E184" s="76">
        <v>2</v>
      </c>
      <c r="F184" s="76" t="s">
        <v>50</v>
      </c>
      <c r="G184" s="76">
        <v>1</v>
      </c>
      <c r="H184" s="76" t="s">
        <v>51</v>
      </c>
      <c r="I184" s="76"/>
      <c r="J184" s="76">
        <v>19</v>
      </c>
      <c r="K184" s="76">
        <v>19</v>
      </c>
      <c r="L184" s="61">
        <v>11</v>
      </c>
      <c r="M184" s="76" t="s">
        <v>34</v>
      </c>
      <c r="N184" s="3">
        <f t="shared" si="72"/>
        <v>9.7533333333333339</v>
      </c>
      <c r="O184" s="9">
        <f t="shared" si="73"/>
        <v>9.7533333333333339</v>
      </c>
      <c r="P184" s="4">
        <f t="shared" ref="P184:P186" si="77">IF(O184=0,0,IF(F184="OŽ",IF(L184&gt;35,0,IF(J184&gt;35,(36-L184)*1.836,((36-L184)-(36-J184))*1.836)),0)+IF(F184="PČ",IF(L184&gt;31,0,IF(J184&gt;31,(32-L184)*1.347,((32-L184)-(32-J184))*1.347)),0)+ IF(F184="PČneol",IF(L184&gt;15,0,IF(J184&gt;15,(16-L184)*0.255,((16-L184)-(16-J184))*0.255)),0)+IF(F184="PŽ",IF(L184&gt;31,0,IF(J184&gt;31,(32-L184)*0.255,((32-L184)-(32-J184))*0.255)),0)+IF(F184="EČ",IF(L184&gt;23,0,IF(J184&gt;23,(24-L184)*0.612,((24-L184)-(24-J184))*0.612)),0)+IF(F184="EČneol",IF(L184&gt;7,0,IF(J184&gt;7,(8-L184)*0.204,((8-L184)-(8-J184))*0.204)),0)+IF(F184="EŽ",IF(L184&gt;23,0,IF(J184&gt;23,(24-L184)*0.204,((24-L184)-(24-J184))*0.204)),0)+IF(F184="PT",IF(L184&gt;31,0,IF(J184&gt;31,(32-L184)*0.204,((32-L184)-(32-J184))*0.204)),0)+IF(F184="JOŽ",IF(L184&gt;23,0,IF(J184&gt;23,(24-L184)*0.255,((24-L184)-(24-J184))*0.255)),0)+IF(F184="JPČ",IF(L184&gt;23,0,IF(J184&gt;23,(24-L184)*0.204,((24-L184)-(24-J184))*0.204)),0)+IF(F184="JEČ",IF(L184&gt;15,0,IF(J184&gt;15,(16-L184)*0.102,((16-L184)-(16-J184))*0.102)),0)+IF(F184="JEOF",IF(L184&gt;15,0,IF(J184&gt;15,(16-L184)*0.102,((16-L184)-(16-J184))*0.102)),0)+IF(F184="JnPČ",IF(L184&gt;15,0,IF(J184&gt;15,(16-L184)*0.153,((16-L184)-(16-J184))*0.153)),0)+IF(F184="JnEČ",IF(L184&gt;15,0,IF(J184&gt;15,(16-L184)*0.0765,((16-L184)-(16-J184))*0.0765)),0)+IF(F184="JčPČ",IF(L184&gt;15,0,IF(J184&gt;15,(16-L184)*0.06375,((16-L184)-(16-J184))*0.06375)),0)+IF(F184="JčEČ",IF(L184&gt;15,0,IF(J184&gt;15,(16-L184)*0.051,((16-L184)-(16-J184))*0.051)),0)+IF(F184="NEAK",IF(L184&gt;23,0,IF(J184&gt;23,(24-L184)*0.03444,((24-L184)-(24-J184))*0.03444)),0))</f>
        <v>1.6319999999999999</v>
      </c>
      <c r="Q184" s="11">
        <f t="shared" ref="Q184:Q186" si="78">IF(ISERROR(P184*100/N184),0,(P184*100/N184))</f>
        <v>16.732740943267256</v>
      </c>
      <c r="R184" s="10">
        <f t="shared" si="76"/>
        <v>9.5636800000000015</v>
      </c>
      <c r="S184" s="8"/>
    </row>
    <row r="185" spans="1:19" ht="30">
      <c r="A185" s="76">
        <v>3</v>
      </c>
      <c r="B185" s="76" t="s">
        <v>175</v>
      </c>
      <c r="C185" s="12" t="s">
        <v>104</v>
      </c>
      <c r="D185" s="76" t="s">
        <v>31</v>
      </c>
      <c r="E185" s="76">
        <v>2</v>
      </c>
      <c r="F185" s="76" t="s">
        <v>50</v>
      </c>
      <c r="G185" s="76">
        <v>1</v>
      </c>
      <c r="H185" s="76" t="s">
        <v>51</v>
      </c>
      <c r="I185" s="76"/>
      <c r="J185" s="76">
        <v>19</v>
      </c>
      <c r="K185" s="76">
        <v>19</v>
      </c>
      <c r="L185" s="61">
        <v>10</v>
      </c>
      <c r="M185" s="76" t="s">
        <v>34</v>
      </c>
      <c r="N185" s="3">
        <f t="shared" si="72"/>
        <v>10.022499999999999</v>
      </c>
      <c r="O185" s="9">
        <f t="shared" si="73"/>
        <v>10.022499999999999</v>
      </c>
      <c r="P185" s="4">
        <f t="shared" si="77"/>
        <v>1.8359999999999999</v>
      </c>
      <c r="Q185" s="11">
        <f t="shared" si="78"/>
        <v>18.318782738837616</v>
      </c>
      <c r="R185" s="10">
        <f t="shared" si="76"/>
        <v>9.9611400000000003</v>
      </c>
      <c r="S185" s="8"/>
    </row>
    <row r="186" spans="1:19" ht="60">
      <c r="A186" s="76">
        <v>4</v>
      </c>
      <c r="B186" s="76" t="s">
        <v>176</v>
      </c>
      <c r="C186" s="12" t="s">
        <v>106</v>
      </c>
      <c r="D186" s="76" t="s">
        <v>31</v>
      </c>
      <c r="E186" s="76">
        <v>4</v>
      </c>
      <c r="F186" s="76" t="s">
        <v>50</v>
      </c>
      <c r="G186" s="76">
        <v>1</v>
      </c>
      <c r="H186" s="76" t="s">
        <v>51</v>
      </c>
      <c r="I186" s="76"/>
      <c r="J186" s="76">
        <v>15</v>
      </c>
      <c r="K186" s="76">
        <v>15</v>
      </c>
      <c r="L186" s="61">
        <v>7</v>
      </c>
      <c r="M186" s="76" t="s">
        <v>34</v>
      </c>
      <c r="N186" s="3">
        <f t="shared" si="72"/>
        <v>12.5</v>
      </c>
      <c r="O186" s="9">
        <f t="shared" si="73"/>
        <v>12.5</v>
      </c>
      <c r="P186" s="4">
        <f t="shared" si="77"/>
        <v>1.6319999999999999</v>
      </c>
      <c r="Q186" s="11">
        <f t="shared" si="78"/>
        <v>13.055999999999999</v>
      </c>
      <c r="R186" s="10">
        <f t="shared" si="76"/>
        <v>23.741760000000003</v>
      </c>
      <c r="S186" s="8"/>
    </row>
    <row r="187" spans="1:19">
      <c r="A187" s="91" t="s">
        <v>43</v>
      </c>
      <c r="B187" s="92"/>
      <c r="C187" s="92"/>
      <c r="D187" s="92"/>
      <c r="E187" s="92"/>
      <c r="F187" s="92"/>
      <c r="G187" s="92"/>
      <c r="H187" s="92"/>
      <c r="I187" s="92"/>
      <c r="J187" s="92"/>
      <c r="K187" s="92"/>
      <c r="L187" s="92"/>
      <c r="M187" s="92"/>
      <c r="N187" s="92"/>
      <c r="O187" s="92"/>
      <c r="P187" s="92"/>
      <c r="Q187" s="93"/>
      <c r="R187" s="10">
        <f>SUM(R183:R186)</f>
        <v>47.646340000000009</v>
      </c>
      <c r="S187" s="8"/>
    </row>
    <row r="188" spans="1:19" ht="15.75">
      <c r="A188" s="23" t="s">
        <v>177</v>
      </c>
      <c r="B188" s="23"/>
      <c r="C188" s="15"/>
      <c r="D188" s="15"/>
      <c r="E188" s="15"/>
      <c r="F188" s="15"/>
      <c r="G188" s="15"/>
      <c r="H188" s="15"/>
      <c r="I188" s="15"/>
      <c r="J188" s="15"/>
      <c r="K188" s="15"/>
      <c r="L188" s="58"/>
      <c r="M188" s="15"/>
      <c r="N188" s="15"/>
      <c r="O188" s="15"/>
      <c r="P188" s="15"/>
      <c r="Q188" s="15"/>
      <c r="R188" s="16"/>
      <c r="S188" s="8"/>
    </row>
    <row r="189" spans="1:19" s="8" customFormat="1" ht="15.75">
      <c r="A189" s="23"/>
      <c r="B189" s="56" t="s">
        <v>178</v>
      </c>
      <c r="C189" s="15"/>
      <c r="D189" s="15"/>
      <c r="E189" s="15"/>
      <c r="F189" s="15"/>
      <c r="G189" s="15"/>
      <c r="H189" s="15"/>
      <c r="I189" s="15"/>
      <c r="J189" s="15"/>
      <c r="K189" s="15"/>
      <c r="L189" s="58"/>
      <c r="M189" s="15"/>
      <c r="N189" s="15"/>
      <c r="O189" s="15"/>
      <c r="P189" s="15"/>
      <c r="Q189" s="15"/>
      <c r="R189" s="16"/>
    </row>
    <row r="190" spans="1:19" s="8" customFormat="1" ht="15.75">
      <c r="A190" s="23"/>
      <c r="B190" s="56" t="s">
        <v>179</v>
      </c>
      <c r="C190" s="15"/>
      <c r="D190" s="15"/>
      <c r="E190" s="15"/>
      <c r="F190" s="15"/>
      <c r="G190" s="15"/>
      <c r="H190" s="15"/>
      <c r="I190" s="15"/>
      <c r="J190" s="15"/>
      <c r="K190" s="15"/>
      <c r="L190" s="58"/>
      <c r="M190" s="15"/>
      <c r="N190" s="15"/>
      <c r="O190" s="15"/>
      <c r="P190" s="15"/>
      <c r="Q190" s="15"/>
      <c r="R190" s="16"/>
    </row>
    <row r="191" spans="1:19" s="8" customFormat="1" ht="15.75">
      <c r="A191" s="23"/>
      <c r="B191" s="56" t="s">
        <v>180</v>
      </c>
      <c r="C191" s="15"/>
      <c r="D191" s="15"/>
      <c r="E191" s="15"/>
      <c r="F191" s="15"/>
      <c r="G191" s="15"/>
      <c r="H191" s="15"/>
      <c r="I191" s="15"/>
      <c r="J191" s="15"/>
      <c r="K191" s="15"/>
      <c r="L191" s="58"/>
      <c r="M191" s="15"/>
      <c r="N191" s="15"/>
      <c r="O191" s="15"/>
      <c r="P191" s="15"/>
      <c r="Q191" s="15"/>
      <c r="R191" s="16"/>
    </row>
    <row r="192" spans="1:19" s="8" customFormat="1" ht="15.75">
      <c r="A192" s="23"/>
      <c r="B192" s="56" t="s">
        <v>181</v>
      </c>
      <c r="C192" s="15"/>
      <c r="D192" s="15"/>
      <c r="E192" s="15"/>
      <c r="F192" s="15"/>
      <c r="G192" s="15"/>
      <c r="H192" s="15"/>
      <c r="I192" s="15"/>
      <c r="J192" s="15"/>
      <c r="K192" s="15"/>
      <c r="L192" s="58"/>
      <c r="M192" s="15"/>
      <c r="N192" s="15"/>
      <c r="O192" s="15"/>
      <c r="P192" s="15"/>
      <c r="Q192" s="15"/>
      <c r="R192" s="16"/>
    </row>
    <row r="193" spans="1:19">
      <c r="A193" s="48" t="s">
        <v>45</v>
      </c>
      <c r="B193" s="48"/>
      <c r="C193" s="48"/>
      <c r="D193" s="48"/>
      <c r="E193" s="48"/>
      <c r="F193" s="48"/>
      <c r="G193" s="48"/>
      <c r="H193" s="48"/>
      <c r="I193" s="48"/>
      <c r="J193" s="15"/>
      <c r="K193" s="15"/>
      <c r="L193" s="58"/>
      <c r="M193" s="15"/>
      <c r="N193" s="15"/>
      <c r="O193" s="15"/>
      <c r="P193" s="15"/>
      <c r="Q193" s="15"/>
      <c r="R193" s="16"/>
      <c r="S193" s="8"/>
    </row>
    <row r="194" spans="1:19">
      <c r="A194" s="48"/>
      <c r="B194" s="48"/>
      <c r="C194" s="48"/>
      <c r="D194" s="48"/>
      <c r="E194" s="48"/>
      <c r="F194" s="48"/>
      <c r="G194" s="48"/>
      <c r="H194" s="48"/>
      <c r="I194" s="48"/>
      <c r="J194" s="15"/>
      <c r="K194" s="15"/>
      <c r="L194" s="58"/>
      <c r="M194" s="15"/>
      <c r="N194" s="15"/>
      <c r="O194" s="15"/>
      <c r="P194" s="15"/>
      <c r="Q194" s="15"/>
      <c r="R194" s="16"/>
      <c r="S194" s="8"/>
    </row>
    <row r="195" spans="1:19" s="55" customFormat="1">
      <c r="A195" s="85" t="s">
        <v>182</v>
      </c>
      <c r="B195" s="86"/>
      <c r="C195" s="86"/>
      <c r="D195" s="86"/>
      <c r="E195" s="86"/>
      <c r="F195" s="86"/>
      <c r="G195" s="86"/>
      <c r="H195" s="86"/>
      <c r="I195" s="86"/>
      <c r="J195" s="86"/>
      <c r="K195" s="86"/>
      <c r="L195" s="86"/>
      <c r="M195" s="86"/>
      <c r="N195" s="86"/>
      <c r="O195" s="86"/>
      <c r="P195" s="86"/>
      <c r="Q195" s="70"/>
    </row>
    <row r="196" spans="1:19" ht="18">
      <c r="A196" s="87" t="s">
        <v>27</v>
      </c>
      <c r="B196" s="88"/>
      <c r="C196" s="88"/>
      <c r="D196" s="49"/>
      <c r="E196" s="49"/>
      <c r="F196" s="49"/>
      <c r="G196" s="49"/>
      <c r="H196" s="49"/>
      <c r="I196" s="49"/>
      <c r="J196" s="49"/>
      <c r="K196" s="49"/>
      <c r="L196" s="82"/>
      <c r="M196" s="49"/>
      <c r="N196" s="49"/>
      <c r="O196" s="49"/>
      <c r="P196" s="49"/>
      <c r="Q196" s="71"/>
      <c r="R196" s="8"/>
      <c r="S196" s="8"/>
    </row>
    <row r="197" spans="1:19">
      <c r="A197" s="89" t="s">
        <v>183</v>
      </c>
      <c r="B197" s="90"/>
      <c r="C197" s="90"/>
      <c r="D197" s="90"/>
      <c r="E197" s="90"/>
      <c r="F197" s="90"/>
      <c r="G197" s="90"/>
      <c r="H197" s="90"/>
      <c r="I197" s="90"/>
      <c r="J197" s="90"/>
      <c r="K197" s="90"/>
      <c r="L197" s="90"/>
      <c r="M197" s="90"/>
      <c r="N197" s="90"/>
      <c r="O197" s="90"/>
      <c r="P197" s="90"/>
      <c r="Q197" s="71"/>
      <c r="R197" s="8"/>
      <c r="S197" s="8"/>
    </row>
    <row r="198" spans="1:19" ht="30">
      <c r="A198" s="76">
        <v>1</v>
      </c>
      <c r="B198" s="76" t="s">
        <v>184</v>
      </c>
      <c r="C198" s="12" t="s">
        <v>36</v>
      </c>
      <c r="D198" s="76" t="s">
        <v>31</v>
      </c>
      <c r="E198" s="76">
        <v>2</v>
      </c>
      <c r="F198" s="76" t="s">
        <v>130</v>
      </c>
      <c r="G198" s="76">
        <v>1</v>
      </c>
      <c r="H198" s="76" t="s">
        <v>51</v>
      </c>
      <c r="I198" s="76"/>
      <c r="J198" s="76">
        <v>8</v>
      </c>
      <c r="K198" s="76">
        <v>8</v>
      </c>
      <c r="L198" s="61">
        <v>3</v>
      </c>
      <c r="M198" s="76" t="s">
        <v>34</v>
      </c>
      <c r="N198" s="3">
        <f t="shared" ref="N198:N202" si="79">(IF(F198="OŽ",IF(L198=1,550.8,IF(L198=2,426.38,IF(L198=3,342.14,IF(L198=4,181.44,IF(L198=5,168.48,IF(L198=6,155.52,IF(L198=7,148.5,IF(L198=8,144,0))))))))+IF(L198&lt;=8,0,IF(L198&lt;=16,137.7,IF(L198&lt;=24,108,IF(L198&lt;=32,80.1,IF(L198&lt;=36,52.2,0)))))-IF(L198&lt;=8,0,IF(L198&lt;=16,(L198-9)*2.754,IF(L198&lt;=24,(L198-17)* 2.754,IF(L198&lt;=32,(L198-25)* 2.754,IF(L198&lt;=36,(L198-33)*2.754,0))))),0)+IF(F198="PČ",IF(L198=1,449,IF(L198=2,314.6,IF(L198=3,238,IF(L198=4,172,IF(L198=5,159,IF(L198=6,145,IF(L198=7,132,IF(L198=8,119,0))))))))+IF(L198&lt;=8,0,IF(L198&lt;=16,88,IF(L198&lt;=24,55,IF(L198&lt;=32,22,0))))-IF(L198&lt;=8,0,IF(L198&lt;=16,(L198-9)*2.245,IF(L198&lt;=24,(L198-17)*2.245,IF(L198&lt;=32,(L198-25)*2.245,0)))),0)+IF(F198="PČneol",IF(L198=1,85,IF(L198=2,64.61,IF(L198=3,50.76,IF(L198=4,16.25,IF(L198=5,15,IF(L198=6,13.75,IF(L198=7,12.5,IF(L198=8,11.25,0))))))))+IF(L198&lt;=8,0,IF(L198&lt;=16,9,0))-IF(L198&lt;=8,0,IF(L198&lt;=16,(L198-9)*0.425,0)),0)+IF(F198="PŽ",IF(L198=1,85,IF(L198=2,59.5,IF(L198=3,45,IF(L198=4,32.5,IF(L198=5,30,IF(L198=6,27.5,IF(L198=7,25,IF(L198=8,22.5,0))))))))+IF(L198&lt;=8,0,IF(L198&lt;=16,19,IF(L198&lt;=24,13,IF(L198&lt;=32,8,0))))-IF(L198&lt;=8,0,IF(L198&lt;=16,(L198-9)*0.425,IF(L198&lt;=24,(L198-17)*0.425,IF(L198&lt;=32,(L198-25)*0.425,0)))),0)+IF(F198="EČ",IF(L198=1,204,IF(L198=2,156.24,IF(L198=3,123.84,IF(L198=4,72,IF(L198=5,66,IF(L198=6,60,IF(L198=7,54,IF(L198=8,48,0))))))))+IF(L198&lt;=8,0,IF(L198&lt;=16,40,IF(L198&lt;=24,25,0)))-IF(L198&lt;=8,0,IF(L198&lt;=16,(L198-9)*1.02,IF(L198&lt;=24,(L198-17)*1.02,0))),0)+IF(F198="EČneol",IF(L198=1,68,IF(L198=2,51.69,IF(L198=3,40.61,IF(L198=4,13,IF(L198=5,12,IF(L198=6,11,IF(L198=7,10,IF(L198=8,9,0)))))))))+IF(F198="EŽ",IF(L198=1,68,IF(L198=2,47.6,IF(L198=3,36,IF(L198=4,18,IF(L198=5,16.5,IF(L198=6,15,IF(L198=7,13.5,IF(L198=8,12,0))))))))+IF(L198&lt;=8,0,IF(L198&lt;=16,10,IF(L198&lt;=24,6,0)))-IF(L198&lt;=8,0,IF(L198&lt;=16,(L198-9)*0.34,IF(L198&lt;=24,(L198-17)*0.34,0))),0)+IF(F198="PT",IF(L198=1,68,IF(L198=2,52.08,IF(L198=3,41.28,IF(L198=4,24,IF(L198=5,22,IF(L198=6,20,IF(L198=7,18,IF(L198=8,16,0))))))))+IF(L198&lt;=8,0,IF(L198&lt;=16,13,IF(L198&lt;=24,9,IF(L198&lt;=32,4,0))))-IF(L198&lt;=8,0,IF(L198&lt;=16,(L198-9)*0.34,IF(L198&lt;=24,(L198-17)*0.34,IF(L198&lt;=32,(L198-25)*0.34,0)))),0)+IF(F198="JOŽ",IF(L198=1,85,IF(L198=2,59.5,IF(L198=3,45,IF(L198=4,32.5,IF(L198=5,30,IF(L198=6,27.5,IF(L198=7,25,IF(L198=8,22.5,0))))))))+IF(L198&lt;=8,0,IF(L198&lt;=16,19,IF(L198&lt;=24,13,0)))-IF(L198&lt;=8,0,IF(L198&lt;=16,(L198-9)*0.425,IF(L198&lt;=24,(L198-17)*0.425,0))),0)+IF(F198="JPČ",IF(L198=1,68,IF(L198=2,47.6,IF(L198=3,36,IF(L198=4,26,IF(L198=5,24,IF(L198=6,22,IF(L198=7,20,IF(L198=8,18,0))))))))+IF(L198&lt;=8,0,IF(L198&lt;=16,13,IF(L198&lt;=24,9,0)))-IF(L198&lt;=8,0,IF(L198&lt;=16,(L198-9)*0.34,IF(L198&lt;=24,(L198-17)*0.34,0))),0)+IF(F198="JEČ",IF(L198=1,34,IF(L198=2,26.04,IF(L198=3,20.6,IF(L198=4,12,IF(L198=5,11,IF(L198=6,10,IF(L198=7,9,IF(L198=8,8,0))))))))+IF(L198&lt;=8,0,IF(L198&lt;=16,6,0))-IF(L198&lt;=8,0,IF(L198&lt;=16,(L198-9)*0.17,0)),0)+IF(F198="JEOF",IF(L198=1,34,IF(L198=2,26.04,IF(L198=3,20.6,IF(L198=4,12,IF(L198=5,11,IF(L198=6,10,IF(L198=7,9,IF(L198=8,8,0))))))))+IF(L198&lt;=8,0,IF(L198&lt;=16,6,0))-IF(L198&lt;=8,0,IF(L198&lt;=16,(L198-9)*0.17,0)),0)+IF(F198="JnPČ",IF(L198=1,51,IF(L198=2,35.7,IF(L198=3,27,IF(L198=4,19.5,IF(L198=5,18,IF(L198=6,16.5,IF(L198=7,15,IF(L198=8,13.5,0))))))))+IF(L198&lt;=8,0,IF(L198&lt;=16,10,0))-IF(L198&lt;=8,0,IF(L198&lt;=16,(L198-9)*0.255,0)),0)+IF(F198="JnEČ",IF(L198=1,25.5,IF(L198=2,19.53,IF(L198=3,15.48,IF(L198=4,9,IF(L198=5,8.25,IF(L198=6,7.5,IF(L198=7,6.75,IF(L198=8,6,0))))))))+IF(L198&lt;=8,0,IF(L198&lt;=16,5,0))-IF(L198&lt;=8,0,IF(L198&lt;=16,(L198-9)*0.1275,0)),0)+IF(F198="JčPČ",IF(L198=1,21.25,IF(L198=2,14.5,IF(L198=3,11.5,IF(L198=4,7,IF(L198=5,6.5,IF(L198=6,6,IF(L198=7,5.5,IF(L198=8,5,0))))))))+IF(L198&lt;=8,0,IF(L198&lt;=16,4,0))-IF(L198&lt;=8,0,IF(L198&lt;=16,(L198-9)*0.10625,0)),0)+IF(F198="JčEČ",IF(L198=1,17,IF(L198=2,13.02,IF(L198=3,10.32,IF(L198=4,6,IF(L198=5,5.5,IF(L198=6,5,IF(L198=7,4.5,IF(L198=8,4,0))))))))+IF(L198&lt;=8,0,IF(L198&lt;=16,3,0))-IF(L198&lt;=8,0,IF(L198&lt;=16,(L198-9)*0.085,0)),0)+IF(F198="NEAK",IF(L198=1,11.48,IF(L198=2,8.79,IF(L198=3,6.97,IF(L198=4,4.05,IF(L198=5,3.71,IF(L198=6,3.38,IF(L198=7,3.04,IF(L198=8,2.7,0))))))))+IF(L198&lt;=8,0,IF(L198&lt;=16,2,IF(L198&lt;=24,1.3,0)))-IF(L198&lt;=8,0,IF(L198&lt;=16,(L198-9)*0.0574,IF(L198&lt;=24,(L198-17)*0.0574,0))),0))*IF(L198&lt;0,1,IF(OR(F198="PČ",F198="PŽ",F198="PT"),IF(J198&lt;32,J198/32,1),1))* IF(L198&lt;0,1,IF(OR(F198="EČ",F198="EŽ",F198="JOŽ",F198="JPČ",F198="NEAK"),IF(J198&lt;24,J198/24,1),1))*IF(L198&lt;0,1,IF(OR(F198="PČneol",F198="JEČ",F198="JEOF",F198="JnPČ",F198="JnEČ",F198="JčPČ",F198="JčEČ"),IF(J198&lt;16,J198/16,1),1))*IF(L198&lt;0,1,IF(F198="EČneol",IF(J198&lt;8,J198/8,1),1))</f>
        <v>41.28</v>
      </c>
      <c r="O198" s="9">
        <f t="shared" ref="O198:O202" si="80">IF(F198="OŽ",N198,IF(H198="Ne",IF(J198*0.3&lt;J198-L198,N198,0),IF(J198*0.1&lt;J198-L198,N198,0)))</f>
        <v>41.28</v>
      </c>
      <c r="P198" s="4">
        <f t="shared" ref="P198" si="81">IF(O198=0,0,IF(F198="OŽ",IF(L198&gt;35,0,IF(J198&gt;35,(36-L198)*1.836,((36-L198)-(36-J198))*1.836)),0)+IF(F198="PČ",IF(L198&gt;31,0,IF(J198&gt;31,(32-L198)*1.347,((32-L198)-(32-J198))*1.347)),0)+ IF(F198="PČneol",IF(L198&gt;15,0,IF(J198&gt;15,(16-L198)*0.255,((16-L198)-(16-J198))*0.255)),0)+IF(F198="PŽ",IF(L198&gt;31,0,IF(J198&gt;31,(32-L198)*0.255,((32-L198)-(32-J198))*0.255)),0)+IF(F198="EČ",IF(L198&gt;23,0,IF(J198&gt;23,(24-L198)*0.612,((24-L198)-(24-J198))*0.612)),0)+IF(F198="EČneol",IF(L198&gt;7,0,IF(J198&gt;7,(8-L198)*0.204,((8-L198)-(8-J198))*0.204)),0)+IF(F198="EŽ",IF(L198&gt;23,0,IF(J198&gt;23,(24-L198)*0.204,((24-L198)-(24-J198))*0.204)),0)+IF(F198="PT",IF(L198&gt;31,0,IF(J198&gt;31,(32-L198)*0.204,((32-L198)-(32-J198))*0.204)),0)+IF(F198="JOŽ",IF(L198&gt;23,0,IF(J198&gt;23,(24-L198)*0.255,((24-L198)-(24-J198))*0.255)),0)+IF(F198="JPČ",IF(L198&gt;23,0,IF(J198&gt;23,(24-L198)*0.204,((24-L198)-(24-J198))*0.204)),0)+IF(F198="JEČ",IF(L198&gt;15,0,IF(J198&gt;15,(16-L198)*0.102,((16-L198)-(16-J198))*0.102)),0)+IF(F198="JEOF",IF(L198&gt;15,0,IF(J198&gt;15,(16-L198)*0.102,((16-L198)-(16-J198))*0.102)),0)+IF(F198="JnPČ",IF(L198&gt;15,0,IF(J198&gt;15,(16-L198)*0.153,((16-L198)-(16-J198))*0.153)),0)+IF(F198="JnEČ",IF(L198&gt;15,0,IF(J198&gt;15,(16-L198)*0.0765,((16-L198)-(16-J198))*0.0765)),0)+IF(F198="JčPČ",IF(L198&gt;15,0,IF(J198&gt;15,(16-L198)*0.06375,((16-L198)-(16-J198))*0.06375)),0)+IF(F198="JčEČ",IF(L198&gt;15,0,IF(J198&gt;15,(16-L198)*0.051,((16-L198)-(16-J198))*0.051)),0)+IF(F198="NEAK",IF(L198&gt;23,0,IF(J198&gt;23,(24-L198)*0.03444,((24-L198)-(24-J198))*0.03444)),0))</f>
        <v>3.06</v>
      </c>
      <c r="Q198" s="11">
        <f t="shared" ref="Q198" si="82">IF(ISERROR(P198*100/N198),0,(P198*100/N198))</f>
        <v>7.412790697674418</v>
      </c>
      <c r="R198" s="10">
        <f t="shared" ref="R198:R202" si="83">IF(Q198&lt;=30,O198+P198,O198+O198*0.3)*IF(G198=1,0.4,IF(G198=2,0.75,IF(G198="1 (kas 4 m. 1 k. nerengiamos)",0.52,1)))*IF(D198="olimpinė",1,IF(M198="Ne",0.5,1))*IF(OR(A$5="Lietuvos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federacija"),IF(OR(J198&lt;8,K198&lt;16),0,1),1)*E198*IF(I198&lt;=1,1,1/I198)*IF(OR(A$5="Lietuvos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37.245600000000003</v>
      </c>
      <c r="S198" s="8"/>
    </row>
    <row r="199" spans="1:19" ht="60">
      <c r="A199" s="76">
        <v>2</v>
      </c>
      <c r="B199" s="76" t="s">
        <v>185</v>
      </c>
      <c r="C199" s="12" t="s">
        <v>38</v>
      </c>
      <c r="D199" s="76" t="s">
        <v>31</v>
      </c>
      <c r="E199" s="76">
        <v>4</v>
      </c>
      <c r="F199" s="76" t="s">
        <v>130</v>
      </c>
      <c r="G199" s="76">
        <v>1</v>
      </c>
      <c r="H199" s="76" t="s">
        <v>51</v>
      </c>
      <c r="I199" s="76"/>
      <c r="J199" s="76">
        <v>9</v>
      </c>
      <c r="K199" s="76">
        <v>9</v>
      </c>
      <c r="L199" s="61">
        <v>2</v>
      </c>
      <c r="M199" s="76" t="s">
        <v>34</v>
      </c>
      <c r="N199" s="3">
        <f t="shared" si="79"/>
        <v>58.59</v>
      </c>
      <c r="O199" s="9">
        <f t="shared" si="80"/>
        <v>58.59</v>
      </c>
      <c r="P199" s="4">
        <f t="shared" ref="P199:P202" si="84">IF(O199=0,0,IF(F199="OŽ",IF(L199&gt;35,0,IF(J199&gt;35,(36-L199)*1.836,((36-L199)-(36-J199))*1.836)),0)+IF(F199="PČ",IF(L199&gt;31,0,IF(J199&gt;31,(32-L199)*1.347,((32-L199)-(32-J199))*1.347)),0)+ IF(F199="PČneol",IF(L199&gt;15,0,IF(J199&gt;15,(16-L199)*0.255,((16-L199)-(16-J199))*0.255)),0)+IF(F199="PŽ",IF(L199&gt;31,0,IF(J199&gt;31,(32-L199)*0.255,((32-L199)-(32-J199))*0.255)),0)+IF(F199="EČ",IF(L199&gt;23,0,IF(J199&gt;23,(24-L199)*0.612,((24-L199)-(24-J199))*0.612)),0)+IF(F199="EČneol",IF(L199&gt;7,0,IF(J199&gt;7,(8-L199)*0.204,((8-L199)-(8-J199))*0.204)),0)+IF(F199="EŽ",IF(L199&gt;23,0,IF(J199&gt;23,(24-L199)*0.204,((24-L199)-(24-J199))*0.204)),0)+IF(F199="PT",IF(L199&gt;31,0,IF(J199&gt;31,(32-L199)*0.204,((32-L199)-(32-J199))*0.204)),0)+IF(F199="JOŽ",IF(L199&gt;23,0,IF(J199&gt;23,(24-L199)*0.255,((24-L199)-(24-J199))*0.255)),0)+IF(F199="JPČ",IF(L199&gt;23,0,IF(J199&gt;23,(24-L199)*0.204,((24-L199)-(24-J199))*0.204)),0)+IF(F199="JEČ",IF(L199&gt;15,0,IF(J199&gt;15,(16-L199)*0.102,((16-L199)-(16-J199))*0.102)),0)+IF(F199="JEOF",IF(L199&gt;15,0,IF(J199&gt;15,(16-L199)*0.102,((16-L199)-(16-J199))*0.102)),0)+IF(F199="JnPČ",IF(L199&gt;15,0,IF(J199&gt;15,(16-L199)*0.153,((16-L199)-(16-J199))*0.153)),0)+IF(F199="JnEČ",IF(L199&gt;15,0,IF(J199&gt;15,(16-L199)*0.0765,((16-L199)-(16-J199))*0.0765)),0)+IF(F199="JčPČ",IF(L199&gt;15,0,IF(J199&gt;15,(16-L199)*0.06375,((16-L199)-(16-J199))*0.06375)),0)+IF(F199="JčEČ",IF(L199&gt;15,0,IF(J199&gt;15,(16-L199)*0.051,((16-L199)-(16-J199))*0.051)),0)+IF(F199="NEAK",IF(L199&gt;23,0,IF(J199&gt;23,(24-L199)*0.03444,((24-L199)-(24-J199))*0.03444)),0))</f>
        <v>4.2839999999999998</v>
      </c>
      <c r="Q199" s="11">
        <f t="shared" ref="Q199:Q202" si="85">IF(ISERROR(P199*100/N199),0,(P199*100/N199))</f>
        <v>7.3118279569892461</v>
      </c>
      <c r="R199" s="10">
        <f t="shared" si="83"/>
        <v>105.62832000000002</v>
      </c>
      <c r="S199" s="8"/>
    </row>
    <row r="200" spans="1:19" ht="60">
      <c r="A200" s="76">
        <v>3</v>
      </c>
      <c r="B200" s="76" t="s">
        <v>186</v>
      </c>
      <c r="C200" s="12" t="s">
        <v>93</v>
      </c>
      <c r="D200" s="76" t="s">
        <v>31</v>
      </c>
      <c r="E200" s="76">
        <v>4</v>
      </c>
      <c r="F200" s="76" t="s">
        <v>130</v>
      </c>
      <c r="G200" s="76">
        <v>1</v>
      </c>
      <c r="H200" s="76" t="s">
        <v>51</v>
      </c>
      <c r="I200" s="76"/>
      <c r="J200" s="76">
        <v>12</v>
      </c>
      <c r="K200" s="76">
        <v>12</v>
      </c>
      <c r="L200" s="61">
        <v>12</v>
      </c>
      <c r="M200" s="76" t="s">
        <v>34</v>
      </c>
      <c r="N200" s="3">
        <f t="shared" si="79"/>
        <v>18.47</v>
      </c>
      <c r="O200" s="9">
        <f t="shared" si="80"/>
        <v>0</v>
      </c>
      <c r="P200" s="4">
        <f t="shared" si="84"/>
        <v>0</v>
      </c>
      <c r="Q200" s="11">
        <f t="shared" si="85"/>
        <v>0</v>
      </c>
      <c r="R200" s="10">
        <f t="shared" si="83"/>
        <v>0</v>
      </c>
      <c r="S200" s="8"/>
    </row>
    <row r="201" spans="1:19" ht="30">
      <c r="A201" s="76">
        <v>4</v>
      </c>
      <c r="B201" s="76" t="s">
        <v>187</v>
      </c>
      <c r="C201" s="12" t="s">
        <v>40</v>
      </c>
      <c r="D201" s="76" t="s">
        <v>31</v>
      </c>
      <c r="E201" s="76">
        <v>1</v>
      </c>
      <c r="F201" s="76" t="s">
        <v>130</v>
      </c>
      <c r="G201" s="76">
        <v>1</v>
      </c>
      <c r="H201" s="76" t="s">
        <v>51</v>
      </c>
      <c r="I201" s="76"/>
      <c r="J201" s="76">
        <v>9</v>
      </c>
      <c r="K201" s="76">
        <v>9</v>
      </c>
      <c r="L201" s="61">
        <v>7</v>
      </c>
      <c r="M201" s="76" t="s">
        <v>34</v>
      </c>
      <c r="N201" s="3">
        <f t="shared" si="79"/>
        <v>20.25</v>
      </c>
      <c r="O201" s="9">
        <f t="shared" si="80"/>
        <v>0</v>
      </c>
      <c r="P201" s="4">
        <f t="shared" si="84"/>
        <v>0</v>
      </c>
      <c r="Q201" s="11">
        <f t="shared" si="85"/>
        <v>0</v>
      </c>
      <c r="R201" s="10">
        <f t="shared" si="83"/>
        <v>0</v>
      </c>
      <c r="S201" s="8"/>
    </row>
    <row r="202" spans="1:19">
      <c r="A202" s="76">
        <v>5</v>
      </c>
      <c r="B202" s="76" t="s">
        <v>157</v>
      </c>
      <c r="C202" s="12" t="s">
        <v>42</v>
      </c>
      <c r="D202" s="76" t="s">
        <v>31</v>
      </c>
      <c r="E202" s="76">
        <v>1</v>
      </c>
      <c r="F202" s="76" t="s">
        <v>130</v>
      </c>
      <c r="G202" s="76">
        <v>1</v>
      </c>
      <c r="H202" s="76" t="s">
        <v>51</v>
      </c>
      <c r="I202" s="76"/>
      <c r="J202" s="76">
        <v>18</v>
      </c>
      <c r="K202" s="76">
        <v>18</v>
      </c>
      <c r="L202" s="61">
        <v>2</v>
      </c>
      <c r="M202" s="76" t="s">
        <v>34</v>
      </c>
      <c r="N202" s="3">
        <f t="shared" si="79"/>
        <v>117.18</v>
      </c>
      <c r="O202" s="9">
        <f t="shared" si="80"/>
        <v>117.18</v>
      </c>
      <c r="P202" s="4">
        <f t="shared" si="84"/>
        <v>9.7919999999999998</v>
      </c>
      <c r="Q202" s="11">
        <f t="shared" si="85"/>
        <v>8.3563748079877094</v>
      </c>
      <c r="R202" s="10">
        <f t="shared" si="83"/>
        <v>53.328240000000015</v>
      </c>
      <c r="S202" s="8"/>
    </row>
    <row r="203" spans="1:19">
      <c r="A203" s="91" t="s">
        <v>43</v>
      </c>
      <c r="B203" s="92"/>
      <c r="C203" s="92"/>
      <c r="D203" s="92"/>
      <c r="E203" s="92"/>
      <c r="F203" s="92"/>
      <c r="G203" s="92"/>
      <c r="H203" s="92"/>
      <c r="I203" s="92"/>
      <c r="J203" s="92"/>
      <c r="K203" s="92"/>
      <c r="L203" s="92"/>
      <c r="M203" s="92"/>
      <c r="N203" s="92"/>
      <c r="O203" s="92"/>
      <c r="P203" s="92"/>
      <c r="Q203" s="93"/>
      <c r="R203" s="10">
        <f>SUM(R198:R202)</f>
        <v>196.20216000000005</v>
      </c>
      <c r="S203" s="8"/>
    </row>
    <row r="204" spans="1:19" ht="15.75">
      <c r="A204" s="23" t="s">
        <v>188</v>
      </c>
      <c r="B204" s="23"/>
      <c r="C204" s="15"/>
      <c r="D204" s="15"/>
      <c r="E204" s="15"/>
      <c r="F204" s="15"/>
      <c r="G204" s="15"/>
      <c r="H204" s="15"/>
      <c r="I204" s="15"/>
      <c r="J204" s="15"/>
      <c r="K204" s="15"/>
      <c r="L204" s="58"/>
      <c r="M204" s="15"/>
      <c r="N204" s="15"/>
      <c r="O204" s="15"/>
      <c r="P204" s="15"/>
      <c r="Q204" s="15"/>
      <c r="R204" s="16"/>
      <c r="S204" s="8"/>
    </row>
    <row r="205" spans="1:19" s="8" customFormat="1" ht="15.75">
      <c r="A205" s="23"/>
      <c r="B205" s="56" t="s">
        <v>189</v>
      </c>
      <c r="C205" s="15"/>
      <c r="D205" s="15"/>
      <c r="E205" s="15"/>
      <c r="F205" s="15"/>
      <c r="G205" s="15"/>
      <c r="H205" s="15"/>
      <c r="I205" s="15"/>
      <c r="J205" s="15"/>
      <c r="K205" s="15"/>
      <c r="L205" s="58"/>
      <c r="M205" s="15"/>
      <c r="N205" s="15"/>
      <c r="O205" s="15"/>
      <c r="P205" s="15"/>
      <c r="Q205" s="15"/>
      <c r="R205" s="16"/>
    </row>
    <row r="206" spans="1:19" s="8" customFormat="1" ht="15.75">
      <c r="A206" s="23"/>
      <c r="B206" s="56" t="s">
        <v>190</v>
      </c>
      <c r="C206" s="15"/>
      <c r="D206" s="15"/>
      <c r="E206" s="15"/>
      <c r="F206" s="15"/>
      <c r="G206" s="15"/>
      <c r="H206" s="15"/>
      <c r="I206" s="15"/>
      <c r="J206" s="15"/>
      <c r="K206" s="15"/>
      <c r="L206" s="58"/>
      <c r="M206" s="15"/>
      <c r="N206" s="15"/>
      <c r="O206" s="15"/>
      <c r="P206" s="15"/>
      <c r="Q206" s="15"/>
      <c r="R206" s="16"/>
    </row>
    <row r="207" spans="1:19" s="8" customFormat="1" ht="15.75">
      <c r="A207" s="23"/>
      <c r="B207" s="56" t="s">
        <v>191</v>
      </c>
      <c r="C207" s="15"/>
      <c r="D207" s="15"/>
      <c r="E207" s="15"/>
      <c r="F207" s="15"/>
      <c r="G207" s="15"/>
      <c r="H207" s="15"/>
      <c r="I207" s="15"/>
      <c r="J207" s="15"/>
      <c r="K207" s="15"/>
      <c r="L207" s="58"/>
      <c r="M207" s="15"/>
      <c r="N207" s="15"/>
      <c r="O207" s="15"/>
      <c r="P207" s="15"/>
      <c r="Q207" s="15"/>
      <c r="R207" s="16"/>
    </row>
    <row r="208" spans="1:19" s="8" customFormat="1" ht="15.75">
      <c r="A208" s="23"/>
      <c r="B208" s="56" t="s">
        <v>192</v>
      </c>
      <c r="C208" s="15"/>
      <c r="D208" s="15"/>
      <c r="E208" s="15"/>
      <c r="F208" s="15"/>
      <c r="G208" s="15"/>
      <c r="H208" s="15"/>
      <c r="I208" s="15"/>
      <c r="J208" s="15"/>
      <c r="K208" s="15"/>
      <c r="L208" s="58"/>
      <c r="M208" s="15"/>
      <c r="N208" s="15"/>
      <c r="O208" s="15"/>
      <c r="P208" s="15"/>
      <c r="Q208" s="15"/>
      <c r="R208" s="16"/>
    </row>
    <row r="209" spans="1:19" s="8" customFormat="1" ht="15.75">
      <c r="A209" s="23"/>
      <c r="B209" s="56" t="s">
        <v>193</v>
      </c>
      <c r="C209" s="15"/>
      <c r="D209" s="15"/>
      <c r="E209" s="15"/>
      <c r="F209" s="15"/>
      <c r="G209" s="15"/>
      <c r="H209" s="15"/>
      <c r="I209" s="15"/>
      <c r="J209" s="15"/>
      <c r="K209" s="15"/>
      <c r="L209" s="58"/>
      <c r="M209" s="15"/>
      <c r="N209" s="15"/>
      <c r="O209" s="15"/>
      <c r="P209" s="15"/>
      <c r="Q209" s="15"/>
      <c r="R209" s="16"/>
    </row>
    <row r="210" spans="1:19">
      <c r="A210" s="48" t="s">
        <v>45</v>
      </c>
      <c r="B210" s="48"/>
      <c r="C210" s="48"/>
      <c r="D210" s="48"/>
      <c r="E210" s="48"/>
      <c r="F210" s="48"/>
      <c r="G210" s="48"/>
      <c r="H210" s="48"/>
      <c r="I210" s="48"/>
      <c r="J210" s="15"/>
      <c r="K210" s="15"/>
      <c r="L210" s="58"/>
      <c r="M210" s="15"/>
      <c r="N210" s="15"/>
      <c r="O210" s="15"/>
      <c r="P210" s="15"/>
      <c r="Q210" s="15"/>
      <c r="R210" s="16"/>
      <c r="S210" s="8"/>
    </row>
    <row r="211" spans="1:19" s="55" customFormat="1">
      <c r="A211" s="85" t="s">
        <v>194</v>
      </c>
      <c r="B211" s="86"/>
      <c r="C211" s="86"/>
      <c r="D211" s="86"/>
      <c r="E211" s="86"/>
      <c r="F211" s="86"/>
      <c r="G211" s="86"/>
      <c r="H211" s="86"/>
      <c r="I211" s="86"/>
      <c r="J211" s="86"/>
      <c r="K211" s="86"/>
      <c r="L211" s="86"/>
      <c r="M211" s="86"/>
      <c r="N211" s="86"/>
      <c r="O211" s="86"/>
      <c r="P211" s="86"/>
      <c r="Q211" s="70"/>
    </row>
    <row r="212" spans="1:19" ht="18">
      <c r="A212" s="87" t="s">
        <v>27</v>
      </c>
      <c r="B212" s="88"/>
      <c r="C212" s="88"/>
      <c r="D212" s="49"/>
      <c r="E212" s="49"/>
      <c r="F212" s="49"/>
      <c r="G212" s="49"/>
      <c r="H212" s="49"/>
      <c r="I212" s="49"/>
      <c r="J212" s="49"/>
      <c r="K212" s="49"/>
      <c r="L212" s="82"/>
      <c r="M212" s="49"/>
      <c r="N212" s="49"/>
      <c r="O212" s="49"/>
      <c r="P212" s="49"/>
      <c r="Q212" s="71"/>
      <c r="R212" s="8"/>
      <c r="S212" s="8"/>
    </row>
    <row r="213" spans="1:19">
      <c r="A213" s="89" t="s">
        <v>195</v>
      </c>
      <c r="B213" s="90"/>
      <c r="C213" s="90"/>
      <c r="D213" s="90"/>
      <c r="E213" s="90"/>
      <c r="F213" s="90"/>
      <c r="G213" s="90"/>
      <c r="H213" s="90"/>
      <c r="I213" s="90"/>
      <c r="J213" s="90"/>
      <c r="K213" s="90"/>
      <c r="L213" s="90"/>
      <c r="M213" s="90"/>
      <c r="N213" s="90"/>
      <c r="O213" s="90"/>
      <c r="P213" s="90"/>
      <c r="Q213" s="71"/>
      <c r="R213" s="8"/>
      <c r="S213" s="8"/>
    </row>
    <row r="214" spans="1:19">
      <c r="A214" s="76">
        <v>1</v>
      </c>
      <c r="B214" s="76" t="s">
        <v>196</v>
      </c>
      <c r="C214" s="12" t="s">
        <v>118</v>
      </c>
      <c r="D214" s="76" t="s">
        <v>31</v>
      </c>
      <c r="E214" s="76">
        <v>1</v>
      </c>
      <c r="F214" s="76" t="s">
        <v>146</v>
      </c>
      <c r="G214" s="76">
        <v>1</v>
      </c>
      <c r="H214" s="76" t="s">
        <v>51</v>
      </c>
      <c r="I214" s="76"/>
      <c r="J214" s="76">
        <v>23</v>
      </c>
      <c r="K214" s="76">
        <v>23</v>
      </c>
      <c r="L214" s="61">
        <v>12</v>
      </c>
      <c r="M214" s="76" t="s">
        <v>34</v>
      </c>
      <c r="N214" s="3">
        <f t="shared" ref="N214:N218" si="86">(IF(F214="OŽ",IF(L214=1,550.8,IF(L214=2,426.38,IF(L214=3,342.14,IF(L214=4,181.44,IF(L214=5,168.48,IF(L214=6,155.52,IF(L214=7,148.5,IF(L214=8,144,0))))))))+IF(L214&lt;=8,0,IF(L214&lt;=16,137.7,IF(L214&lt;=24,108,IF(L214&lt;=32,80.1,IF(L214&lt;=36,52.2,0)))))-IF(L214&lt;=8,0,IF(L214&lt;=16,(L214-9)*2.754,IF(L214&lt;=24,(L214-17)* 2.754,IF(L214&lt;=32,(L214-25)* 2.754,IF(L214&lt;=36,(L214-33)*2.754,0))))),0)+IF(F214="PČ",IF(L214=1,449,IF(L214=2,314.6,IF(L214=3,238,IF(L214=4,172,IF(L214=5,159,IF(L214=6,145,IF(L214=7,132,IF(L214=8,119,0))))))))+IF(L214&lt;=8,0,IF(L214&lt;=16,88,IF(L214&lt;=24,55,IF(L214&lt;=32,22,0))))-IF(L214&lt;=8,0,IF(L214&lt;=16,(L214-9)*2.245,IF(L214&lt;=24,(L214-17)*2.245,IF(L214&lt;=32,(L214-25)*2.245,0)))),0)+IF(F214="PČneol",IF(L214=1,85,IF(L214=2,64.61,IF(L214=3,50.76,IF(L214=4,16.25,IF(L214=5,15,IF(L214=6,13.75,IF(L214=7,12.5,IF(L214=8,11.25,0))))))))+IF(L214&lt;=8,0,IF(L214&lt;=16,9,0))-IF(L214&lt;=8,0,IF(L214&lt;=16,(L214-9)*0.425,0)),0)+IF(F214="PŽ",IF(L214=1,85,IF(L214=2,59.5,IF(L214=3,45,IF(L214=4,32.5,IF(L214=5,30,IF(L214=6,27.5,IF(L214=7,25,IF(L214=8,22.5,0))))))))+IF(L214&lt;=8,0,IF(L214&lt;=16,19,IF(L214&lt;=24,13,IF(L214&lt;=32,8,0))))-IF(L214&lt;=8,0,IF(L214&lt;=16,(L214-9)*0.425,IF(L214&lt;=24,(L214-17)*0.425,IF(L214&lt;=32,(L214-25)*0.425,0)))),0)+IF(F214="EČ",IF(L214=1,204,IF(L214=2,156.24,IF(L214=3,123.84,IF(L214=4,72,IF(L214=5,66,IF(L214=6,60,IF(L214=7,54,IF(L214=8,48,0))))))))+IF(L214&lt;=8,0,IF(L214&lt;=16,40,IF(L214&lt;=24,25,0)))-IF(L214&lt;=8,0,IF(L214&lt;=16,(L214-9)*1.02,IF(L214&lt;=24,(L214-17)*1.02,0))),0)+IF(F214="EČneol",IF(L214=1,68,IF(L214=2,51.69,IF(L214=3,40.61,IF(L214=4,13,IF(L214=5,12,IF(L214=6,11,IF(L214=7,10,IF(L214=8,9,0)))))))))+IF(F214="EŽ",IF(L214=1,68,IF(L214=2,47.6,IF(L214=3,36,IF(L214=4,18,IF(L214=5,16.5,IF(L214=6,15,IF(L214=7,13.5,IF(L214=8,12,0))))))))+IF(L214&lt;=8,0,IF(L214&lt;=16,10,IF(L214&lt;=24,6,0)))-IF(L214&lt;=8,0,IF(L214&lt;=16,(L214-9)*0.34,IF(L214&lt;=24,(L214-17)*0.34,0))),0)+IF(F214="PT",IF(L214=1,68,IF(L214=2,52.08,IF(L214=3,41.28,IF(L214=4,24,IF(L214=5,22,IF(L214=6,20,IF(L214=7,18,IF(L214=8,16,0))))))))+IF(L214&lt;=8,0,IF(L214&lt;=16,13,IF(L214&lt;=24,9,IF(L214&lt;=32,4,0))))-IF(L214&lt;=8,0,IF(L214&lt;=16,(L214-9)*0.34,IF(L214&lt;=24,(L214-17)*0.34,IF(L214&lt;=32,(L214-25)*0.34,0)))),0)+IF(F214="JOŽ",IF(L214=1,85,IF(L214=2,59.5,IF(L214=3,45,IF(L214=4,32.5,IF(L214=5,30,IF(L214=6,27.5,IF(L214=7,25,IF(L214=8,22.5,0))))))))+IF(L214&lt;=8,0,IF(L214&lt;=16,19,IF(L214&lt;=24,13,0)))-IF(L214&lt;=8,0,IF(L214&lt;=16,(L214-9)*0.425,IF(L214&lt;=24,(L214-17)*0.425,0))),0)+IF(F214="JPČ",IF(L214=1,68,IF(L214=2,47.6,IF(L214=3,36,IF(L214=4,26,IF(L214=5,24,IF(L214=6,22,IF(L214=7,20,IF(L214=8,18,0))))))))+IF(L214&lt;=8,0,IF(L214&lt;=16,13,IF(L214&lt;=24,9,0)))-IF(L214&lt;=8,0,IF(L214&lt;=16,(L214-9)*0.34,IF(L214&lt;=24,(L214-17)*0.34,0))),0)+IF(F214="JEČ",IF(L214=1,34,IF(L214=2,26.04,IF(L214=3,20.6,IF(L214=4,12,IF(L214=5,11,IF(L214=6,10,IF(L214=7,9,IF(L214=8,8,0))))))))+IF(L214&lt;=8,0,IF(L214&lt;=16,6,0))-IF(L214&lt;=8,0,IF(L214&lt;=16,(L214-9)*0.17,0)),0)+IF(F214="JEOF",IF(L214=1,34,IF(L214=2,26.04,IF(L214=3,20.6,IF(L214=4,12,IF(L214=5,11,IF(L214=6,10,IF(L214=7,9,IF(L214=8,8,0))))))))+IF(L214&lt;=8,0,IF(L214&lt;=16,6,0))-IF(L214&lt;=8,0,IF(L214&lt;=16,(L214-9)*0.17,0)),0)+IF(F214="JnPČ",IF(L214=1,51,IF(L214=2,35.7,IF(L214=3,27,IF(L214=4,19.5,IF(L214=5,18,IF(L214=6,16.5,IF(L214=7,15,IF(L214=8,13.5,0))))))))+IF(L214&lt;=8,0,IF(L214&lt;=16,10,0))-IF(L214&lt;=8,0,IF(L214&lt;=16,(L214-9)*0.255,0)),0)+IF(F214="JnEČ",IF(L214=1,25.5,IF(L214=2,19.53,IF(L214=3,15.48,IF(L214=4,9,IF(L214=5,8.25,IF(L214=6,7.5,IF(L214=7,6.75,IF(L214=8,6,0))))))))+IF(L214&lt;=8,0,IF(L214&lt;=16,5,0))-IF(L214&lt;=8,0,IF(L214&lt;=16,(L214-9)*0.1275,0)),0)+IF(F214="JčPČ",IF(L214=1,21.25,IF(L214=2,14.5,IF(L214=3,11.5,IF(L214=4,7,IF(L214=5,6.5,IF(L214=6,6,IF(L214=7,5.5,IF(L214=8,5,0))))))))+IF(L214&lt;=8,0,IF(L214&lt;=16,4,0))-IF(L214&lt;=8,0,IF(L214&lt;=16,(L214-9)*0.10625,0)),0)+IF(F214="JčEČ",IF(L214=1,17,IF(L214=2,13.02,IF(L214=3,10.32,IF(L214=4,6,IF(L214=5,5.5,IF(L214=6,5,IF(L214=7,4.5,IF(L214=8,4,0))))))))+IF(L214&lt;=8,0,IF(L214&lt;=16,3,0))-IF(L214&lt;=8,0,IF(L214&lt;=16,(L214-9)*0.085,0)),0)+IF(F214="NEAK",IF(L214=1,11.48,IF(L214=2,8.79,IF(L214=3,6.97,IF(L214=4,4.05,IF(L214=5,3.71,IF(L214=6,3.38,IF(L214=7,3.04,IF(L214=8,2.7,0))))))))+IF(L214&lt;=8,0,IF(L214&lt;=16,2,IF(L214&lt;=24,1.3,0)))-IF(L214&lt;=8,0,IF(L214&lt;=16,(L214-9)*0.0574,IF(L214&lt;=24,(L214-17)*0.0574,0))),0))*IF(L214&lt;0,1,IF(OR(F214="PČ",F214="PŽ",F214="PT"),IF(J214&lt;32,J214/32,1),1))* IF(L214&lt;0,1,IF(OR(F214="EČ",F214="EŽ",F214="JOŽ",F214="JPČ",F214="NEAK"),IF(J214&lt;24,J214/24,1),1))*IF(L214&lt;0,1,IF(OR(F214="PČneol",F214="JEČ",F214="JEOF",F214="JnPČ",F214="JnEČ",F214="JčPČ",F214="JčEČ"),IF(J214&lt;16,J214/16,1),1))*IF(L214&lt;0,1,IF(F214="EČneol",IF(J214&lt;8,J214/8,1),1))</f>
        <v>4.6174999999999997</v>
      </c>
      <c r="O214" s="9">
        <f t="shared" ref="O214:O218" si="87">IF(F214="OŽ",N214,IF(H214="Ne",IF(J214*0.3&lt;J214-L214,N214,0),IF(J214*0.1&lt;J214-L214,N214,0)))</f>
        <v>4.6174999999999997</v>
      </c>
      <c r="P214" s="4">
        <f t="shared" ref="P214" si="88">IF(O214=0,0,IF(F214="OŽ",IF(L214&gt;35,0,IF(J214&gt;35,(36-L214)*1.836,((36-L214)-(36-J214))*1.836)),0)+IF(F214="PČ",IF(L214&gt;31,0,IF(J214&gt;31,(32-L214)*1.347,((32-L214)-(32-J214))*1.347)),0)+ IF(F214="PČneol",IF(L214&gt;15,0,IF(J214&gt;15,(16-L214)*0.255,((16-L214)-(16-J214))*0.255)),0)+IF(F214="PŽ",IF(L214&gt;31,0,IF(J214&gt;31,(32-L214)*0.255,((32-L214)-(32-J214))*0.255)),0)+IF(F214="EČ",IF(L214&gt;23,0,IF(J214&gt;23,(24-L214)*0.612,((24-L214)-(24-J214))*0.612)),0)+IF(F214="EČneol",IF(L214&gt;7,0,IF(J214&gt;7,(8-L214)*0.204,((8-L214)-(8-J214))*0.204)),0)+IF(F214="EŽ",IF(L214&gt;23,0,IF(J214&gt;23,(24-L214)*0.204,((24-L214)-(24-J214))*0.204)),0)+IF(F214="PT",IF(L214&gt;31,0,IF(J214&gt;31,(32-L214)*0.204,((32-L214)-(32-J214))*0.204)),0)+IF(F214="JOŽ",IF(L214&gt;23,0,IF(J214&gt;23,(24-L214)*0.255,((24-L214)-(24-J214))*0.255)),0)+IF(F214="JPČ",IF(L214&gt;23,0,IF(J214&gt;23,(24-L214)*0.204,((24-L214)-(24-J214))*0.204)),0)+IF(F214="JEČ",IF(L214&gt;15,0,IF(J214&gt;15,(16-L214)*0.102,((16-L214)-(16-J214))*0.102)),0)+IF(F214="JEOF",IF(L214&gt;15,0,IF(J214&gt;15,(16-L214)*0.102,((16-L214)-(16-J214))*0.102)),0)+IF(F214="JnPČ",IF(L214&gt;15,0,IF(J214&gt;15,(16-L214)*0.153,((16-L214)-(16-J214))*0.153)),0)+IF(F214="JnEČ",IF(L214&gt;15,0,IF(J214&gt;15,(16-L214)*0.0765,((16-L214)-(16-J214))*0.0765)),0)+IF(F214="JčPČ",IF(L214&gt;15,0,IF(J214&gt;15,(16-L214)*0.06375,((16-L214)-(16-J214))*0.06375)),0)+IF(F214="JčEČ",IF(L214&gt;15,0,IF(J214&gt;15,(16-L214)*0.051,((16-L214)-(16-J214))*0.051)),0)+IF(F214="NEAK",IF(L214&gt;23,0,IF(J214&gt;23,(24-L214)*0.03444,((24-L214)-(24-J214))*0.03444)),0))</f>
        <v>0.30599999999999999</v>
      </c>
      <c r="Q214" s="11">
        <f t="shared" ref="Q214" si="89">IF(ISERROR(P214*100/N214),0,(P214*100/N214))</f>
        <v>6.6269626421223604</v>
      </c>
      <c r="R214" s="10">
        <f t="shared" ref="R214:R218" si="90">IF(Q214&lt;=30,O214+P214,O214+O214*0.3)*IF(G214=1,0.4,IF(G214=2,0.75,IF(G214="1 (kas 4 m. 1 k. nerengiamos)",0.52,1)))*IF(D214="olimpinė",1,IF(M214="Ne",0.5,1))*IF(OR(A$5="Lietuvos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federacija"),IF(OR(J214&lt;8,K214&lt;16),0,1),1)*E214*IF(I214&lt;=1,1,1/I214)*IF(OR(A$5="Lietuvos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2.0678700000000001</v>
      </c>
      <c r="S214" s="8"/>
    </row>
    <row r="215" spans="1:19">
      <c r="A215" s="76">
        <v>2</v>
      </c>
      <c r="B215" s="76" t="s">
        <v>197</v>
      </c>
      <c r="C215" s="12" t="s">
        <v>66</v>
      </c>
      <c r="D215" s="76" t="s">
        <v>31</v>
      </c>
      <c r="E215" s="76">
        <v>1</v>
      </c>
      <c r="F215" s="76" t="s">
        <v>146</v>
      </c>
      <c r="G215" s="76">
        <v>1</v>
      </c>
      <c r="H215" s="76" t="s">
        <v>51</v>
      </c>
      <c r="I215" s="76"/>
      <c r="J215" s="76">
        <v>25</v>
      </c>
      <c r="K215" s="76">
        <v>25</v>
      </c>
      <c r="L215" s="61">
        <v>12</v>
      </c>
      <c r="M215" s="76" t="s">
        <v>34</v>
      </c>
      <c r="N215" s="3">
        <f t="shared" si="86"/>
        <v>4.6174999999999997</v>
      </c>
      <c r="O215" s="9">
        <f t="shared" si="87"/>
        <v>4.6174999999999997</v>
      </c>
      <c r="P215" s="4">
        <f t="shared" ref="P215:P218" si="91">IF(O215=0,0,IF(F215="OŽ",IF(L215&gt;35,0,IF(J215&gt;35,(36-L215)*1.836,((36-L215)-(36-J215))*1.836)),0)+IF(F215="PČ",IF(L215&gt;31,0,IF(J215&gt;31,(32-L215)*1.347,((32-L215)-(32-J215))*1.347)),0)+ IF(F215="PČneol",IF(L215&gt;15,0,IF(J215&gt;15,(16-L215)*0.255,((16-L215)-(16-J215))*0.255)),0)+IF(F215="PŽ",IF(L215&gt;31,0,IF(J215&gt;31,(32-L215)*0.255,((32-L215)-(32-J215))*0.255)),0)+IF(F215="EČ",IF(L215&gt;23,0,IF(J215&gt;23,(24-L215)*0.612,((24-L215)-(24-J215))*0.612)),0)+IF(F215="EČneol",IF(L215&gt;7,0,IF(J215&gt;7,(8-L215)*0.204,((8-L215)-(8-J215))*0.204)),0)+IF(F215="EŽ",IF(L215&gt;23,0,IF(J215&gt;23,(24-L215)*0.204,((24-L215)-(24-J215))*0.204)),0)+IF(F215="PT",IF(L215&gt;31,0,IF(J215&gt;31,(32-L215)*0.204,((32-L215)-(32-J215))*0.204)),0)+IF(F215="JOŽ",IF(L215&gt;23,0,IF(J215&gt;23,(24-L215)*0.255,((24-L215)-(24-J215))*0.255)),0)+IF(F215="JPČ",IF(L215&gt;23,0,IF(J215&gt;23,(24-L215)*0.204,((24-L215)-(24-J215))*0.204)),0)+IF(F215="JEČ",IF(L215&gt;15,0,IF(J215&gt;15,(16-L215)*0.102,((16-L215)-(16-J215))*0.102)),0)+IF(F215="JEOF",IF(L215&gt;15,0,IF(J215&gt;15,(16-L215)*0.102,((16-L215)-(16-J215))*0.102)),0)+IF(F215="JnPČ",IF(L215&gt;15,0,IF(J215&gt;15,(16-L215)*0.153,((16-L215)-(16-J215))*0.153)),0)+IF(F215="JnEČ",IF(L215&gt;15,0,IF(J215&gt;15,(16-L215)*0.0765,((16-L215)-(16-J215))*0.0765)),0)+IF(F215="JčPČ",IF(L215&gt;15,0,IF(J215&gt;15,(16-L215)*0.06375,((16-L215)-(16-J215))*0.06375)),0)+IF(F215="JčEČ",IF(L215&gt;15,0,IF(J215&gt;15,(16-L215)*0.051,((16-L215)-(16-J215))*0.051)),0)+IF(F215="NEAK",IF(L215&gt;23,0,IF(J215&gt;23,(24-L215)*0.03444,((24-L215)-(24-J215))*0.03444)),0))</f>
        <v>0.30599999999999999</v>
      </c>
      <c r="Q215" s="11">
        <f t="shared" ref="Q215:Q218" si="92">IF(ISERROR(P215*100/N215),0,(P215*100/N215))</f>
        <v>6.6269626421223604</v>
      </c>
      <c r="R215" s="10">
        <f t="shared" si="90"/>
        <v>2.0678700000000001</v>
      </c>
      <c r="S215" s="8"/>
    </row>
    <row r="216" spans="1:19" ht="30">
      <c r="A216" s="76">
        <v>3</v>
      </c>
      <c r="B216" s="76" t="s">
        <v>198</v>
      </c>
      <c r="C216" s="12" t="s">
        <v>71</v>
      </c>
      <c r="D216" s="76" t="s">
        <v>31</v>
      </c>
      <c r="E216" s="76">
        <v>2</v>
      </c>
      <c r="F216" s="76" t="s">
        <v>146</v>
      </c>
      <c r="G216" s="76">
        <v>1</v>
      </c>
      <c r="H216" s="76" t="s">
        <v>51</v>
      </c>
      <c r="I216" s="76"/>
      <c r="J216" s="76">
        <v>12</v>
      </c>
      <c r="K216" s="76">
        <v>12</v>
      </c>
      <c r="L216" s="61">
        <v>3</v>
      </c>
      <c r="M216" s="76" t="s">
        <v>34</v>
      </c>
      <c r="N216" s="3">
        <f t="shared" si="86"/>
        <v>11.61</v>
      </c>
      <c r="O216" s="9">
        <f t="shared" si="87"/>
        <v>11.61</v>
      </c>
      <c r="P216" s="4">
        <f t="shared" si="91"/>
        <v>0.6885</v>
      </c>
      <c r="Q216" s="11">
        <f t="shared" si="92"/>
        <v>5.9302325581395348</v>
      </c>
      <c r="R216" s="10">
        <f t="shared" si="90"/>
        <v>10.330739999999999</v>
      </c>
      <c r="S216" s="8"/>
    </row>
    <row r="217" spans="1:19" ht="30">
      <c r="A217" s="76">
        <v>4</v>
      </c>
      <c r="B217" s="76" t="s">
        <v>199</v>
      </c>
      <c r="C217" s="12" t="s">
        <v>69</v>
      </c>
      <c r="D217" s="76" t="s">
        <v>31</v>
      </c>
      <c r="E217" s="76">
        <v>2</v>
      </c>
      <c r="F217" s="76" t="s">
        <v>146</v>
      </c>
      <c r="G217" s="76">
        <v>1</v>
      </c>
      <c r="H217" s="76" t="s">
        <v>51</v>
      </c>
      <c r="I217" s="76"/>
      <c r="J217" s="76">
        <v>14</v>
      </c>
      <c r="K217" s="76">
        <v>14</v>
      </c>
      <c r="L217" s="61">
        <v>4</v>
      </c>
      <c r="M217" s="76" t="s">
        <v>34</v>
      </c>
      <c r="N217" s="3">
        <f t="shared" si="86"/>
        <v>7.875</v>
      </c>
      <c r="O217" s="9">
        <f t="shared" si="87"/>
        <v>7.875</v>
      </c>
      <c r="P217" s="4">
        <f t="shared" si="91"/>
        <v>0.76500000000000001</v>
      </c>
      <c r="Q217" s="11">
        <f t="shared" si="92"/>
        <v>9.7142857142857135</v>
      </c>
      <c r="R217" s="10">
        <f t="shared" si="90"/>
        <v>7.2576000000000009</v>
      </c>
      <c r="S217" s="8"/>
    </row>
    <row r="218" spans="1:19" ht="45">
      <c r="A218" s="76">
        <v>5</v>
      </c>
      <c r="B218" s="76" t="s">
        <v>200</v>
      </c>
      <c r="C218" s="12" t="s">
        <v>75</v>
      </c>
      <c r="D218" s="76" t="s">
        <v>31</v>
      </c>
      <c r="E218" s="76">
        <v>2</v>
      </c>
      <c r="F218" s="76" t="s">
        <v>146</v>
      </c>
      <c r="G218" s="76">
        <v>1</v>
      </c>
      <c r="H218" s="76" t="s">
        <v>51</v>
      </c>
      <c r="I218" s="76"/>
      <c r="J218" s="76">
        <v>12</v>
      </c>
      <c r="K218" s="76">
        <v>12</v>
      </c>
      <c r="L218" s="61">
        <v>6</v>
      </c>
      <c r="M218" s="76" t="s">
        <v>34</v>
      </c>
      <c r="N218" s="3">
        <f t="shared" si="86"/>
        <v>5.625</v>
      </c>
      <c r="O218" s="9">
        <f t="shared" si="87"/>
        <v>5.625</v>
      </c>
      <c r="P218" s="4">
        <f t="shared" si="91"/>
        <v>0.45899999999999996</v>
      </c>
      <c r="Q218" s="11">
        <f t="shared" si="92"/>
        <v>8.16</v>
      </c>
      <c r="R218" s="10">
        <f t="shared" si="90"/>
        <v>5.1105600000000004</v>
      </c>
      <c r="S218" s="8"/>
    </row>
    <row r="219" spans="1:19">
      <c r="A219" s="91" t="s">
        <v>43</v>
      </c>
      <c r="B219" s="92"/>
      <c r="C219" s="92"/>
      <c r="D219" s="92"/>
      <c r="E219" s="92"/>
      <c r="F219" s="92"/>
      <c r="G219" s="92"/>
      <c r="H219" s="92"/>
      <c r="I219" s="92"/>
      <c r="J219" s="92"/>
      <c r="K219" s="92"/>
      <c r="L219" s="92"/>
      <c r="M219" s="92"/>
      <c r="N219" s="92"/>
      <c r="O219" s="92"/>
      <c r="P219" s="92"/>
      <c r="Q219" s="93"/>
      <c r="R219" s="10">
        <f>SUM(R214:R218)</f>
        <v>26.83464</v>
      </c>
      <c r="S219" s="8"/>
    </row>
    <row r="220" spans="1:19" ht="15.75">
      <c r="A220" s="23" t="s">
        <v>201</v>
      </c>
      <c r="B220" s="23"/>
      <c r="C220" s="15"/>
      <c r="D220" s="15"/>
      <c r="E220" s="15"/>
      <c r="F220" s="15"/>
      <c r="G220" s="15"/>
      <c r="H220" s="15"/>
      <c r="I220" s="15"/>
      <c r="J220" s="15"/>
      <c r="K220" s="15"/>
      <c r="L220" s="58"/>
      <c r="M220" s="15"/>
      <c r="N220" s="15"/>
      <c r="O220" s="15"/>
      <c r="P220" s="15"/>
      <c r="Q220" s="15"/>
      <c r="R220" s="16"/>
      <c r="S220" s="8"/>
    </row>
    <row r="221" spans="1:19" s="8" customFormat="1" ht="15.75">
      <c r="A221" s="23"/>
      <c r="B221" s="56" t="s">
        <v>202</v>
      </c>
      <c r="C221" s="15"/>
      <c r="D221" s="15"/>
      <c r="E221" s="15"/>
      <c r="F221" s="15"/>
      <c r="G221" s="15"/>
      <c r="H221" s="15"/>
      <c r="I221" s="15"/>
      <c r="J221" s="15"/>
      <c r="K221" s="15"/>
      <c r="L221" s="58"/>
      <c r="M221" s="15"/>
      <c r="N221" s="15"/>
      <c r="O221" s="15"/>
      <c r="P221" s="15"/>
      <c r="Q221" s="15"/>
      <c r="R221" s="16"/>
    </row>
    <row r="222" spans="1:19" s="8" customFormat="1" ht="15.75">
      <c r="A222" s="23"/>
      <c r="B222" s="56" t="s">
        <v>203</v>
      </c>
      <c r="C222" s="15"/>
      <c r="D222" s="15"/>
      <c r="E222" s="15"/>
      <c r="F222" s="15"/>
      <c r="G222" s="15"/>
      <c r="H222" s="15"/>
      <c r="I222" s="15"/>
      <c r="J222" s="15"/>
      <c r="K222" s="15"/>
      <c r="L222" s="58"/>
      <c r="M222" s="15"/>
      <c r="N222" s="15"/>
      <c r="O222" s="15"/>
      <c r="P222" s="15"/>
      <c r="Q222" s="15"/>
      <c r="R222" s="16"/>
    </row>
    <row r="223" spans="1:19" s="8" customFormat="1" ht="15.75">
      <c r="A223" s="23"/>
      <c r="B223" s="56" t="s">
        <v>204</v>
      </c>
      <c r="C223" s="15"/>
      <c r="D223" s="15"/>
      <c r="E223" s="15"/>
      <c r="F223" s="15"/>
      <c r="G223" s="15"/>
      <c r="H223" s="15"/>
      <c r="I223" s="15"/>
      <c r="J223" s="15"/>
      <c r="K223" s="15"/>
      <c r="L223" s="58"/>
      <c r="M223" s="15"/>
      <c r="N223" s="15"/>
      <c r="O223" s="15"/>
      <c r="P223" s="15"/>
      <c r="Q223" s="15"/>
      <c r="R223" s="16"/>
    </row>
    <row r="224" spans="1:19" s="8" customFormat="1" ht="15.75">
      <c r="A224" s="23"/>
      <c r="B224" s="56" t="s">
        <v>205</v>
      </c>
      <c r="C224" s="15"/>
      <c r="D224" s="15"/>
      <c r="E224" s="15"/>
      <c r="F224" s="15"/>
      <c r="G224" s="15"/>
      <c r="H224" s="15"/>
      <c r="I224" s="15"/>
      <c r="J224" s="15"/>
      <c r="K224" s="15"/>
      <c r="L224" s="58"/>
      <c r="M224" s="15"/>
      <c r="N224" s="15"/>
      <c r="O224" s="15"/>
      <c r="P224" s="15"/>
      <c r="Q224" s="15"/>
      <c r="R224" s="16"/>
    </row>
    <row r="225" spans="1:19">
      <c r="A225" s="48" t="s">
        <v>45</v>
      </c>
      <c r="B225" s="48"/>
      <c r="C225" s="48"/>
      <c r="D225" s="48"/>
      <c r="E225" s="48"/>
      <c r="F225" s="48"/>
      <c r="G225" s="48"/>
      <c r="H225" s="48"/>
      <c r="I225" s="48"/>
      <c r="J225" s="15"/>
      <c r="K225" s="15"/>
      <c r="L225" s="58"/>
      <c r="M225" s="15"/>
      <c r="N225" s="15"/>
      <c r="O225" s="15"/>
      <c r="P225" s="15"/>
      <c r="Q225" s="15"/>
      <c r="R225" s="16"/>
      <c r="S225" s="8"/>
    </row>
    <row r="226" spans="1:19" s="8" customFormat="1">
      <c r="A226" s="48"/>
      <c r="B226" s="48"/>
      <c r="C226" s="48"/>
      <c r="D226" s="48"/>
      <c r="E226" s="48"/>
      <c r="F226" s="48"/>
      <c r="G226" s="48"/>
      <c r="H226" s="48"/>
      <c r="I226" s="48"/>
      <c r="J226" s="15"/>
      <c r="K226" s="15"/>
      <c r="L226" s="58"/>
      <c r="M226" s="15"/>
      <c r="N226" s="15"/>
      <c r="O226" s="15"/>
      <c r="P226" s="15"/>
      <c r="Q226" s="15"/>
      <c r="R226" s="16"/>
    </row>
    <row r="227" spans="1:19" s="55" customFormat="1">
      <c r="A227" s="85" t="s">
        <v>206</v>
      </c>
      <c r="B227" s="86"/>
      <c r="C227" s="86"/>
      <c r="D227" s="86"/>
      <c r="E227" s="86"/>
      <c r="F227" s="86"/>
      <c r="G227" s="86"/>
      <c r="H227" s="86"/>
      <c r="I227" s="86"/>
      <c r="J227" s="86"/>
      <c r="K227" s="86"/>
      <c r="L227" s="86"/>
      <c r="M227" s="86"/>
      <c r="N227" s="86"/>
      <c r="O227" s="86"/>
      <c r="P227" s="86"/>
      <c r="Q227" s="70"/>
    </row>
    <row r="228" spans="1:19" ht="15.6" customHeight="1">
      <c r="A228" s="87" t="s">
        <v>27</v>
      </c>
      <c r="B228" s="88"/>
      <c r="C228" s="88"/>
      <c r="D228" s="49"/>
      <c r="E228" s="49"/>
      <c r="F228" s="49"/>
      <c r="G228" s="49"/>
      <c r="H228" s="49"/>
      <c r="I228" s="49"/>
      <c r="J228" s="49"/>
      <c r="K228" s="49"/>
      <c r="L228" s="82"/>
      <c r="M228" s="49"/>
      <c r="N228" s="49"/>
      <c r="O228" s="49"/>
      <c r="P228" s="49"/>
      <c r="Q228" s="71"/>
      <c r="R228" s="8"/>
      <c r="S228" s="8"/>
    </row>
    <row r="229" spans="1:19" ht="17.45" customHeight="1">
      <c r="A229" s="89" t="s">
        <v>207</v>
      </c>
      <c r="B229" s="90"/>
      <c r="C229" s="90"/>
      <c r="D229" s="90"/>
      <c r="E229" s="90"/>
      <c r="F229" s="90"/>
      <c r="G229" s="90"/>
      <c r="H229" s="90"/>
      <c r="I229" s="90"/>
      <c r="J229" s="90"/>
      <c r="K229" s="90"/>
      <c r="L229" s="90"/>
      <c r="M229" s="90"/>
      <c r="N229" s="90"/>
      <c r="O229" s="90"/>
      <c r="P229" s="90"/>
      <c r="Q229" s="71"/>
      <c r="R229" s="8"/>
      <c r="S229" s="8"/>
    </row>
    <row r="230" spans="1:19">
      <c r="A230" s="76">
        <v>1</v>
      </c>
      <c r="B230" s="76" t="s">
        <v>196</v>
      </c>
      <c r="C230" s="12" t="s">
        <v>118</v>
      </c>
      <c r="D230" s="76" t="s">
        <v>31</v>
      </c>
      <c r="E230" s="76">
        <v>1</v>
      </c>
      <c r="F230" s="76" t="s">
        <v>67</v>
      </c>
      <c r="G230" s="76">
        <v>1</v>
      </c>
      <c r="H230" s="76" t="s">
        <v>51</v>
      </c>
      <c r="I230" s="76"/>
      <c r="J230" s="76">
        <v>29</v>
      </c>
      <c r="K230" s="76">
        <v>29</v>
      </c>
      <c r="L230" s="61">
        <v>20</v>
      </c>
      <c r="M230" s="76" t="s">
        <v>34</v>
      </c>
      <c r="N230" s="3">
        <f t="shared" ref="N230:N236" si="93">(IF(F230="OŽ",IF(L230=1,550.8,IF(L230=2,426.38,IF(L230=3,342.14,IF(L230=4,181.44,IF(L230=5,168.48,IF(L230=6,155.52,IF(L230=7,148.5,IF(L230=8,144,0))))))))+IF(L230&lt;=8,0,IF(L230&lt;=16,137.7,IF(L230&lt;=24,108,IF(L230&lt;=32,80.1,IF(L230&lt;=36,52.2,0)))))-IF(L230&lt;=8,0,IF(L230&lt;=16,(L230-9)*2.754,IF(L230&lt;=24,(L230-17)* 2.754,IF(L230&lt;=32,(L230-25)* 2.754,IF(L230&lt;=36,(L230-33)*2.754,0))))),0)+IF(F230="PČ",IF(L230=1,449,IF(L230=2,314.6,IF(L230=3,238,IF(L230=4,172,IF(L230=5,159,IF(L230=6,145,IF(L230=7,132,IF(L230=8,119,0))))))))+IF(L230&lt;=8,0,IF(L230&lt;=16,88,IF(L230&lt;=24,55,IF(L230&lt;=32,22,0))))-IF(L230&lt;=8,0,IF(L230&lt;=16,(L230-9)*2.245,IF(L230&lt;=24,(L230-17)*2.245,IF(L230&lt;=32,(L230-25)*2.245,0)))),0)+IF(F230="PČneol",IF(L230=1,85,IF(L230=2,64.61,IF(L230=3,50.76,IF(L230=4,16.25,IF(L230=5,15,IF(L230=6,13.75,IF(L230=7,12.5,IF(L230=8,11.25,0))))))))+IF(L230&lt;=8,0,IF(L230&lt;=16,9,0))-IF(L230&lt;=8,0,IF(L230&lt;=16,(L230-9)*0.425,0)),0)+IF(F230="PŽ",IF(L230=1,85,IF(L230=2,59.5,IF(L230=3,45,IF(L230=4,32.5,IF(L230=5,30,IF(L230=6,27.5,IF(L230=7,25,IF(L230=8,22.5,0))))))))+IF(L230&lt;=8,0,IF(L230&lt;=16,19,IF(L230&lt;=24,13,IF(L230&lt;=32,8,0))))-IF(L230&lt;=8,0,IF(L230&lt;=16,(L230-9)*0.425,IF(L230&lt;=24,(L230-17)*0.425,IF(L230&lt;=32,(L230-25)*0.425,0)))),0)+IF(F230="EČ",IF(L230=1,204,IF(L230=2,156.24,IF(L230=3,123.84,IF(L230=4,72,IF(L230=5,66,IF(L230=6,60,IF(L230=7,54,IF(L230=8,48,0))))))))+IF(L230&lt;=8,0,IF(L230&lt;=16,40,IF(L230&lt;=24,25,0)))-IF(L230&lt;=8,0,IF(L230&lt;=16,(L230-9)*1.02,IF(L230&lt;=24,(L230-17)*1.02,0))),0)+IF(F230="EČneol",IF(L230=1,68,IF(L230=2,51.69,IF(L230=3,40.61,IF(L230=4,13,IF(L230=5,12,IF(L230=6,11,IF(L230=7,10,IF(L230=8,9,0)))))))))+IF(F230="EŽ",IF(L230=1,68,IF(L230=2,47.6,IF(L230=3,36,IF(L230=4,18,IF(L230=5,16.5,IF(L230=6,15,IF(L230=7,13.5,IF(L230=8,12,0))))))))+IF(L230&lt;=8,0,IF(L230&lt;=16,10,IF(L230&lt;=24,6,0)))-IF(L230&lt;=8,0,IF(L230&lt;=16,(L230-9)*0.34,IF(L230&lt;=24,(L230-17)*0.34,0))),0)+IF(F230="PT",IF(L230=1,68,IF(L230=2,52.08,IF(L230=3,41.28,IF(L230=4,24,IF(L230=5,22,IF(L230=6,20,IF(L230=7,18,IF(L230=8,16,0))))))))+IF(L230&lt;=8,0,IF(L230&lt;=16,13,IF(L230&lt;=24,9,IF(L230&lt;=32,4,0))))-IF(L230&lt;=8,0,IF(L230&lt;=16,(L230-9)*0.34,IF(L230&lt;=24,(L230-17)*0.34,IF(L230&lt;=32,(L230-25)*0.34,0)))),0)+IF(F230="JOŽ",IF(L230=1,85,IF(L230=2,59.5,IF(L230=3,45,IF(L230=4,32.5,IF(L230=5,30,IF(L230=6,27.5,IF(L230=7,25,IF(L230=8,22.5,0))))))))+IF(L230&lt;=8,0,IF(L230&lt;=16,19,IF(L230&lt;=24,13,0)))-IF(L230&lt;=8,0,IF(L230&lt;=16,(L230-9)*0.425,IF(L230&lt;=24,(L230-17)*0.425,0))),0)+IF(F230="JPČ",IF(L230=1,68,IF(L230=2,47.6,IF(L230=3,36,IF(L230=4,26,IF(L230=5,24,IF(L230=6,22,IF(L230=7,20,IF(L230=8,18,0))))))))+IF(L230&lt;=8,0,IF(L230&lt;=16,13,IF(L230&lt;=24,9,0)))-IF(L230&lt;=8,0,IF(L230&lt;=16,(L230-9)*0.34,IF(L230&lt;=24,(L230-17)*0.34,0))),0)+IF(F230="JEČ",IF(L230=1,34,IF(L230=2,26.04,IF(L230=3,20.6,IF(L230=4,12,IF(L230=5,11,IF(L230=6,10,IF(L230=7,9,IF(L230=8,8,0))))))))+IF(L230&lt;=8,0,IF(L230&lt;=16,6,0))-IF(L230&lt;=8,0,IF(L230&lt;=16,(L230-9)*0.17,0)),0)+IF(F230="JEOF",IF(L230=1,34,IF(L230=2,26.04,IF(L230=3,20.6,IF(L230=4,12,IF(L230=5,11,IF(L230=6,10,IF(L230=7,9,IF(L230=8,8,0))))))))+IF(L230&lt;=8,0,IF(L230&lt;=16,6,0))-IF(L230&lt;=8,0,IF(L230&lt;=16,(L230-9)*0.17,0)),0)+IF(F230="JnPČ",IF(L230=1,51,IF(L230=2,35.7,IF(L230=3,27,IF(L230=4,19.5,IF(L230=5,18,IF(L230=6,16.5,IF(L230=7,15,IF(L230=8,13.5,0))))))))+IF(L230&lt;=8,0,IF(L230&lt;=16,10,0))-IF(L230&lt;=8,0,IF(L230&lt;=16,(L230-9)*0.255,0)),0)+IF(F230="JnEČ",IF(L230=1,25.5,IF(L230=2,19.53,IF(L230=3,15.48,IF(L230=4,9,IF(L230=5,8.25,IF(L230=6,7.5,IF(L230=7,6.75,IF(L230=8,6,0))))))))+IF(L230&lt;=8,0,IF(L230&lt;=16,5,0))-IF(L230&lt;=8,0,IF(L230&lt;=16,(L230-9)*0.1275,0)),0)+IF(F230="JčPČ",IF(L230=1,21.25,IF(L230=2,14.5,IF(L230=3,11.5,IF(L230=4,7,IF(L230=5,6.5,IF(L230=6,6,IF(L230=7,5.5,IF(L230=8,5,0))))))))+IF(L230&lt;=8,0,IF(L230&lt;=16,4,0))-IF(L230&lt;=8,0,IF(L230&lt;=16,(L230-9)*0.10625,0)),0)+IF(F230="JčEČ",IF(L230=1,17,IF(L230=2,13.02,IF(L230=3,10.32,IF(L230=4,6,IF(L230=5,5.5,IF(L230=6,5,IF(L230=7,4.5,IF(L230=8,4,0))))))))+IF(L230&lt;=8,0,IF(L230&lt;=16,3,0))-IF(L230&lt;=8,0,IF(L230&lt;=16,(L230-9)*0.085,0)),0)+IF(F230="NEAK",IF(L230=1,11.48,IF(L230=2,8.79,IF(L230=3,6.97,IF(L230=4,4.05,IF(L230=5,3.71,IF(L230=6,3.38,IF(L230=7,3.04,IF(L230=8,2.7,0))))))))+IF(L230&lt;=8,0,IF(L230&lt;=16,2,IF(L230&lt;=24,1.3,0)))-IF(L230&lt;=8,0,IF(L230&lt;=16,(L230-9)*0.0574,IF(L230&lt;=24,(L230-17)*0.0574,0))),0))*IF(L230&lt;0,1,IF(OR(F230="PČ",F230="PŽ",F230="PT"),IF(J230&lt;32,J230/32,1),1))* IF(L230&lt;0,1,IF(OR(F230="EČ",F230="EŽ",F230="JOŽ",F230="JPČ",F230="NEAK"),IF(J230&lt;24,J230/24,1),1))*IF(L230&lt;0,1,IF(OR(F230="PČneol",F230="JEČ",F230="JEOF",F230="JnPČ",F230="JnEČ",F230="JčPČ",F230="JčEČ"),IF(J230&lt;16,J230/16,1),1))*IF(L230&lt;0,1,IF(F230="EČneol",IF(J230&lt;8,J230/8,1),1))</f>
        <v>0</v>
      </c>
      <c r="O230" s="9">
        <f t="shared" ref="O230:O236" si="94">IF(F230="OŽ",N230,IF(H230="Ne",IF(J230*0.3&lt;J230-L230,N230,0),IF(J230*0.1&lt;J230-L230,N230,0)))</f>
        <v>0</v>
      </c>
      <c r="P230" s="4">
        <f t="shared" ref="P230" si="95">IF(O230=0,0,IF(F230="OŽ",IF(L230&gt;35,0,IF(J230&gt;35,(36-L230)*1.836,((36-L230)-(36-J230))*1.836)),0)+IF(F230="PČ",IF(L230&gt;31,0,IF(J230&gt;31,(32-L230)*1.347,((32-L230)-(32-J230))*1.347)),0)+ IF(F230="PČneol",IF(L230&gt;15,0,IF(J230&gt;15,(16-L230)*0.255,((16-L230)-(16-J230))*0.255)),0)+IF(F230="PŽ",IF(L230&gt;31,0,IF(J230&gt;31,(32-L230)*0.255,((32-L230)-(32-J230))*0.255)),0)+IF(F230="EČ",IF(L230&gt;23,0,IF(J230&gt;23,(24-L230)*0.612,((24-L230)-(24-J230))*0.612)),0)+IF(F230="EČneol",IF(L230&gt;7,0,IF(J230&gt;7,(8-L230)*0.204,((8-L230)-(8-J230))*0.204)),0)+IF(F230="EŽ",IF(L230&gt;23,0,IF(J230&gt;23,(24-L230)*0.204,((24-L230)-(24-J230))*0.204)),0)+IF(F230="PT",IF(L230&gt;31,0,IF(J230&gt;31,(32-L230)*0.204,((32-L230)-(32-J230))*0.204)),0)+IF(F230="JOŽ",IF(L230&gt;23,0,IF(J230&gt;23,(24-L230)*0.255,((24-L230)-(24-J230))*0.255)),0)+IF(F230="JPČ",IF(L230&gt;23,0,IF(J230&gt;23,(24-L230)*0.204,((24-L230)-(24-J230))*0.204)),0)+IF(F230="JEČ",IF(L230&gt;15,0,IF(J230&gt;15,(16-L230)*0.102,((16-L230)-(16-J230))*0.102)),0)+IF(F230="JEOF",IF(L230&gt;15,0,IF(J230&gt;15,(16-L230)*0.102,((16-L230)-(16-J230))*0.102)),0)+IF(F230="JnPČ",IF(L230&gt;15,0,IF(J230&gt;15,(16-L230)*0.153,((16-L230)-(16-J230))*0.153)),0)+IF(F230="JnEČ",IF(L230&gt;15,0,IF(J230&gt;15,(16-L230)*0.0765,((16-L230)-(16-J230))*0.0765)),0)+IF(F230="JčPČ",IF(L230&gt;15,0,IF(J230&gt;15,(16-L230)*0.06375,((16-L230)-(16-J230))*0.06375)),0)+IF(F230="JčEČ",IF(L230&gt;15,0,IF(J230&gt;15,(16-L230)*0.051,((16-L230)-(16-J230))*0.051)),0)+IF(F230="NEAK",IF(L230&gt;23,0,IF(J230&gt;23,(24-L230)*0.03444,((24-L230)-(24-J230))*0.03444)),0))</f>
        <v>0</v>
      </c>
      <c r="Q230" s="11">
        <f t="shared" ref="Q230" si="96">IF(ISERROR(P230*100/N230),0,(P230*100/N230))</f>
        <v>0</v>
      </c>
      <c r="R230" s="10">
        <f t="shared" ref="R230:R236" si="97">IF(Q230&lt;=30,O230+P230,O230+O230*0.3)*IF(G230=1,0.4,IF(G230=2,0.75,IF(G230="1 (kas 4 m. 1 k. nerengiamos)",0.52,1)))*IF(D230="olimpinė",1,IF(M230="Ne",0.5,1))*IF(OR(A$5="Lietuvos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federacija"),IF(OR(J230&lt;8,K230&lt;16),0,1),1)*E230*IF(I230&lt;=1,1,1/I230)*IF(OR(A$5="Lietuvos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230" s="8"/>
    </row>
    <row r="231" spans="1:19" ht="30">
      <c r="A231" s="76">
        <v>2</v>
      </c>
      <c r="B231" s="76" t="s">
        <v>208</v>
      </c>
      <c r="C231" s="12" t="s">
        <v>71</v>
      </c>
      <c r="D231" s="76" t="s">
        <v>31</v>
      </c>
      <c r="E231" s="76">
        <v>2</v>
      </c>
      <c r="F231" s="76" t="s">
        <v>67</v>
      </c>
      <c r="G231" s="76">
        <v>1</v>
      </c>
      <c r="H231" s="76" t="s">
        <v>51</v>
      </c>
      <c r="I231" s="76"/>
      <c r="J231" s="76">
        <v>14</v>
      </c>
      <c r="K231" s="76">
        <v>14</v>
      </c>
      <c r="L231" s="61">
        <v>4</v>
      </c>
      <c r="M231" s="76" t="s">
        <v>34</v>
      </c>
      <c r="N231" s="3">
        <f t="shared" si="93"/>
        <v>17.0625</v>
      </c>
      <c r="O231" s="9">
        <f t="shared" si="94"/>
        <v>17.0625</v>
      </c>
      <c r="P231" s="4">
        <f t="shared" ref="P231:P236" si="98">IF(O231=0,0,IF(F231="OŽ",IF(L231&gt;35,0,IF(J231&gt;35,(36-L231)*1.836,((36-L231)-(36-J231))*1.836)),0)+IF(F231="PČ",IF(L231&gt;31,0,IF(J231&gt;31,(32-L231)*1.347,((32-L231)-(32-J231))*1.347)),0)+ IF(F231="PČneol",IF(L231&gt;15,0,IF(J231&gt;15,(16-L231)*0.255,((16-L231)-(16-J231))*0.255)),0)+IF(F231="PŽ",IF(L231&gt;31,0,IF(J231&gt;31,(32-L231)*0.255,((32-L231)-(32-J231))*0.255)),0)+IF(F231="EČ",IF(L231&gt;23,0,IF(J231&gt;23,(24-L231)*0.612,((24-L231)-(24-J231))*0.612)),0)+IF(F231="EČneol",IF(L231&gt;7,0,IF(J231&gt;7,(8-L231)*0.204,((8-L231)-(8-J231))*0.204)),0)+IF(F231="EŽ",IF(L231&gt;23,0,IF(J231&gt;23,(24-L231)*0.204,((24-L231)-(24-J231))*0.204)),0)+IF(F231="PT",IF(L231&gt;31,0,IF(J231&gt;31,(32-L231)*0.204,((32-L231)-(32-J231))*0.204)),0)+IF(F231="JOŽ",IF(L231&gt;23,0,IF(J231&gt;23,(24-L231)*0.255,((24-L231)-(24-J231))*0.255)),0)+IF(F231="JPČ",IF(L231&gt;23,0,IF(J231&gt;23,(24-L231)*0.204,((24-L231)-(24-J231))*0.204)),0)+IF(F231="JEČ",IF(L231&gt;15,0,IF(J231&gt;15,(16-L231)*0.102,((16-L231)-(16-J231))*0.102)),0)+IF(F231="JEOF",IF(L231&gt;15,0,IF(J231&gt;15,(16-L231)*0.102,((16-L231)-(16-J231))*0.102)),0)+IF(F231="JnPČ",IF(L231&gt;15,0,IF(J231&gt;15,(16-L231)*0.153,((16-L231)-(16-J231))*0.153)),0)+IF(F231="JnEČ",IF(L231&gt;15,0,IF(J231&gt;15,(16-L231)*0.0765,((16-L231)-(16-J231))*0.0765)),0)+IF(F231="JčPČ",IF(L231&gt;15,0,IF(J231&gt;15,(16-L231)*0.06375,((16-L231)-(16-J231))*0.06375)),0)+IF(F231="JčEČ",IF(L231&gt;15,0,IF(J231&gt;15,(16-L231)*0.051,((16-L231)-(16-J231))*0.051)),0)+IF(F231="NEAK",IF(L231&gt;23,0,IF(J231&gt;23,(24-L231)*0.03444,((24-L231)-(24-J231))*0.03444)),0))</f>
        <v>1.53</v>
      </c>
      <c r="Q231" s="11">
        <f t="shared" ref="Q231:Q236" si="99">IF(ISERROR(P231*100/N231),0,(P231*100/N231))</f>
        <v>8.9670329670329672</v>
      </c>
      <c r="R231" s="10">
        <f t="shared" si="97"/>
        <v>15.617700000000003</v>
      </c>
      <c r="S231" s="8"/>
    </row>
    <row r="232" spans="1:19" ht="30">
      <c r="A232" s="76">
        <v>3</v>
      </c>
      <c r="B232" s="76" t="s">
        <v>199</v>
      </c>
      <c r="C232" s="12" t="s">
        <v>69</v>
      </c>
      <c r="D232" s="76" t="s">
        <v>31</v>
      </c>
      <c r="E232" s="76">
        <v>2</v>
      </c>
      <c r="F232" s="76" t="s">
        <v>67</v>
      </c>
      <c r="G232" s="76">
        <v>1</v>
      </c>
      <c r="H232" s="76" t="s">
        <v>51</v>
      </c>
      <c r="I232" s="76"/>
      <c r="J232" s="76">
        <v>24</v>
      </c>
      <c r="K232" s="76">
        <v>24</v>
      </c>
      <c r="L232" s="61">
        <v>6</v>
      </c>
      <c r="M232" s="76" t="s">
        <v>34</v>
      </c>
      <c r="N232" s="3">
        <f t="shared" si="93"/>
        <v>16.5</v>
      </c>
      <c r="O232" s="9">
        <f t="shared" si="94"/>
        <v>16.5</v>
      </c>
      <c r="P232" s="4">
        <f t="shared" si="98"/>
        <v>1.53</v>
      </c>
      <c r="Q232" s="11">
        <f t="shared" si="99"/>
        <v>9.2727272727272734</v>
      </c>
      <c r="R232" s="10">
        <f t="shared" si="97"/>
        <v>15.145200000000003</v>
      </c>
      <c r="S232" s="8"/>
    </row>
    <row r="233" spans="1:19" ht="30">
      <c r="A233" s="76">
        <v>4</v>
      </c>
      <c r="B233" s="76" t="s">
        <v>209</v>
      </c>
      <c r="C233" s="12" t="s">
        <v>75</v>
      </c>
      <c r="D233" s="76" t="s">
        <v>31</v>
      </c>
      <c r="E233" s="76">
        <v>2</v>
      </c>
      <c r="F233" s="76" t="s">
        <v>67</v>
      </c>
      <c r="G233" s="76">
        <v>1</v>
      </c>
      <c r="H233" s="76" t="s">
        <v>51</v>
      </c>
      <c r="I233" s="76"/>
      <c r="J233" s="76">
        <v>21</v>
      </c>
      <c r="K233" s="76">
        <v>21</v>
      </c>
      <c r="L233" s="61">
        <v>14</v>
      </c>
      <c r="M233" s="76" t="s">
        <v>34</v>
      </c>
      <c r="N233" s="3">
        <f t="shared" si="93"/>
        <v>8.7249999999999996</v>
      </c>
      <c r="O233" s="9">
        <f t="shared" si="94"/>
        <v>8.7249999999999996</v>
      </c>
      <c r="P233" s="4">
        <f t="shared" si="98"/>
        <v>0.30599999999999999</v>
      </c>
      <c r="Q233" s="11">
        <f t="shared" si="99"/>
        <v>3.5071633237822351</v>
      </c>
      <c r="R233" s="10">
        <f t="shared" si="97"/>
        <v>7.5860399999999997</v>
      </c>
      <c r="S233" s="8"/>
    </row>
    <row r="234" spans="1:19" ht="30">
      <c r="A234" s="76">
        <v>5</v>
      </c>
      <c r="B234" s="76" t="s">
        <v>210</v>
      </c>
      <c r="C234" s="12" t="s">
        <v>73</v>
      </c>
      <c r="D234" s="76" t="s">
        <v>31</v>
      </c>
      <c r="E234" s="76">
        <v>2</v>
      </c>
      <c r="F234" s="76" t="s">
        <v>67</v>
      </c>
      <c r="G234" s="76">
        <v>1</v>
      </c>
      <c r="H234" s="76" t="s">
        <v>51</v>
      </c>
      <c r="I234" s="76"/>
      <c r="J234" s="76">
        <v>29</v>
      </c>
      <c r="K234" s="76">
        <v>29</v>
      </c>
      <c r="L234" s="61">
        <v>9</v>
      </c>
      <c r="M234" s="76" t="s">
        <v>34</v>
      </c>
      <c r="N234" s="3">
        <f t="shared" si="93"/>
        <v>10</v>
      </c>
      <c r="O234" s="9">
        <f t="shared" si="94"/>
        <v>10</v>
      </c>
      <c r="P234" s="4">
        <f t="shared" si="98"/>
        <v>1.071</v>
      </c>
      <c r="Q234" s="11">
        <f t="shared" si="99"/>
        <v>10.709999999999999</v>
      </c>
      <c r="R234" s="10">
        <f t="shared" si="97"/>
        <v>9.2996400000000001</v>
      </c>
      <c r="S234" s="8"/>
    </row>
    <row r="235" spans="1:19" ht="60">
      <c r="A235" s="76">
        <v>6</v>
      </c>
      <c r="B235" s="76" t="s">
        <v>211</v>
      </c>
      <c r="C235" s="12" t="s">
        <v>77</v>
      </c>
      <c r="D235" s="76" t="s">
        <v>31</v>
      </c>
      <c r="E235" s="76">
        <v>4</v>
      </c>
      <c r="F235" s="76" t="s">
        <v>67</v>
      </c>
      <c r="G235" s="76">
        <v>1</v>
      </c>
      <c r="H235" s="76" t="s">
        <v>51</v>
      </c>
      <c r="I235" s="76"/>
      <c r="J235" s="76">
        <v>17</v>
      </c>
      <c r="K235" s="76">
        <v>17</v>
      </c>
      <c r="L235" s="61">
        <v>12</v>
      </c>
      <c r="M235" s="76" t="s">
        <v>34</v>
      </c>
      <c r="N235" s="3">
        <f t="shared" si="93"/>
        <v>9.2349999999999994</v>
      </c>
      <c r="O235" s="9">
        <f t="shared" si="94"/>
        <v>0</v>
      </c>
      <c r="P235" s="4">
        <f t="shared" si="98"/>
        <v>0</v>
      </c>
      <c r="Q235" s="11">
        <f t="shared" si="99"/>
        <v>0</v>
      </c>
      <c r="R235" s="10">
        <f t="shared" si="97"/>
        <v>0</v>
      </c>
      <c r="S235" s="8"/>
    </row>
    <row r="236" spans="1:19" ht="60">
      <c r="A236" s="76">
        <v>7</v>
      </c>
      <c r="B236" s="76" t="s">
        <v>212</v>
      </c>
      <c r="C236" s="12" t="s">
        <v>213</v>
      </c>
      <c r="D236" s="76" t="s">
        <v>31</v>
      </c>
      <c r="E236" s="76">
        <v>4</v>
      </c>
      <c r="F236" s="76" t="s">
        <v>67</v>
      </c>
      <c r="G236" s="76">
        <v>1</v>
      </c>
      <c r="H236" s="76" t="s">
        <v>51</v>
      </c>
      <c r="I236" s="76"/>
      <c r="J236" s="76">
        <v>20</v>
      </c>
      <c r="K236" s="76">
        <v>20</v>
      </c>
      <c r="L236" s="61">
        <v>17</v>
      </c>
      <c r="M236" s="76" t="s">
        <v>34</v>
      </c>
      <c r="N236" s="3">
        <f t="shared" si="93"/>
        <v>0</v>
      </c>
      <c r="O236" s="9">
        <f t="shared" si="94"/>
        <v>0</v>
      </c>
      <c r="P236" s="4">
        <f t="shared" si="98"/>
        <v>0</v>
      </c>
      <c r="Q236" s="11">
        <f t="shared" si="99"/>
        <v>0</v>
      </c>
      <c r="R236" s="10">
        <f t="shared" si="97"/>
        <v>0</v>
      </c>
      <c r="S236" s="8"/>
    </row>
    <row r="237" spans="1:19">
      <c r="A237" s="91" t="s">
        <v>43</v>
      </c>
      <c r="B237" s="92"/>
      <c r="C237" s="92"/>
      <c r="D237" s="92"/>
      <c r="E237" s="92"/>
      <c r="F237" s="92"/>
      <c r="G237" s="92"/>
      <c r="H237" s="92"/>
      <c r="I237" s="92"/>
      <c r="J237" s="92"/>
      <c r="K237" s="92"/>
      <c r="L237" s="92"/>
      <c r="M237" s="92"/>
      <c r="N237" s="92"/>
      <c r="O237" s="92"/>
      <c r="P237" s="92"/>
      <c r="Q237" s="93"/>
      <c r="R237" s="10">
        <f>SUM(R230:R236)</f>
        <v>47.64858000000001</v>
      </c>
      <c r="S237" s="8"/>
    </row>
    <row r="238" spans="1:19" ht="15.75">
      <c r="A238" s="23" t="s">
        <v>214</v>
      </c>
      <c r="B238" s="23"/>
      <c r="C238" s="15"/>
      <c r="D238" s="15"/>
      <c r="E238" s="15"/>
      <c r="F238" s="15"/>
      <c r="G238" s="15"/>
      <c r="H238" s="15"/>
      <c r="I238" s="15"/>
      <c r="J238" s="15"/>
      <c r="K238" s="15"/>
      <c r="L238" s="58"/>
      <c r="M238" s="15"/>
      <c r="N238" s="15"/>
      <c r="O238" s="15"/>
      <c r="P238" s="15"/>
      <c r="Q238" s="15"/>
      <c r="R238" s="16"/>
      <c r="S238" s="8"/>
    </row>
    <row r="239" spans="1:19" s="8" customFormat="1" ht="15.75">
      <c r="A239" s="23"/>
      <c r="B239" s="56" t="s">
        <v>215</v>
      </c>
      <c r="C239" s="15"/>
      <c r="D239" s="15"/>
      <c r="E239" s="15"/>
      <c r="F239" s="15"/>
      <c r="G239" s="15"/>
      <c r="H239" s="15"/>
      <c r="I239" s="15"/>
      <c r="J239" s="15"/>
      <c r="K239" s="15"/>
      <c r="L239" s="58"/>
      <c r="M239" s="15"/>
      <c r="N239" s="15"/>
      <c r="O239" s="15"/>
      <c r="P239" s="15"/>
      <c r="Q239" s="15"/>
      <c r="R239" s="16"/>
    </row>
    <row r="240" spans="1:19" s="8" customFormat="1" ht="15.75">
      <c r="A240" s="23"/>
      <c r="B240" s="56" t="s">
        <v>216</v>
      </c>
      <c r="C240" s="15"/>
      <c r="D240" s="15"/>
      <c r="E240" s="15"/>
      <c r="F240" s="15"/>
      <c r="G240" s="15"/>
      <c r="H240" s="15"/>
      <c r="I240" s="15"/>
      <c r="J240" s="15"/>
      <c r="K240" s="15"/>
      <c r="L240" s="58"/>
      <c r="M240" s="15"/>
      <c r="N240" s="15"/>
      <c r="O240" s="15"/>
      <c r="P240" s="15"/>
      <c r="Q240" s="15"/>
      <c r="R240" s="16"/>
    </row>
    <row r="241" spans="1:19" s="8" customFormat="1" ht="15.75">
      <c r="A241" s="23"/>
      <c r="B241" s="56" t="s">
        <v>217</v>
      </c>
      <c r="C241" s="15"/>
      <c r="D241" s="15"/>
      <c r="E241" s="15"/>
      <c r="F241" s="15"/>
      <c r="G241" s="15"/>
      <c r="H241" s="15"/>
      <c r="I241" s="15"/>
      <c r="J241" s="15"/>
      <c r="K241" s="15"/>
      <c r="L241" s="58"/>
      <c r="M241" s="15"/>
      <c r="N241" s="15"/>
      <c r="O241" s="15"/>
      <c r="P241" s="15"/>
      <c r="Q241" s="15"/>
      <c r="R241" s="16"/>
    </row>
    <row r="242" spans="1:19" s="8" customFormat="1" ht="15.75">
      <c r="A242" s="23"/>
      <c r="B242" s="56" t="s">
        <v>218</v>
      </c>
      <c r="C242" s="15"/>
      <c r="D242" s="15"/>
      <c r="E242" s="15"/>
      <c r="F242" s="15"/>
      <c r="G242" s="15"/>
      <c r="H242" s="15"/>
      <c r="I242" s="15"/>
      <c r="J242" s="15"/>
      <c r="K242" s="15"/>
      <c r="L242" s="58"/>
      <c r="M242" s="15"/>
      <c r="N242" s="15"/>
      <c r="O242" s="15"/>
      <c r="P242" s="15"/>
      <c r="Q242" s="15"/>
      <c r="R242" s="16"/>
    </row>
    <row r="243" spans="1:19" s="8" customFormat="1" ht="15.75">
      <c r="A243" s="23"/>
      <c r="B243" s="56" t="s">
        <v>219</v>
      </c>
      <c r="C243" s="15"/>
      <c r="D243" s="15"/>
      <c r="E243" s="15"/>
      <c r="F243" s="15"/>
      <c r="G243" s="15"/>
      <c r="H243" s="15"/>
      <c r="I243" s="15"/>
      <c r="J243" s="15"/>
      <c r="K243" s="15"/>
      <c r="L243" s="58"/>
      <c r="M243" s="15"/>
      <c r="N243" s="15"/>
      <c r="O243" s="15"/>
      <c r="P243" s="15"/>
      <c r="Q243" s="15"/>
      <c r="R243" s="16"/>
    </row>
    <row r="244" spans="1:19" s="56" customFormat="1">
      <c r="B244" s="56" t="s">
        <v>220</v>
      </c>
      <c r="C244" s="63"/>
      <c r="D244" s="63"/>
      <c r="E244" s="63"/>
      <c r="F244" s="63"/>
      <c r="G244" s="63"/>
      <c r="H244" s="63"/>
      <c r="I244" s="63"/>
      <c r="J244" s="63"/>
      <c r="K244" s="63"/>
      <c r="L244" s="83"/>
      <c r="M244" s="63"/>
      <c r="N244" s="63"/>
      <c r="O244" s="63"/>
      <c r="P244" s="63"/>
      <c r="Q244" s="63"/>
      <c r="R244" s="64"/>
    </row>
    <row r="245" spans="1:19" s="8" customFormat="1" ht="15.75">
      <c r="A245" s="23"/>
      <c r="B245" s="56" t="s">
        <v>221</v>
      </c>
      <c r="C245" s="15"/>
      <c r="D245" s="15"/>
      <c r="E245" s="15"/>
      <c r="F245" s="15"/>
      <c r="G245" s="15"/>
      <c r="H245" s="15"/>
      <c r="I245" s="15"/>
      <c r="J245" s="15"/>
      <c r="K245" s="15"/>
      <c r="L245" s="58"/>
      <c r="M245" s="15"/>
      <c r="N245" s="15"/>
      <c r="O245" s="15"/>
      <c r="P245" s="15"/>
      <c r="Q245" s="15"/>
      <c r="R245" s="16"/>
    </row>
    <row r="246" spans="1:19">
      <c r="A246" s="48" t="s">
        <v>45</v>
      </c>
      <c r="B246" s="48"/>
      <c r="C246" s="48"/>
      <c r="D246" s="48"/>
      <c r="E246" s="48"/>
      <c r="F246" s="48"/>
      <c r="G246" s="48"/>
      <c r="H246" s="48"/>
      <c r="I246" s="48"/>
      <c r="J246" s="15"/>
      <c r="K246" s="15"/>
      <c r="L246" s="58"/>
      <c r="M246" s="15"/>
      <c r="N246" s="15"/>
      <c r="O246" s="15"/>
      <c r="P246" s="15"/>
      <c r="Q246" s="15"/>
      <c r="R246" s="16"/>
      <c r="S246" s="8"/>
    </row>
    <row r="247" spans="1:19" s="8" customFormat="1">
      <c r="A247" s="48"/>
      <c r="B247" s="48"/>
      <c r="C247" s="48"/>
      <c r="D247" s="48"/>
      <c r="E247" s="48"/>
      <c r="F247" s="48"/>
      <c r="G247" s="48"/>
      <c r="H247" s="48"/>
      <c r="I247" s="48"/>
      <c r="J247" s="15"/>
      <c r="K247" s="15"/>
      <c r="L247" s="58"/>
      <c r="M247" s="15"/>
      <c r="N247" s="15"/>
      <c r="O247" s="15"/>
      <c r="P247" s="15"/>
      <c r="Q247" s="15"/>
      <c r="R247" s="16"/>
    </row>
    <row r="248" spans="1:19" s="55" customFormat="1">
      <c r="A248" s="85" t="s">
        <v>222</v>
      </c>
      <c r="B248" s="86"/>
      <c r="C248" s="86"/>
      <c r="D248" s="86"/>
      <c r="E248" s="86"/>
      <c r="F248" s="86"/>
      <c r="G248" s="86"/>
      <c r="H248" s="86"/>
      <c r="I248" s="86"/>
      <c r="J248" s="86"/>
      <c r="K248" s="86"/>
      <c r="L248" s="86"/>
      <c r="M248" s="86"/>
      <c r="N248" s="86"/>
      <c r="O248" s="86"/>
      <c r="P248" s="86"/>
      <c r="Q248" s="70"/>
    </row>
    <row r="249" spans="1:19" ht="18">
      <c r="A249" s="87" t="s">
        <v>27</v>
      </c>
      <c r="B249" s="88"/>
      <c r="C249" s="88"/>
      <c r="D249" s="49"/>
      <c r="E249" s="49"/>
      <c r="F249" s="49"/>
      <c r="G249" s="49"/>
      <c r="H249" s="49"/>
      <c r="I249" s="49"/>
      <c r="J249" s="49"/>
      <c r="K249" s="49"/>
      <c r="L249" s="82"/>
      <c r="M249" s="49"/>
      <c r="N249" s="49"/>
      <c r="O249" s="49"/>
      <c r="P249" s="49"/>
      <c r="Q249" s="71"/>
      <c r="R249" s="8"/>
      <c r="S249" s="8"/>
    </row>
    <row r="250" spans="1:19">
      <c r="A250" s="89" t="s">
        <v>223</v>
      </c>
      <c r="B250" s="90"/>
      <c r="C250" s="90"/>
      <c r="D250" s="90"/>
      <c r="E250" s="90"/>
      <c r="F250" s="90"/>
      <c r="G250" s="90"/>
      <c r="H250" s="90"/>
      <c r="I250" s="90"/>
      <c r="J250" s="90"/>
      <c r="K250" s="90"/>
      <c r="L250" s="90"/>
      <c r="M250" s="90"/>
      <c r="N250" s="90"/>
      <c r="O250" s="90"/>
      <c r="P250" s="90"/>
      <c r="Q250" s="71"/>
      <c r="R250" s="8"/>
      <c r="S250" s="8"/>
    </row>
    <row r="251" spans="1:19">
      <c r="A251" s="76">
        <v>1</v>
      </c>
      <c r="B251" s="76" t="s">
        <v>48</v>
      </c>
      <c r="C251" s="12" t="s">
        <v>49</v>
      </c>
      <c r="D251" s="76" t="s">
        <v>31</v>
      </c>
      <c r="E251" s="76">
        <v>1</v>
      </c>
      <c r="F251" s="76" t="s">
        <v>140</v>
      </c>
      <c r="G251" s="76">
        <v>1</v>
      </c>
      <c r="H251" s="76" t="s">
        <v>51</v>
      </c>
      <c r="I251" s="76"/>
      <c r="J251" s="76">
        <v>15</v>
      </c>
      <c r="K251" s="76">
        <v>15</v>
      </c>
      <c r="L251" s="61">
        <v>2</v>
      </c>
      <c r="M251" s="76" t="s">
        <v>34</v>
      </c>
      <c r="N251" s="3">
        <f t="shared" ref="N251:N255" si="100">(IF(F251="OŽ",IF(L251=1,550.8,IF(L251=2,426.38,IF(L251=3,342.14,IF(L251=4,181.44,IF(L251=5,168.48,IF(L251=6,155.52,IF(L251=7,148.5,IF(L251=8,144,0))))))))+IF(L251&lt;=8,0,IF(L251&lt;=16,137.7,IF(L251&lt;=24,108,IF(L251&lt;=32,80.1,IF(L251&lt;=36,52.2,0)))))-IF(L251&lt;=8,0,IF(L251&lt;=16,(L251-9)*2.754,IF(L251&lt;=24,(L251-17)* 2.754,IF(L251&lt;=32,(L251-25)* 2.754,IF(L251&lt;=36,(L251-33)*2.754,0))))),0)+IF(F251="PČ",IF(L251=1,449,IF(L251=2,314.6,IF(L251=3,238,IF(L251=4,172,IF(L251=5,159,IF(L251=6,145,IF(L251=7,132,IF(L251=8,119,0))))))))+IF(L251&lt;=8,0,IF(L251&lt;=16,88,IF(L251&lt;=24,55,IF(L251&lt;=32,22,0))))-IF(L251&lt;=8,0,IF(L251&lt;=16,(L251-9)*2.245,IF(L251&lt;=24,(L251-17)*2.245,IF(L251&lt;=32,(L251-25)*2.245,0)))),0)+IF(F251="PČneol",IF(L251=1,85,IF(L251=2,64.61,IF(L251=3,50.76,IF(L251=4,16.25,IF(L251=5,15,IF(L251=6,13.75,IF(L251=7,12.5,IF(L251=8,11.25,0))))))))+IF(L251&lt;=8,0,IF(L251&lt;=16,9,0))-IF(L251&lt;=8,0,IF(L251&lt;=16,(L251-9)*0.425,0)),0)+IF(F251="PŽ",IF(L251=1,85,IF(L251=2,59.5,IF(L251=3,45,IF(L251=4,32.5,IF(L251=5,30,IF(L251=6,27.5,IF(L251=7,25,IF(L251=8,22.5,0))))))))+IF(L251&lt;=8,0,IF(L251&lt;=16,19,IF(L251&lt;=24,13,IF(L251&lt;=32,8,0))))-IF(L251&lt;=8,0,IF(L251&lt;=16,(L251-9)*0.425,IF(L251&lt;=24,(L251-17)*0.425,IF(L251&lt;=32,(L251-25)*0.425,0)))),0)+IF(F251="EČ",IF(L251=1,204,IF(L251=2,156.24,IF(L251=3,123.84,IF(L251=4,72,IF(L251=5,66,IF(L251=6,60,IF(L251=7,54,IF(L251=8,48,0))))))))+IF(L251&lt;=8,0,IF(L251&lt;=16,40,IF(L251&lt;=24,25,0)))-IF(L251&lt;=8,0,IF(L251&lt;=16,(L251-9)*1.02,IF(L251&lt;=24,(L251-17)*1.02,0))),0)+IF(F251="EČneol",IF(L251=1,68,IF(L251=2,51.69,IF(L251=3,40.61,IF(L251=4,13,IF(L251=5,12,IF(L251=6,11,IF(L251=7,10,IF(L251=8,9,0)))))))))+IF(F251="EŽ",IF(L251=1,68,IF(L251=2,47.6,IF(L251=3,36,IF(L251=4,18,IF(L251=5,16.5,IF(L251=6,15,IF(L251=7,13.5,IF(L251=8,12,0))))))))+IF(L251&lt;=8,0,IF(L251&lt;=16,10,IF(L251&lt;=24,6,0)))-IF(L251&lt;=8,0,IF(L251&lt;=16,(L251-9)*0.34,IF(L251&lt;=24,(L251-17)*0.34,0))),0)+IF(F251="PT",IF(L251=1,68,IF(L251=2,52.08,IF(L251=3,41.28,IF(L251=4,24,IF(L251=5,22,IF(L251=6,20,IF(L251=7,18,IF(L251=8,16,0))))))))+IF(L251&lt;=8,0,IF(L251&lt;=16,13,IF(L251&lt;=24,9,IF(L251&lt;=32,4,0))))-IF(L251&lt;=8,0,IF(L251&lt;=16,(L251-9)*0.34,IF(L251&lt;=24,(L251-17)*0.34,IF(L251&lt;=32,(L251-25)*0.34,0)))),0)+IF(F251="JOŽ",IF(L251=1,85,IF(L251=2,59.5,IF(L251=3,45,IF(L251=4,32.5,IF(L251=5,30,IF(L251=6,27.5,IF(L251=7,25,IF(L251=8,22.5,0))))))))+IF(L251&lt;=8,0,IF(L251&lt;=16,19,IF(L251&lt;=24,13,0)))-IF(L251&lt;=8,0,IF(L251&lt;=16,(L251-9)*0.425,IF(L251&lt;=24,(L251-17)*0.425,0))),0)+IF(F251="JPČ",IF(L251=1,68,IF(L251=2,47.6,IF(L251=3,36,IF(L251=4,26,IF(L251=5,24,IF(L251=6,22,IF(L251=7,20,IF(L251=8,18,0))))))))+IF(L251&lt;=8,0,IF(L251&lt;=16,13,IF(L251&lt;=24,9,0)))-IF(L251&lt;=8,0,IF(L251&lt;=16,(L251-9)*0.34,IF(L251&lt;=24,(L251-17)*0.34,0))),0)+IF(F251="JEČ",IF(L251=1,34,IF(L251=2,26.04,IF(L251=3,20.6,IF(L251=4,12,IF(L251=5,11,IF(L251=6,10,IF(L251=7,9,IF(L251=8,8,0))))))))+IF(L251&lt;=8,0,IF(L251&lt;=16,6,0))-IF(L251&lt;=8,0,IF(L251&lt;=16,(L251-9)*0.17,0)),0)+IF(F251="JEOF",IF(L251=1,34,IF(L251=2,26.04,IF(L251=3,20.6,IF(L251=4,12,IF(L251=5,11,IF(L251=6,10,IF(L251=7,9,IF(L251=8,8,0))))))))+IF(L251&lt;=8,0,IF(L251&lt;=16,6,0))-IF(L251&lt;=8,0,IF(L251&lt;=16,(L251-9)*0.17,0)),0)+IF(F251="JnPČ",IF(L251=1,51,IF(L251=2,35.7,IF(L251=3,27,IF(L251=4,19.5,IF(L251=5,18,IF(L251=6,16.5,IF(L251=7,15,IF(L251=8,13.5,0))))))))+IF(L251&lt;=8,0,IF(L251&lt;=16,10,0))-IF(L251&lt;=8,0,IF(L251&lt;=16,(L251-9)*0.255,0)),0)+IF(F251="JnEČ",IF(L251=1,25.5,IF(L251=2,19.53,IF(L251=3,15.48,IF(L251=4,9,IF(L251=5,8.25,IF(L251=6,7.5,IF(L251=7,6.75,IF(L251=8,6,0))))))))+IF(L251&lt;=8,0,IF(L251&lt;=16,5,0))-IF(L251&lt;=8,0,IF(L251&lt;=16,(L251-9)*0.1275,0)),0)+IF(F251="JčPČ",IF(L251=1,21.25,IF(L251=2,14.5,IF(L251=3,11.5,IF(L251=4,7,IF(L251=5,6.5,IF(L251=6,6,IF(L251=7,5.5,IF(L251=8,5,0))))))))+IF(L251&lt;=8,0,IF(L251&lt;=16,4,0))-IF(L251&lt;=8,0,IF(L251&lt;=16,(L251-9)*0.10625,0)),0)+IF(F251="JčEČ",IF(L251=1,17,IF(L251=2,13.02,IF(L251=3,10.32,IF(L251=4,6,IF(L251=5,5.5,IF(L251=6,5,IF(L251=7,4.5,IF(L251=8,4,0))))))))+IF(L251&lt;=8,0,IF(L251&lt;=16,3,0))-IF(L251&lt;=8,0,IF(L251&lt;=16,(L251-9)*0.085,0)),0)+IF(F251="NEAK",IF(L251=1,11.48,IF(L251=2,8.79,IF(L251=3,6.97,IF(L251=4,4.05,IF(L251=5,3.71,IF(L251=6,3.38,IF(L251=7,3.04,IF(L251=8,2.7,0))))))))+IF(L251&lt;=8,0,IF(L251&lt;=16,2,IF(L251&lt;=24,1.3,0)))-IF(L251&lt;=8,0,IF(L251&lt;=16,(L251-9)*0.0574,IF(L251&lt;=24,(L251-17)*0.0574,0))),0))*IF(L251&lt;0,1,IF(OR(F251="PČ",F251="PŽ",F251="PT"),IF(J251&lt;32,J251/32,1),1))* IF(L251&lt;0,1,IF(OR(F251="EČ",F251="EŽ",F251="JOŽ",F251="JPČ",F251="NEAK"),IF(J251&lt;24,J251/24,1),1))*IF(L251&lt;0,1,IF(OR(F251="PČneol",F251="JEČ",F251="JEOF",F251="JnPČ",F251="JnEČ",F251="JčPČ",F251="JčEČ"),IF(J251&lt;16,J251/16,1),1))*IF(L251&lt;0,1,IF(F251="EČneol",IF(J251&lt;8,J251/8,1),1))</f>
        <v>24.412499999999998</v>
      </c>
      <c r="O251" s="9">
        <f t="shared" ref="O251:O255" si="101">IF(F251="OŽ",N251,IF(H251="Ne",IF(J251*0.3&lt;J251-L251,N251,0),IF(J251*0.1&lt;J251-L251,N251,0)))</f>
        <v>24.412499999999998</v>
      </c>
      <c r="P251" s="4">
        <f t="shared" ref="P251" si="102">IF(O251=0,0,IF(F251="OŽ",IF(L251&gt;35,0,IF(J251&gt;35,(36-L251)*1.836,((36-L251)-(36-J251))*1.836)),0)+IF(F251="PČ",IF(L251&gt;31,0,IF(J251&gt;31,(32-L251)*1.347,((32-L251)-(32-J251))*1.347)),0)+ IF(F251="PČneol",IF(L251&gt;15,0,IF(J251&gt;15,(16-L251)*0.255,((16-L251)-(16-J251))*0.255)),0)+IF(F251="PŽ",IF(L251&gt;31,0,IF(J251&gt;31,(32-L251)*0.255,((32-L251)-(32-J251))*0.255)),0)+IF(F251="EČ",IF(L251&gt;23,0,IF(J251&gt;23,(24-L251)*0.612,((24-L251)-(24-J251))*0.612)),0)+IF(F251="EČneol",IF(L251&gt;7,0,IF(J251&gt;7,(8-L251)*0.204,((8-L251)-(8-J251))*0.204)),0)+IF(F251="EŽ",IF(L251&gt;23,0,IF(J251&gt;23,(24-L251)*0.204,((24-L251)-(24-J251))*0.204)),0)+IF(F251="PT",IF(L251&gt;31,0,IF(J251&gt;31,(32-L251)*0.204,((32-L251)-(32-J251))*0.204)),0)+IF(F251="JOŽ",IF(L251&gt;23,0,IF(J251&gt;23,(24-L251)*0.255,((24-L251)-(24-J251))*0.255)),0)+IF(F251="JPČ",IF(L251&gt;23,0,IF(J251&gt;23,(24-L251)*0.204,((24-L251)-(24-J251))*0.204)),0)+IF(F251="JEČ",IF(L251&gt;15,0,IF(J251&gt;15,(16-L251)*0.102,((16-L251)-(16-J251))*0.102)),0)+IF(F251="JEOF",IF(L251&gt;15,0,IF(J251&gt;15,(16-L251)*0.102,((16-L251)-(16-J251))*0.102)),0)+IF(F251="JnPČ",IF(L251&gt;15,0,IF(J251&gt;15,(16-L251)*0.153,((16-L251)-(16-J251))*0.153)),0)+IF(F251="JnEČ",IF(L251&gt;15,0,IF(J251&gt;15,(16-L251)*0.0765,((16-L251)-(16-J251))*0.0765)),0)+IF(F251="JčPČ",IF(L251&gt;15,0,IF(J251&gt;15,(16-L251)*0.06375,((16-L251)-(16-J251))*0.06375)),0)+IF(F251="JčEČ",IF(L251&gt;15,0,IF(J251&gt;15,(16-L251)*0.051,((16-L251)-(16-J251))*0.051)),0)+IF(F251="NEAK",IF(L251&gt;23,0,IF(J251&gt;23,(24-L251)*0.03444,((24-L251)-(24-J251))*0.03444)),0))</f>
        <v>1.3259999999999998</v>
      </c>
      <c r="Q251" s="11">
        <f t="shared" ref="Q251" si="103">IF(ISERROR(P251*100/N251),0,(P251*100/N251))</f>
        <v>5.4316436251920122</v>
      </c>
      <c r="R251" s="10">
        <f t="shared" ref="R251:R255" si="104">IF(Q251&lt;=30,O251+P251,O251+O251*0.3)*IF(G251=1,0.4,IF(G251=2,0.75,IF(G251="1 (kas 4 m. 1 k. nerengiamos)",0.52,1)))*IF(D251="olimpinė",1,IF(M251="Ne",0.5,1))*IF(OR(A$5="Lietuvos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federacija"),IF(OR(J251&lt;8,K251&lt;16),0,1),1)*E251*IF(I251&lt;=1,1,1/I251)*IF(OR(A$5="Lietuvos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10.810170000000001</v>
      </c>
      <c r="S251" s="8"/>
    </row>
    <row r="252" spans="1:19" ht="30">
      <c r="A252" s="76">
        <v>2</v>
      </c>
      <c r="B252" s="76" t="s">
        <v>224</v>
      </c>
      <c r="C252" s="12" t="s">
        <v>104</v>
      </c>
      <c r="D252" s="76" t="s">
        <v>31</v>
      </c>
      <c r="E252" s="76">
        <v>2</v>
      </c>
      <c r="F252" s="76" t="s">
        <v>140</v>
      </c>
      <c r="G252" s="76">
        <v>1</v>
      </c>
      <c r="H252" s="76" t="s">
        <v>51</v>
      </c>
      <c r="I252" s="76"/>
      <c r="J252" s="76">
        <v>10</v>
      </c>
      <c r="K252" s="76">
        <v>10</v>
      </c>
      <c r="L252" s="61">
        <v>3</v>
      </c>
      <c r="M252" s="76" t="s">
        <v>34</v>
      </c>
      <c r="N252" s="3">
        <f t="shared" si="100"/>
        <v>12.875</v>
      </c>
      <c r="O252" s="9">
        <f t="shared" si="101"/>
        <v>12.875</v>
      </c>
      <c r="P252" s="4">
        <f t="shared" ref="P252:P255" si="105">IF(O252=0,0,IF(F252="OŽ",IF(L252&gt;35,0,IF(J252&gt;35,(36-L252)*1.836,((36-L252)-(36-J252))*1.836)),0)+IF(F252="PČ",IF(L252&gt;31,0,IF(J252&gt;31,(32-L252)*1.347,((32-L252)-(32-J252))*1.347)),0)+ IF(F252="PČneol",IF(L252&gt;15,0,IF(J252&gt;15,(16-L252)*0.255,((16-L252)-(16-J252))*0.255)),0)+IF(F252="PŽ",IF(L252&gt;31,0,IF(J252&gt;31,(32-L252)*0.255,((32-L252)-(32-J252))*0.255)),0)+IF(F252="EČ",IF(L252&gt;23,0,IF(J252&gt;23,(24-L252)*0.612,((24-L252)-(24-J252))*0.612)),0)+IF(F252="EČneol",IF(L252&gt;7,0,IF(J252&gt;7,(8-L252)*0.204,((8-L252)-(8-J252))*0.204)),0)+IF(F252="EŽ",IF(L252&gt;23,0,IF(J252&gt;23,(24-L252)*0.204,((24-L252)-(24-J252))*0.204)),0)+IF(F252="PT",IF(L252&gt;31,0,IF(J252&gt;31,(32-L252)*0.204,((32-L252)-(32-J252))*0.204)),0)+IF(F252="JOŽ",IF(L252&gt;23,0,IF(J252&gt;23,(24-L252)*0.255,((24-L252)-(24-J252))*0.255)),0)+IF(F252="JPČ",IF(L252&gt;23,0,IF(J252&gt;23,(24-L252)*0.204,((24-L252)-(24-J252))*0.204)),0)+IF(F252="JEČ",IF(L252&gt;15,0,IF(J252&gt;15,(16-L252)*0.102,((16-L252)-(16-J252))*0.102)),0)+IF(F252="JEOF",IF(L252&gt;15,0,IF(J252&gt;15,(16-L252)*0.102,((16-L252)-(16-J252))*0.102)),0)+IF(F252="JnPČ",IF(L252&gt;15,0,IF(J252&gt;15,(16-L252)*0.153,((16-L252)-(16-J252))*0.153)),0)+IF(F252="JnEČ",IF(L252&gt;15,0,IF(J252&gt;15,(16-L252)*0.0765,((16-L252)-(16-J252))*0.0765)),0)+IF(F252="JčPČ",IF(L252&gt;15,0,IF(J252&gt;15,(16-L252)*0.06375,((16-L252)-(16-J252))*0.06375)),0)+IF(F252="JčEČ",IF(L252&gt;15,0,IF(J252&gt;15,(16-L252)*0.051,((16-L252)-(16-J252))*0.051)),0)+IF(F252="NEAK",IF(L252&gt;23,0,IF(J252&gt;23,(24-L252)*0.03444,((24-L252)-(24-J252))*0.03444)),0))</f>
        <v>0.71399999999999997</v>
      </c>
      <c r="Q252" s="11">
        <f t="shared" ref="Q252:Q255" si="106">IF(ISERROR(P252*100/N252),0,(P252*100/N252))</f>
        <v>5.545631067961164</v>
      </c>
      <c r="R252" s="10">
        <f t="shared" si="104"/>
        <v>11.414760000000003</v>
      </c>
      <c r="S252" s="8"/>
    </row>
    <row r="253" spans="1:19" ht="30">
      <c r="A253" s="76">
        <v>3</v>
      </c>
      <c r="B253" s="76" t="s">
        <v>225</v>
      </c>
      <c r="C253" s="12" t="s">
        <v>226</v>
      </c>
      <c r="D253" s="76" t="s">
        <v>31</v>
      </c>
      <c r="E253" s="76">
        <v>2</v>
      </c>
      <c r="F253" s="76" t="s">
        <v>140</v>
      </c>
      <c r="G253" s="76">
        <v>1</v>
      </c>
      <c r="H253" s="76" t="s">
        <v>51</v>
      </c>
      <c r="I253" s="76"/>
      <c r="J253" s="76">
        <v>8</v>
      </c>
      <c r="K253" s="76">
        <v>8</v>
      </c>
      <c r="L253" s="61">
        <v>6</v>
      </c>
      <c r="M253" s="76" t="s">
        <v>34</v>
      </c>
      <c r="N253" s="3">
        <f t="shared" si="100"/>
        <v>5</v>
      </c>
      <c r="O253" s="9">
        <f t="shared" si="101"/>
        <v>0</v>
      </c>
      <c r="P253" s="4">
        <f t="shared" si="105"/>
        <v>0</v>
      </c>
      <c r="Q253" s="11">
        <f t="shared" si="106"/>
        <v>0</v>
      </c>
      <c r="R253" s="10">
        <f t="shared" si="104"/>
        <v>0</v>
      </c>
      <c r="S253" s="8"/>
    </row>
    <row r="254" spans="1:19" ht="30">
      <c r="A254" s="76">
        <v>4</v>
      </c>
      <c r="B254" s="76" t="s">
        <v>199</v>
      </c>
      <c r="C254" s="12" t="s">
        <v>174</v>
      </c>
      <c r="D254" s="76" t="s">
        <v>31</v>
      </c>
      <c r="E254" s="76">
        <v>2</v>
      </c>
      <c r="F254" s="76" t="s">
        <v>140</v>
      </c>
      <c r="G254" s="76">
        <v>1</v>
      </c>
      <c r="H254" s="76" t="s">
        <v>51</v>
      </c>
      <c r="I254" s="76"/>
      <c r="J254" s="76">
        <v>12</v>
      </c>
      <c r="K254" s="76">
        <v>12</v>
      </c>
      <c r="L254" s="61">
        <v>5</v>
      </c>
      <c r="M254" s="76" t="s">
        <v>34</v>
      </c>
      <c r="N254" s="3">
        <f t="shared" si="100"/>
        <v>8.25</v>
      </c>
      <c r="O254" s="9">
        <f t="shared" si="101"/>
        <v>8.25</v>
      </c>
      <c r="P254" s="4">
        <f t="shared" si="105"/>
        <v>0.71399999999999997</v>
      </c>
      <c r="Q254" s="11">
        <f t="shared" si="106"/>
        <v>8.6545454545454543</v>
      </c>
      <c r="R254" s="10">
        <f t="shared" si="104"/>
        <v>7.5297600000000013</v>
      </c>
      <c r="S254" s="8"/>
    </row>
    <row r="255" spans="1:19" ht="60">
      <c r="A255" s="76">
        <v>5</v>
      </c>
      <c r="B255" s="76" t="s">
        <v>227</v>
      </c>
      <c r="C255" s="12" t="s">
        <v>106</v>
      </c>
      <c r="D255" s="76" t="s">
        <v>31</v>
      </c>
      <c r="E255" s="76">
        <v>4</v>
      </c>
      <c r="F255" s="76" t="s">
        <v>140</v>
      </c>
      <c r="G255" s="76">
        <v>1</v>
      </c>
      <c r="H255" s="76" t="s">
        <v>51</v>
      </c>
      <c r="I255" s="76"/>
      <c r="J255" s="76">
        <v>9</v>
      </c>
      <c r="K255" s="76">
        <v>9</v>
      </c>
      <c r="L255" s="61">
        <v>6</v>
      </c>
      <c r="M255" s="76" t="s">
        <v>34</v>
      </c>
      <c r="N255" s="3">
        <f t="shared" si="100"/>
        <v>5.625</v>
      </c>
      <c r="O255" s="9">
        <f t="shared" si="101"/>
        <v>5.625</v>
      </c>
      <c r="P255" s="4">
        <f t="shared" si="105"/>
        <v>0.30599999999999999</v>
      </c>
      <c r="Q255" s="11">
        <f t="shared" si="106"/>
        <v>5.4399999999999995</v>
      </c>
      <c r="R255" s="10">
        <f t="shared" si="104"/>
        <v>9.9640800000000009</v>
      </c>
      <c r="S255" s="8"/>
    </row>
    <row r="256" spans="1:19">
      <c r="A256" s="91" t="s">
        <v>43</v>
      </c>
      <c r="B256" s="92"/>
      <c r="C256" s="92"/>
      <c r="D256" s="92"/>
      <c r="E256" s="92"/>
      <c r="F256" s="92"/>
      <c r="G256" s="92"/>
      <c r="H256" s="92"/>
      <c r="I256" s="92"/>
      <c r="J256" s="92"/>
      <c r="K256" s="92"/>
      <c r="L256" s="92"/>
      <c r="M256" s="92"/>
      <c r="N256" s="92"/>
      <c r="O256" s="92"/>
      <c r="P256" s="92"/>
      <c r="Q256" s="93"/>
      <c r="R256" s="10">
        <f>SUM(R251:R255)</f>
        <v>39.718770000000006</v>
      </c>
      <c r="S256" s="8"/>
    </row>
    <row r="257" spans="1:19" ht="15.75">
      <c r="A257" s="23" t="s">
        <v>228</v>
      </c>
      <c r="B257" s="23"/>
      <c r="C257" s="15"/>
      <c r="D257" s="15"/>
      <c r="E257" s="15"/>
      <c r="F257" s="15"/>
      <c r="G257" s="15"/>
      <c r="H257" s="15"/>
      <c r="I257" s="15"/>
      <c r="J257" s="15"/>
      <c r="K257" s="15"/>
      <c r="L257" s="58"/>
      <c r="M257" s="15"/>
      <c r="N257" s="15"/>
      <c r="O257" s="15"/>
      <c r="P257" s="15"/>
      <c r="Q257" s="15"/>
      <c r="R257" s="16"/>
      <c r="S257" s="8"/>
    </row>
    <row r="258" spans="1:19" s="8" customFormat="1" ht="15.75">
      <c r="A258" s="23"/>
      <c r="B258" s="56" t="s">
        <v>229</v>
      </c>
      <c r="C258" s="15"/>
      <c r="D258" s="15"/>
      <c r="E258" s="15"/>
      <c r="F258" s="15"/>
      <c r="G258" s="15"/>
      <c r="H258" s="15"/>
      <c r="I258" s="15"/>
      <c r="J258" s="15"/>
      <c r="K258" s="15"/>
      <c r="L258" s="58"/>
      <c r="M258" s="15"/>
      <c r="N258" s="15"/>
      <c r="O258" s="15"/>
      <c r="P258" s="15"/>
      <c r="Q258" s="15"/>
      <c r="R258" s="16"/>
    </row>
    <row r="259" spans="1:19" s="8" customFormat="1" ht="15.75">
      <c r="A259" s="23"/>
      <c r="B259" s="56" t="s">
        <v>230</v>
      </c>
      <c r="C259" s="15"/>
      <c r="D259" s="15"/>
      <c r="E259" s="15"/>
      <c r="F259" s="15"/>
      <c r="G259" s="15"/>
      <c r="H259" s="15"/>
      <c r="I259" s="15"/>
      <c r="J259" s="15"/>
      <c r="K259" s="15"/>
      <c r="L259" s="58"/>
      <c r="M259" s="15"/>
      <c r="N259" s="15"/>
      <c r="O259" s="15"/>
      <c r="P259" s="15"/>
      <c r="Q259" s="15"/>
      <c r="R259" s="16"/>
    </row>
    <row r="260" spans="1:19">
      <c r="A260" s="48" t="s">
        <v>45</v>
      </c>
      <c r="B260" s="48"/>
      <c r="C260" s="48"/>
      <c r="D260" s="48"/>
      <c r="E260" s="48"/>
      <c r="F260" s="48"/>
      <c r="G260" s="48"/>
      <c r="H260" s="48"/>
      <c r="I260" s="48"/>
      <c r="J260" s="15"/>
      <c r="K260" s="15"/>
      <c r="L260" s="58"/>
      <c r="M260" s="15"/>
      <c r="N260" s="15"/>
      <c r="O260" s="15"/>
      <c r="P260" s="15"/>
      <c r="Q260" s="15"/>
      <c r="R260" s="16"/>
      <c r="S260" s="8"/>
    </row>
    <row r="261" spans="1:19" s="8" customFormat="1">
      <c r="A261" s="48"/>
      <c r="B261" s="48"/>
      <c r="C261" s="48"/>
      <c r="D261" s="48"/>
      <c r="E261" s="48"/>
      <c r="F261" s="48"/>
      <c r="G261" s="48"/>
      <c r="H261" s="48"/>
      <c r="I261" s="48"/>
      <c r="J261" s="15"/>
      <c r="K261" s="15"/>
      <c r="L261" s="58"/>
      <c r="M261" s="15"/>
      <c r="N261" s="15"/>
      <c r="O261" s="15"/>
      <c r="P261" s="15"/>
      <c r="Q261" s="15"/>
      <c r="R261" s="16"/>
    </row>
    <row r="262" spans="1:19" s="55" customFormat="1">
      <c r="A262" s="85" t="s">
        <v>231</v>
      </c>
      <c r="B262" s="86"/>
      <c r="C262" s="86"/>
      <c r="D262" s="86"/>
      <c r="E262" s="86"/>
      <c r="F262" s="86"/>
      <c r="G262" s="86"/>
      <c r="H262" s="86"/>
      <c r="I262" s="86"/>
      <c r="J262" s="86"/>
      <c r="K262" s="86"/>
      <c r="L262" s="86"/>
      <c r="M262" s="86"/>
      <c r="N262" s="86"/>
      <c r="O262" s="86"/>
      <c r="P262" s="86"/>
      <c r="Q262" s="70"/>
    </row>
    <row r="263" spans="1:19" ht="18">
      <c r="A263" s="87" t="s">
        <v>27</v>
      </c>
      <c r="B263" s="88"/>
      <c r="C263" s="88"/>
      <c r="D263" s="49"/>
      <c r="E263" s="49"/>
      <c r="F263" s="49"/>
      <c r="G263" s="49"/>
      <c r="H263" s="49"/>
      <c r="I263" s="49"/>
      <c r="J263" s="49"/>
      <c r="K263" s="49"/>
      <c r="L263" s="82"/>
      <c r="M263" s="49"/>
      <c r="N263" s="49"/>
      <c r="O263" s="49"/>
      <c r="P263" s="49"/>
      <c r="Q263" s="71"/>
      <c r="R263" s="8"/>
      <c r="S263" s="8"/>
    </row>
    <row r="264" spans="1:19">
      <c r="A264" s="89" t="s">
        <v>232</v>
      </c>
      <c r="B264" s="90"/>
      <c r="C264" s="90"/>
      <c r="D264" s="90"/>
      <c r="E264" s="90"/>
      <c r="F264" s="90"/>
      <c r="G264" s="90"/>
      <c r="H264" s="90"/>
      <c r="I264" s="90"/>
      <c r="J264" s="90"/>
      <c r="K264" s="90"/>
      <c r="L264" s="90"/>
      <c r="M264" s="90"/>
      <c r="N264" s="90"/>
      <c r="O264" s="90"/>
      <c r="P264" s="90"/>
      <c r="Q264" s="71"/>
      <c r="R264" s="8"/>
      <c r="S264" s="8"/>
    </row>
    <row r="265" spans="1:19" ht="60">
      <c r="A265" s="76">
        <v>1</v>
      </c>
      <c r="B265" s="76" t="s">
        <v>157</v>
      </c>
      <c r="C265" s="12" t="s">
        <v>42</v>
      </c>
      <c r="D265" s="76" t="s">
        <v>31</v>
      </c>
      <c r="E265" s="76">
        <v>1</v>
      </c>
      <c r="F265" s="76" t="s">
        <v>88</v>
      </c>
      <c r="G265" s="76" t="s">
        <v>89</v>
      </c>
      <c r="H265" s="76" t="s">
        <v>34</v>
      </c>
      <c r="I265" s="76"/>
      <c r="J265" s="76">
        <v>43</v>
      </c>
      <c r="K265" s="76">
        <v>43</v>
      </c>
      <c r="L265" s="61">
        <v>4</v>
      </c>
      <c r="M265" s="76" t="s">
        <v>34</v>
      </c>
      <c r="N265" s="3">
        <f t="shared" ref="N265:N270" si="107">(IF(F265="OŽ",IF(L265=1,550.8,IF(L265=2,426.38,IF(L265=3,342.14,IF(L265=4,181.44,IF(L265=5,168.48,IF(L265=6,155.52,IF(L265=7,148.5,IF(L265=8,144,0))))))))+IF(L265&lt;=8,0,IF(L265&lt;=16,137.7,IF(L265&lt;=24,108,IF(L265&lt;=32,80.1,IF(L265&lt;=36,52.2,0)))))-IF(L265&lt;=8,0,IF(L265&lt;=16,(L265-9)*2.754,IF(L265&lt;=24,(L265-17)* 2.754,IF(L265&lt;=32,(L265-25)* 2.754,IF(L265&lt;=36,(L265-33)*2.754,0))))),0)+IF(F265="PČ",IF(L265=1,449,IF(L265=2,314.6,IF(L265=3,238,IF(L265=4,172,IF(L265=5,159,IF(L265=6,145,IF(L265=7,132,IF(L265=8,119,0))))))))+IF(L265&lt;=8,0,IF(L265&lt;=16,88,IF(L265&lt;=24,55,IF(L265&lt;=32,22,0))))-IF(L265&lt;=8,0,IF(L265&lt;=16,(L265-9)*2.245,IF(L265&lt;=24,(L265-17)*2.245,IF(L265&lt;=32,(L265-25)*2.245,0)))),0)+IF(F265="PČneol",IF(L265=1,85,IF(L265=2,64.61,IF(L265=3,50.76,IF(L265=4,16.25,IF(L265=5,15,IF(L265=6,13.75,IF(L265=7,12.5,IF(L265=8,11.25,0))))))))+IF(L265&lt;=8,0,IF(L265&lt;=16,9,0))-IF(L265&lt;=8,0,IF(L265&lt;=16,(L265-9)*0.425,0)),0)+IF(F265="PŽ",IF(L265=1,85,IF(L265=2,59.5,IF(L265=3,45,IF(L265=4,32.5,IF(L265=5,30,IF(L265=6,27.5,IF(L265=7,25,IF(L265=8,22.5,0))))))))+IF(L265&lt;=8,0,IF(L265&lt;=16,19,IF(L265&lt;=24,13,IF(L265&lt;=32,8,0))))-IF(L265&lt;=8,0,IF(L265&lt;=16,(L265-9)*0.425,IF(L265&lt;=24,(L265-17)*0.425,IF(L265&lt;=32,(L265-25)*0.425,0)))),0)+IF(F265="EČ",IF(L265=1,204,IF(L265=2,156.24,IF(L265=3,123.84,IF(L265=4,72,IF(L265=5,66,IF(L265=6,60,IF(L265=7,54,IF(L265=8,48,0))))))))+IF(L265&lt;=8,0,IF(L265&lt;=16,40,IF(L265&lt;=24,25,0)))-IF(L265&lt;=8,0,IF(L265&lt;=16,(L265-9)*1.02,IF(L265&lt;=24,(L265-17)*1.02,0))),0)+IF(F265="EČneol",IF(L265=1,68,IF(L265=2,51.69,IF(L265=3,40.61,IF(L265=4,13,IF(L265=5,12,IF(L265=6,11,IF(L265=7,10,IF(L265=8,9,0)))))))))+IF(F265="EŽ",IF(L265=1,68,IF(L265=2,47.6,IF(L265=3,36,IF(L265=4,18,IF(L265=5,16.5,IF(L265=6,15,IF(L265=7,13.5,IF(L265=8,12,0))))))))+IF(L265&lt;=8,0,IF(L265&lt;=16,10,IF(L265&lt;=24,6,0)))-IF(L265&lt;=8,0,IF(L265&lt;=16,(L265-9)*0.34,IF(L265&lt;=24,(L265-17)*0.34,0))),0)+IF(F265="PT",IF(L265=1,68,IF(L265=2,52.08,IF(L265=3,41.28,IF(L265=4,24,IF(L265=5,22,IF(L265=6,20,IF(L265=7,18,IF(L265=8,16,0))))))))+IF(L265&lt;=8,0,IF(L265&lt;=16,13,IF(L265&lt;=24,9,IF(L265&lt;=32,4,0))))-IF(L265&lt;=8,0,IF(L265&lt;=16,(L265-9)*0.34,IF(L265&lt;=24,(L265-17)*0.34,IF(L265&lt;=32,(L265-25)*0.34,0)))),0)+IF(F265="JOŽ",IF(L265=1,85,IF(L265=2,59.5,IF(L265=3,45,IF(L265=4,32.5,IF(L265=5,30,IF(L265=6,27.5,IF(L265=7,25,IF(L265=8,22.5,0))))))))+IF(L265&lt;=8,0,IF(L265&lt;=16,19,IF(L265&lt;=24,13,0)))-IF(L265&lt;=8,0,IF(L265&lt;=16,(L265-9)*0.425,IF(L265&lt;=24,(L265-17)*0.425,0))),0)+IF(F265="JPČ",IF(L265=1,68,IF(L265=2,47.6,IF(L265=3,36,IF(L265=4,26,IF(L265=5,24,IF(L265=6,22,IF(L265=7,20,IF(L265=8,18,0))))))))+IF(L265&lt;=8,0,IF(L265&lt;=16,13,IF(L265&lt;=24,9,0)))-IF(L265&lt;=8,0,IF(L265&lt;=16,(L265-9)*0.34,IF(L265&lt;=24,(L265-17)*0.34,0))),0)+IF(F265="JEČ",IF(L265=1,34,IF(L265=2,26.04,IF(L265=3,20.6,IF(L265=4,12,IF(L265=5,11,IF(L265=6,10,IF(L265=7,9,IF(L265=8,8,0))))))))+IF(L265&lt;=8,0,IF(L265&lt;=16,6,0))-IF(L265&lt;=8,0,IF(L265&lt;=16,(L265-9)*0.17,0)),0)+IF(F265="JEOF",IF(L265=1,34,IF(L265=2,26.04,IF(L265=3,20.6,IF(L265=4,12,IF(L265=5,11,IF(L265=6,10,IF(L265=7,9,IF(L265=8,8,0))))))))+IF(L265&lt;=8,0,IF(L265&lt;=16,6,0))-IF(L265&lt;=8,0,IF(L265&lt;=16,(L265-9)*0.17,0)),0)+IF(F265="JnPČ",IF(L265=1,51,IF(L265=2,35.7,IF(L265=3,27,IF(L265=4,19.5,IF(L265=5,18,IF(L265=6,16.5,IF(L265=7,15,IF(L265=8,13.5,0))))))))+IF(L265&lt;=8,0,IF(L265&lt;=16,10,0))-IF(L265&lt;=8,0,IF(L265&lt;=16,(L265-9)*0.255,0)),0)+IF(F265="JnEČ",IF(L265=1,25.5,IF(L265=2,19.53,IF(L265=3,15.48,IF(L265=4,9,IF(L265=5,8.25,IF(L265=6,7.5,IF(L265=7,6.75,IF(L265=8,6,0))))))))+IF(L265&lt;=8,0,IF(L265&lt;=16,5,0))-IF(L265&lt;=8,0,IF(L265&lt;=16,(L265-9)*0.1275,0)),0)+IF(F265="JčPČ",IF(L265=1,21.25,IF(L265=2,14.5,IF(L265=3,11.5,IF(L265=4,7,IF(L265=5,6.5,IF(L265=6,6,IF(L265=7,5.5,IF(L265=8,5,0))))))))+IF(L265&lt;=8,0,IF(L265&lt;=16,4,0))-IF(L265&lt;=8,0,IF(L265&lt;=16,(L265-9)*0.10625,0)),0)+IF(F265="JčEČ",IF(L265=1,17,IF(L265=2,13.02,IF(L265=3,10.32,IF(L265=4,6,IF(L265=5,5.5,IF(L265=6,5,IF(L265=7,4.5,IF(L265=8,4,0))))))))+IF(L265&lt;=8,0,IF(L265&lt;=16,3,0))-IF(L265&lt;=8,0,IF(L265&lt;=16,(L265-9)*0.085,0)),0)+IF(F265="NEAK",IF(L265=1,11.48,IF(L265=2,8.79,IF(L265=3,6.97,IF(L265=4,4.05,IF(L265=5,3.71,IF(L265=6,3.38,IF(L265=7,3.04,IF(L265=8,2.7,0))))))))+IF(L265&lt;=8,0,IF(L265&lt;=16,2,IF(L265&lt;=24,1.3,0)))-IF(L265&lt;=8,0,IF(L265&lt;=16,(L265-9)*0.0574,IF(L265&lt;=24,(L265-17)*0.0574,0))),0))*IF(L265&lt;0,1,IF(OR(F265="PČ",F265="PŽ",F265="PT"),IF(J265&lt;32,J265/32,1),1))* IF(L265&lt;0,1,IF(OR(F265="EČ",F265="EŽ",F265="JOŽ",F265="JPČ",F265="NEAK"),IF(J265&lt;24,J265/24,1),1))*IF(L265&lt;0,1,IF(OR(F265="PČneol",F265="JEČ",F265="JEOF",F265="JnPČ",F265="JnEČ",F265="JčPČ",F265="JčEČ"),IF(J265&lt;16,J265/16,1),1))*IF(L265&lt;0,1,IF(F265="EČneol",IF(J265&lt;8,J265/8,1),1))</f>
        <v>172</v>
      </c>
      <c r="O265" s="9">
        <f t="shared" ref="O265:O270" si="108">IF(F265="OŽ",N265,IF(H265="Ne",IF(J265*0.3&lt;J265-L265,N265,0),IF(J265*0.1&lt;J265-L265,N265,0)))</f>
        <v>172</v>
      </c>
      <c r="P265" s="4">
        <f t="shared" ref="P265" si="109">IF(O265=0,0,IF(F265="OŽ",IF(L265&gt;35,0,IF(J265&gt;35,(36-L265)*1.836,((36-L265)-(36-J265))*1.836)),0)+IF(F265="PČ",IF(L265&gt;31,0,IF(J265&gt;31,(32-L265)*1.347,((32-L265)-(32-J265))*1.347)),0)+ IF(F265="PČneol",IF(L265&gt;15,0,IF(J265&gt;15,(16-L265)*0.255,((16-L265)-(16-J265))*0.255)),0)+IF(F265="PŽ",IF(L265&gt;31,0,IF(J265&gt;31,(32-L265)*0.255,((32-L265)-(32-J265))*0.255)),0)+IF(F265="EČ",IF(L265&gt;23,0,IF(J265&gt;23,(24-L265)*0.612,((24-L265)-(24-J265))*0.612)),0)+IF(F265="EČneol",IF(L265&gt;7,0,IF(J265&gt;7,(8-L265)*0.204,((8-L265)-(8-J265))*0.204)),0)+IF(F265="EŽ",IF(L265&gt;23,0,IF(J265&gt;23,(24-L265)*0.204,((24-L265)-(24-J265))*0.204)),0)+IF(F265="PT",IF(L265&gt;31,0,IF(J265&gt;31,(32-L265)*0.204,((32-L265)-(32-J265))*0.204)),0)+IF(F265="JOŽ",IF(L265&gt;23,0,IF(J265&gt;23,(24-L265)*0.255,((24-L265)-(24-J265))*0.255)),0)+IF(F265="JPČ",IF(L265&gt;23,0,IF(J265&gt;23,(24-L265)*0.204,((24-L265)-(24-J265))*0.204)),0)+IF(F265="JEČ",IF(L265&gt;15,0,IF(J265&gt;15,(16-L265)*0.102,((16-L265)-(16-J265))*0.102)),0)+IF(F265="JEOF",IF(L265&gt;15,0,IF(J265&gt;15,(16-L265)*0.102,((16-L265)-(16-J265))*0.102)),0)+IF(F265="JnPČ",IF(L265&gt;15,0,IF(J265&gt;15,(16-L265)*0.153,((16-L265)-(16-J265))*0.153)),0)+IF(F265="JnEČ",IF(L265&gt;15,0,IF(J265&gt;15,(16-L265)*0.0765,((16-L265)-(16-J265))*0.0765)),0)+IF(F265="JčPČ",IF(L265&gt;15,0,IF(J265&gt;15,(16-L265)*0.06375,((16-L265)-(16-J265))*0.06375)),0)+IF(F265="JčEČ",IF(L265&gt;15,0,IF(J265&gt;15,(16-L265)*0.051,((16-L265)-(16-J265))*0.051)),0)+IF(F265="NEAK",IF(L265&gt;23,0,IF(J265&gt;23,(24-L265)*0.03444,((24-L265)-(24-J265))*0.03444)),0))</f>
        <v>37.716000000000001</v>
      </c>
      <c r="Q265" s="11">
        <f t="shared" ref="Q265" si="110">IF(ISERROR(P265*100/N265),0,(P265*100/N265))</f>
        <v>21.927906976744186</v>
      </c>
      <c r="R265" s="10">
        <f t="shared" ref="R265:R270" si="111">IF(Q265&lt;=30,O265+P265,O265+O265*0.3)*IF(G265=1,0.4,IF(G265=2,0.75,IF(G265="1 (kas 4 m. 1 k. nerengiamos)",0.52,1)))*IF(D265="olimpinė",1,IF(M265="Ne",0.5,1))*IF(OR(A$5="Lietuvos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federacija"),IF(OR(J265&lt;8,K265&lt;16),0,1),1)*E265*IF(I265&lt;=1,1,1/I265)*IF(OR(A$5="Lietuvos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114.50493600000001</v>
      </c>
      <c r="S265" s="8"/>
    </row>
    <row r="266" spans="1:19" ht="60">
      <c r="A266" s="76">
        <v>2</v>
      </c>
      <c r="B266" s="76" t="s">
        <v>233</v>
      </c>
      <c r="C266" s="12" t="s">
        <v>36</v>
      </c>
      <c r="D266" s="76" t="s">
        <v>31</v>
      </c>
      <c r="E266" s="76">
        <v>2</v>
      </c>
      <c r="F266" s="76" t="s">
        <v>88</v>
      </c>
      <c r="G266" s="76" t="s">
        <v>89</v>
      </c>
      <c r="H266" s="76" t="s">
        <v>34</v>
      </c>
      <c r="I266" s="76"/>
      <c r="J266" s="76">
        <v>22</v>
      </c>
      <c r="K266" s="76">
        <v>22</v>
      </c>
      <c r="L266" s="61">
        <v>9</v>
      </c>
      <c r="M266" s="76" t="s">
        <v>34</v>
      </c>
      <c r="N266" s="3">
        <f t="shared" si="107"/>
        <v>60.5</v>
      </c>
      <c r="O266" s="9">
        <f t="shared" si="108"/>
        <v>60.5</v>
      </c>
      <c r="P266" s="4">
        <f t="shared" ref="P266:P270" si="112">IF(O266=0,0,IF(F266="OŽ",IF(L266&gt;35,0,IF(J266&gt;35,(36-L266)*1.836,((36-L266)-(36-J266))*1.836)),0)+IF(F266="PČ",IF(L266&gt;31,0,IF(J266&gt;31,(32-L266)*1.347,((32-L266)-(32-J266))*1.347)),0)+ IF(F266="PČneol",IF(L266&gt;15,0,IF(J266&gt;15,(16-L266)*0.255,((16-L266)-(16-J266))*0.255)),0)+IF(F266="PŽ",IF(L266&gt;31,0,IF(J266&gt;31,(32-L266)*0.255,((32-L266)-(32-J266))*0.255)),0)+IF(F266="EČ",IF(L266&gt;23,0,IF(J266&gt;23,(24-L266)*0.612,((24-L266)-(24-J266))*0.612)),0)+IF(F266="EČneol",IF(L266&gt;7,0,IF(J266&gt;7,(8-L266)*0.204,((8-L266)-(8-J266))*0.204)),0)+IF(F266="EŽ",IF(L266&gt;23,0,IF(J266&gt;23,(24-L266)*0.204,((24-L266)-(24-J266))*0.204)),0)+IF(F266="PT",IF(L266&gt;31,0,IF(J266&gt;31,(32-L266)*0.204,((32-L266)-(32-J266))*0.204)),0)+IF(F266="JOŽ",IF(L266&gt;23,0,IF(J266&gt;23,(24-L266)*0.255,((24-L266)-(24-J266))*0.255)),0)+IF(F266="JPČ",IF(L266&gt;23,0,IF(J266&gt;23,(24-L266)*0.204,((24-L266)-(24-J266))*0.204)),0)+IF(F266="JEČ",IF(L266&gt;15,0,IF(J266&gt;15,(16-L266)*0.102,((16-L266)-(16-J266))*0.102)),0)+IF(F266="JEOF",IF(L266&gt;15,0,IF(J266&gt;15,(16-L266)*0.102,((16-L266)-(16-J266))*0.102)),0)+IF(F266="JnPČ",IF(L266&gt;15,0,IF(J266&gt;15,(16-L266)*0.153,((16-L266)-(16-J266))*0.153)),0)+IF(F266="JnEČ",IF(L266&gt;15,0,IF(J266&gt;15,(16-L266)*0.0765,((16-L266)-(16-J266))*0.0765)),0)+IF(F266="JčPČ",IF(L266&gt;15,0,IF(J266&gt;15,(16-L266)*0.06375,((16-L266)-(16-J266))*0.06375)),0)+IF(F266="JčEČ",IF(L266&gt;15,0,IF(J266&gt;15,(16-L266)*0.051,((16-L266)-(16-J266))*0.051)),0)+IF(F266="NEAK",IF(L266&gt;23,0,IF(J266&gt;23,(24-L266)*0.03444,((24-L266)-(24-J266))*0.03444)),0))</f>
        <v>17.510999999999999</v>
      </c>
      <c r="Q266" s="11">
        <f t="shared" ref="Q266:Q270" si="113">IF(ISERROR(P266*100/N266),0,(P266*100/N266))</f>
        <v>28.94380165289256</v>
      </c>
      <c r="R266" s="10">
        <f t="shared" si="111"/>
        <v>85.188012000000001</v>
      </c>
      <c r="S266" s="8"/>
    </row>
    <row r="267" spans="1:19" ht="60">
      <c r="A267" s="76">
        <v>3</v>
      </c>
      <c r="B267" s="76" t="s">
        <v>234</v>
      </c>
      <c r="C267" s="12" t="s">
        <v>30</v>
      </c>
      <c r="D267" s="76" t="s">
        <v>31</v>
      </c>
      <c r="E267" s="76">
        <v>2</v>
      </c>
      <c r="F267" s="76" t="s">
        <v>88</v>
      </c>
      <c r="G267" s="76" t="s">
        <v>89</v>
      </c>
      <c r="H267" s="76" t="s">
        <v>34</v>
      </c>
      <c r="I267" s="76"/>
      <c r="J267" s="76">
        <v>29</v>
      </c>
      <c r="K267" s="76">
        <v>29</v>
      </c>
      <c r="L267" s="61">
        <v>11</v>
      </c>
      <c r="M267" s="76" t="s">
        <v>34</v>
      </c>
      <c r="N267" s="3">
        <f t="shared" si="107"/>
        <v>75.680937499999999</v>
      </c>
      <c r="O267" s="9">
        <f t="shared" si="108"/>
        <v>75.680937499999999</v>
      </c>
      <c r="P267" s="4">
        <f t="shared" si="112"/>
        <v>24.245999999999999</v>
      </c>
      <c r="Q267" s="11">
        <f t="shared" si="113"/>
        <v>32.037129561192337</v>
      </c>
      <c r="R267" s="10">
        <f t="shared" si="111"/>
        <v>107.43665887500001</v>
      </c>
      <c r="S267" s="8"/>
    </row>
    <row r="268" spans="1:19" ht="60">
      <c r="A268" s="76">
        <v>4</v>
      </c>
      <c r="B268" s="76" t="s">
        <v>235</v>
      </c>
      <c r="C268" s="12" t="s">
        <v>40</v>
      </c>
      <c r="D268" s="76" t="s">
        <v>31</v>
      </c>
      <c r="E268" s="76">
        <v>1</v>
      </c>
      <c r="F268" s="76" t="s">
        <v>88</v>
      </c>
      <c r="G268" s="76" t="s">
        <v>89</v>
      </c>
      <c r="H268" s="76" t="s">
        <v>34</v>
      </c>
      <c r="I268" s="76"/>
      <c r="J268" s="76">
        <v>39</v>
      </c>
      <c r="K268" s="76">
        <v>39</v>
      </c>
      <c r="L268" s="61">
        <v>29</v>
      </c>
      <c r="M268" s="76" t="s">
        <v>34</v>
      </c>
      <c r="N268" s="3">
        <f t="shared" si="107"/>
        <v>13.02</v>
      </c>
      <c r="O268" s="9">
        <f t="shared" si="108"/>
        <v>13.02</v>
      </c>
      <c r="P268" s="4">
        <f t="shared" si="112"/>
        <v>4.0410000000000004</v>
      </c>
      <c r="Q268" s="11">
        <f t="shared" si="113"/>
        <v>31.036866359447007</v>
      </c>
      <c r="R268" s="10">
        <f t="shared" si="111"/>
        <v>9.2415960000000013</v>
      </c>
      <c r="S268" s="8"/>
    </row>
    <row r="269" spans="1:19" ht="60">
      <c r="A269" s="76">
        <v>5</v>
      </c>
      <c r="B269" s="76" t="s">
        <v>236</v>
      </c>
      <c r="C269" s="12" t="s">
        <v>237</v>
      </c>
      <c r="D269" s="76" t="s">
        <v>31</v>
      </c>
      <c r="E269" s="76">
        <v>2</v>
      </c>
      <c r="F269" s="76" t="s">
        <v>88</v>
      </c>
      <c r="G269" s="76" t="s">
        <v>89</v>
      </c>
      <c r="H269" s="76" t="s">
        <v>34</v>
      </c>
      <c r="I269" s="76"/>
      <c r="J269" s="76">
        <v>29</v>
      </c>
      <c r="K269" s="76">
        <v>29</v>
      </c>
      <c r="L269" s="61">
        <v>26</v>
      </c>
      <c r="M269" s="76" t="s">
        <v>34</v>
      </c>
      <c r="N269" s="3">
        <f t="shared" si="107"/>
        <v>17.902968749999999</v>
      </c>
      <c r="O269" s="9">
        <f t="shared" si="108"/>
        <v>17.902968749999999</v>
      </c>
      <c r="P269" s="4">
        <f t="shared" si="112"/>
        <v>4.0410000000000004</v>
      </c>
      <c r="Q269" s="11">
        <f t="shared" si="113"/>
        <v>22.571675437907473</v>
      </c>
      <c r="R269" s="10">
        <f t="shared" si="111"/>
        <v>23.962813875000002</v>
      </c>
      <c r="S269" s="8"/>
    </row>
    <row r="270" spans="1:19" ht="60">
      <c r="A270" s="76">
        <v>6</v>
      </c>
      <c r="B270" s="76" t="s">
        <v>238</v>
      </c>
      <c r="C270" s="12" t="s">
        <v>38</v>
      </c>
      <c r="D270" s="76" t="s">
        <v>31</v>
      </c>
      <c r="E270" s="76">
        <v>4</v>
      </c>
      <c r="F270" s="76" t="s">
        <v>88</v>
      </c>
      <c r="G270" s="76" t="s">
        <v>89</v>
      </c>
      <c r="H270" s="76" t="s">
        <v>34</v>
      </c>
      <c r="I270" s="76"/>
      <c r="J270" s="76">
        <v>19</v>
      </c>
      <c r="K270" s="76">
        <v>19</v>
      </c>
      <c r="L270" s="61">
        <v>15</v>
      </c>
      <c r="M270" s="76" t="s">
        <v>34</v>
      </c>
      <c r="N270" s="3">
        <f t="shared" si="107"/>
        <v>44.252187499999998</v>
      </c>
      <c r="O270" s="9">
        <f t="shared" si="108"/>
        <v>44.252187499999998</v>
      </c>
      <c r="P270" s="4">
        <f t="shared" si="112"/>
        <v>5.3879999999999999</v>
      </c>
      <c r="Q270" s="11">
        <f t="shared" si="113"/>
        <v>12.175669281885781</v>
      </c>
      <c r="R270" s="10">
        <f t="shared" si="111"/>
        <v>108.4141695</v>
      </c>
      <c r="S270" s="8"/>
    </row>
    <row r="271" spans="1:19">
      <c r="A271" s="91" t="s">
        <v>43</v>
      </c>
      <c r="B271" s="92"/>
      <c r="C271" s="92"/>
      <c r="D271" s="92"/>
      <c r="E271" s="92"/>
      <c r="F271" s="92"/>
      <c r="G271" s="92"/>
      <c r="H271" s="92"/>
      <c r="I271" s="92"/>
      <c r="J271" s="92"/>
      <c r="K271" s="92"/>
      <c r="L271" s="92"/>
      <c r="M271" s="92"/>
      <c r="N271" s="92"/>
      <c r="O271" s="92"/>
      <c r="P271" s="92"/>
      <c r="Q271" s="93"/>
      <c r="R271" s="10">
        <f>SUM(R265:R270)</f>
        <v>448.74818625000006</v>
      </c>
      <c r="S271" s="8"/>
    </row>
    <row r="272" spans="1:19" ht="15.75">
      <c r="A272" s="23" t="s">
        <v>239</v>
      </c>
      <c r="B272" s="23"/>
      <c r="C272" s="15"/>
      <c r="D272" s="15"/>
      <c r="E272" s="15"/>
      <c r="F272" s="15"/>
      <c r="G272" s="15"/>
      <c r="H272" s="15"/>
      <c r="I272" s="15"/>
      <c r="J272" s="15"/>
      <c r="K272" s="15"/>
      <c r="L272" s="58"/>
      <c r="M272" s="15"/>
      <c r="N272" s="15"/>
      <c r="O272" s="15"/>
      <c r="P272" s="15"/>
      <c r="Q272" s="15"/>
      <c r="R272" s="16"/>
      <c r="S272" s="8"/>
    </row>
    <row r="273" spans="1:19" s="8" customFormat="1" ht="15.75">
      <c r="A273" s="23"/>
      <c r="B273" s="56" t="s">
        <v>240</v>
      </c>
      <c r="C273" s="15"/>
      <c r="D273" s="15"/>
      <c r="E273" s="15"/>
      <c r="F273" s="15"/>
      <c r="G273" s="15"/>
      <c r="H273" s="15"/>
      <c r="I273" s="15"/>
      <c r="J273" s="15"/>
      <c r="K273" s="15"/>
      <c r="L273" s="58"/>
      <c r="M273" s="15"/>
      <c r="N273" s="15"/>
      <c r="O273" s="15"/>
      <c r="P273" s="15"/>
      <c r="Q273" s="15"/>
      <c r="R273" s="16"/>
    </row>
    <row r="274" spans="1:19" s="8" customFormat="1" ht="15.75">
      <c r="A274" s="23"/>
      <c r="B274" s="56" t="s">
        <v>241</v>
      </c>
      <c r="C274" s="15"/>
      <c r="D274" s="15"/>
      <c r="E274" s="15"/>
      <c r="F274" s="15"/>
      <c r="G274" s="15"/>
      <c r="H274" s="15"/>
      <c r="I274" s="15"/>
      <c r="J274" s="15"/>
      <c r="K274" s="15"/>
      <c r="L274" s="58"/>
      <c r="M274" s="15"/>
      <c r="N274" s="15"/>
      <c r="O274" s="15"/>
      <c r="P274" s="15"/>
      <c r="Q274" s="15"/>
      <c r="R274" s="16"/>
    </row>
    <row r="275" spans="1:19" s="8" customFormat="1" ht="15.75">
      <c r="A275" s="23"/>
      <c r="B275" s="56" t="s">
        <v>242</v>
      </c>
      <c r="C275" s="15"/>
      <c r="D275" s="15"/>
      <c r="E275" s="15"/>
      <c r="F275" s="15"/>
      <c r="G275" s="15"/>
      <c r="H275" s="15"/>
      <c r="I275" s="15"/>
      <c r="J275" s="15"/>
      <c r="K275" s="15"/>
      <c r="L275" s="58"/>
      <c r="M275" s="15"/>
      <c r="N275" s="15"/>
      <c r="O275" s="15"/>
      <c r="P275" s="15"/>
      <c r="Q275" s="15"/>
      <c r="R275" s="16"/>
    </row>
    <row r="276" spans="1:19" s="8" customFormat="1" ht="15.75">
      <c r="A276" s="23"/>
      <c r="B276" s="56" t="s">
        <v>243</v>
      </c>
      <c r="C276" s="15"/>
      <c r="D276" s="15"/>
      <c r="E276" s="15"/>
      <c r="F276" s="15"/>
      <c r="G276" s="15"/>
      <c r="H276" s="15"/>
      <c r="I276" s="15"/>
      <c r="J276" s="15"/>
      <c r="K276" s="15"/>
      <c r="L276" s="58"/>
      <c r="M276" s="15"/>
      <c r="N276" s="15"/>
      <c r="O276" s="15"/>
      <c r="P276" s="15"/>
      <c r="Q276" s="15"/>
      <c r="R276" s="16"/>
    </row>
    <row r="277" spans="1:19" s="56" customFormat="1">
      <c r="B277" s="56" t="s">
        <v>244</v>
      </c>
      <c r="C277" s="63"/>
      <c r="D277" s="63"/>
      <c r="E277" s="63"/>
      <c r="F277" s="63"/>
      <c r="G277" s="63"/>
      <c r="H277" s="63"/>
      <c r="I277" s="63"/>
      <c r="J277" s="63"/>
      <c r="K277" s="63"/>
      <c r="L277" s="83"/>
      <c r="M277" s="63"/>
      <c r="N277" s="63"/>
      <c r="O277" s="63"/>
      <c r="P277" s="63"/>
      <c r="Q277" s="63"/>
      <c r="R277" s="64"/>
    </row>
    <row r="278" spans="1:19" s="8" customFormat="1" ht="15.75">
      <c r="A278" s="23"/>
      <c r="B278" s="56" t="s">
        <v>245</v>
      </c>
      <c r="C278" s="15"/>
      <c r="D278" s="15"/>
      <c r="E278" s="15"/>
      <c r="F278" s="15"/>
      <c r="G278" s="15"/>
      <c r="H278" s="15"/>
      <c r="I278" s="15"/>
      <c r="J278" s="15"/>
      <c r="K278" s="15"/>
      <c r="L278" s="58"/>
      <c r="M278" s="15"/>
      <c r="N278" s="15"/>
      <c r="O278" s="15"/>
      <c r="P278" s="15"/>
      <c r="Q278" s="15"/>
      <c r="R278" s="16"/>
    </row>
    <row r="279" spans="1:19">
      <c r="A279" s="48" t="s">
        <v>45</v>
      </c>
      <c r="B279" s="48"/>
      <c r="C279" s="48"/>
      <c r="D279" s="48"/>
      <c r="E279" s="48"/>
      <c r="F279" s="48"/>
      <c r="G279" s="48"/>
      <c r="H279" s="48"/>
      <c r="I279" s="48"/>
      <c r="J279" s="15"/>
      <c r="K279" s="15"/>
      <c r="L279" s="58"/>
      <c r="M279" s="15"/>
      <c r="N279" s="15"/>
      <c r="O279" s="15"/>
      <c r="P279" s="15"/>
      <c r="Q279" s="15"/>
      <c r="R279" s="16"/>
      <c r="S279" s="8"/>
    </row>
    <row r="280" spans="1:19" s="8" customFormat="1">
      <c r="A280" s="48"/>
      <c r="B280" s="48"/>
      <c r="C280" s="48"/>
      <c r="D280" s="48"/>
      <c r="E280" s="48"/>
      <c r="F280" s="48"/>
      <c r="G280" s="48"/>
      <c r="H280" s="48"/>
      <c r="I280" s="48"/>
      <c r="J280" s="15"/>
      <c r="K280" s="15"/>
      <c r="L280" s="58"/>
      <c r="M280" s="15"/>
      <c r="N280" s="15"/>
      <c r="O280" s="15"/>
      <c r="P280" s="15"/>
      <c r="Q280" s="15"/>
      <c r="R280" s="16"/>
    </row>
    <row r="281" spans="1:19" s="55" customFormat="1">
      <c r="A281" s="85" t="s">
        <v>246</v>
      </c>
      <c r="B281" s="86"/>
      <c r="C281" s="86"/>
      <c r="D281" s="86"/>
      <c r="E281" s="86"/>
      <c r="F281" s="86"/>
      <c r="G281" s="86"/>
      <c r="H281" s="86"/>
      <c r="I281" s="86"/>
      <c r="J281" s="86"/>
      <c r="K281" s="86"/>
      <c r="L281" s="86"/>
      <c r="M281" s="86"/>
      <c r="N281" s="86"/>
      <c r="O281" s="86"/>
      <c r="P281" s="86"/>
      <c r="Q281" s="70"/>
    </row>
    <row r="282" spans="1:19" ht="18">
      <c r="A282" s="87" t="s">
        <v>27</v>
      </c>
      <c r="B282" s="88"/>
      <c r="C282" s="88"/>
      <c r="D282" s="49"/>
      <c r="E282" s="49"/>
      <c r="F282" s="49"/>
      <c r="G282" s="49"/>
      <c r="H282" s="49"/>
      <c r="I282" s="49"/>
      <c r="J282" s="49"/>
      <c r="K282" s="49"/>
      <c r="L282" s="82"/>
      <c r="M282" s="49"/>
      <c r="N282" s="49"/>
      <c r="O282" s="49"/>
      <c r="P282" s="49"/>
      <c r="Q282" s="71"/>
      <c r="R282" s="8"/>
      <c r="S282" s="8"/>
    </row>
    <row r="283" spans="1:19">
      <c r="A283" s="89" t="s">
        <v>247</v>
      </c>
      <c r="B283" s="90"/>
      <c r="C283" s="90"/>
      <c r="D283" s="90"/>
      <c r="E283" s="90"/>
      <c r="F283" s="90"/>
      <c r="G283" s="90"/>
      <c r="H283" s="90"/>
      <c r="I283" s="90"/>
      <c r="J283" s="90"/>
      <c r="K283" s="90"/>
      <c r="L283" s="90"/>
      <c r="M283" s="90"/>
      <c r="N283" s="90"/>
      <c r="O283" s="90"/>
      <c r="P283" s="90"/>
      <c r="Q283" s="71"/>
      <c r="R283" s="8"/>
      <c r="S283" s="8"/>
    </row>
    <row r="284" spans="1:19" ht="30">
      <c r="A284" s="76">
        <v>1</v>
      </c>
      <c r="B284" s="76" t="s">
        <v>248</v>
      </c>
      <c r="C284" s="12" t="s">
        <v>71</v>
      </c>
      <c r="D284" s="76" t="s">
        <v>31</v>
      </c>
      <c r="E284" s="76">
        <v>2</v>
      </c>
      <c r="F284" s="76" t="s">
        <v>67</v>
      </c>
      <c r="G284" s="76">
        <v>1</v>
      </c>
      <c r="H284" s="76" t="s">
        <v>51</v>
      </c>
      <c r="I284" s="76"/>
      <c r="J284" s="76">
        <v>12</v>
      </c>
      <c r="K284" s="76">
        <v>12</v>
      </c>
      <c r="L284" s="61">
        <v>8</v>
      </c>
      <c r="M284" s="76" t="s">
        <v>34</v>
      </c>
      <c r="N284" s="3">
        <f t="shared" ref="N284:N286" si="114">(IF(F284="OŽ",IF(L284=1,550.8,IF(L284=2,426.38,IF(L284=3,342.14,IF(L284=4,181.44,IF(L284=5,168.48,IF(L284=6,155.52,IF(L284=7,148.5,IF(L284=8,144,0))))))))+IF(L284&lt;=8,0,IF(L284&lt;=16,137.7,IF(L284&lt;=24,108,IF(L284&lt;=32,80.1,IF(L284&lt;=36,52.2,0)))))-IF(L284&lt;=8,0,IF(L284&lt;=16,(L284-9)*2.754,IF(L284&lt;=24,(L284-17)* 2.754,IF(L284&lt;=32,(L284-25)* 2.754,IF(L284&lt;=36,(L284-33)*2.754,0))))),0)+IF(F284="PČ",IF(L284=1,449,IF(L284=2,314.6,IF(L284=3,238,IF(L284=4,172,IF(L284=5,159,IF(L284=6,145,IF(L284=7,132,IF(L284=8,119,0))))))))+IF(L284&lt;=8,0,IF(L284&lt;=16,88,IF(L284&lt;=24,55,IF(L284&lt;=32,22,0))))-IF(L284&lt;=8,0,IF(L284&lt;=16,(L284-9)*2.245,IF(L284&lt;=24,(L284-17)*2.245,IF(L284&lt;=32,(L284-25)*2.245,0)))),0)+IF(F284="PČneol",IF(L284=1,85,IF(L284=2,64.61,IF(L284=3,50.76,IF(L284=4,16.25,IF(L284=5,15,IF(L284=6,13.75,IF(L284=7,12.5,IF(L284=8,11.25,0))))))))+IF(L284&lt;=8,0,IF(L284&lt;=16,9,0))-IF(L284&lt;=8,0,IF(L284&lt;=16,(L284-9)*0.425,0)),0)+IF(F284="PŽ",IF(L284=1,85,IF(L284=2,59.5,IF(L284=3,45,IF(L284=4,32.5,IF(L284=5,30,IF(L284=6,27.5,IF(L284=7,25,IF(L284=8,22.5,0))))))))+IF(L284&lt;=8,0,IF(L284&lt;=16,19,IF(L284&lt;=24,13,IF(L284&lt;=32,8,0))))-IF(L284&lt;=8,0,IF(L284&lt;=16,(L284-9)*0.425,IF(L284&lt;=24,(L284-17)*0.425,IF(L284&lt;=32,(L284-25)*0.425,0)))),0)+IF(F284="EČ",IF(L284=1,204,IF(L284=2,156.24,IF(L284=3,123.84,IF(L284=4,72,IF(L284=5,66,IF(L284=6,60,IF(L284=7,54,IF(L284=8,48,0))))))))+IF(L284&lt;=8,0,IF(L284&lt;=16,40,IF(L284&lt;=24,25,0)))-IF(L284&lt;=8,0,IF(L284&lt;=16,(L284-9)*1.02,IF(L284&lt;=24,(L284-17)*1.02,0))),0)+IF(F284="EČneol",IF(L284=1,68,IF(L284=2,51.69,IF(L284=3,40.61,IF(L284=4,13,IF(L284=5,12,IF(L284=6,11,IF(L284=7,10,IF(L284=8,9,0)))))))))+IF(F284="EŽ",IF(L284=1,68,IF(L284=2,47.6,IF(L284=3,36,IF(L284=4,18,IF(L284=5,16.5,IF(L284=6,15,IF(L284=7,13.5,IF(L284=8,12,0))))))))+IF(L284&lt;=8,0,IF(L284&lt;=16,10,IF(L284&lt;=24,6,0)))-IF(L284&lt;=8,0,IF(L284&lt;=16,(L284-9)*0.34,IF(L284&lt;=24,(L284-17)*0.34,0))),0)+IF(F284="PT",IF(L284=1,68,IF(L284=2,52.08,IF(L284=3,41.28,IF(L284=4,24,IF(L284=5,22,IF(L284=6,20,IF(L284=7,18,IF(L284=8,16,0))))))))+IF(L284&lt;=8,0,IF(L284&lt;=16,13,IF(L284&lt;=24,9,IF(L284&lt;=32,4,0))))-IF(L284&lt;=8,0,IF(L284&lt;=16,(L284-9)*0.34,IF(L284&lt;=24,(L284-17)*0.34,IF(L284&lt;=32,(L284-25)*0.34,0)))),0)+IF(F284="JOŽ",IF(L284=1,85,IF(L284=2,59.5,IF(L284=3,45,IF(L284=4,32.5,IF(L284=5,30,IF(L284=6,27.5,IF(L284=7,25,IF(L284=8,22.5,0))))))))+IF(L284&lt;=8,0,IF(L284&lt;=16,19,IF(L284&lt;=24,13,0)))-IF(L284&lt;=8,0,IF(L284&lt;=16,(L284-9)*0.425,IF(L284&lt;=24,(L284-17)*0.425,0))),0)+IF(F284="JPČ",IF(L284=1,68,IF(L284=2,47.6,IF(L284=3,36,IF(L284=4,26,IF(L284=5,24,IF(L284=6,22,IF(L284=7,20,IF(L284=8,18,0))))))))+IF(L284&lt;=8,0,IF(L284&lt;=16,13,IF(L284&lt;=24,9,0)))-IF(L284&lt;=8,0,IF(L284&lt;=16,(L284-9)*0.34,IF(L284&lt;=24,(L284-17)*0.34,0))),0)+IF(F284="JEČ",IF(L284=1,34,IF(L284=2,26.04,IF(L284=3,20.6,IF(L284=4,12,IF(L284=5,11,IF(L284=6,10,IF(L284=7,9,IF(L284=8,8,0))))))))+IF(L284&lt;=8,0,IF(L284&lt;=16,6,0))-IF(L284&lt;=8,0,IF(L284&lt;=16,(L284-9)*0.17,0)),0)+IF(F284="JEOF",IF(L284=1,34,IF(L284=2,26.04,IF(L284=3,20.6,IF(L284=4,12,IF(L284=5,11,IF(L284=6,10,IF(L284=7,9,IF(L284=8,8,0))))))))+IF(L284&lt;=8,0,IF(L284&lt;=16,6,0))-IF(L284&lt;=8,0,IF(L284&lt;=16,(L284-9)*0.17,0)),0)+IF(F284="JnPČ",IF(L284=1,51,IF(L284=2,35.7,IF(L284=3,27,IF(L284=4,19.5,IF(L284=5,18,IF(L284=6,16.5,IF(L284=7,15,IF(L284=8,13.5,0))))))))+IF(L284&lt;=8,0,IF(L284&lt;=16,10,0))-IF(L284&lt;=8,0,IF(L284&lt;=16,(L284-9)*0.255,0)),0)+IF(F284="JnEČ",IF(L284=1,25.5,IF(L284=2,19.53,IF(L284=3,15.48,IF(L284=4,9,IF(L284=5,8.25,IF(L284=6,7.5,IF(L284=7,6.75,IF(L284=8,6,0))))))))+IF(L284&lt;=8,0,IF(L284&lt;=16,5,0))-IF(L284&lt;=8,0,IF(L284&lt;=16,(L284-9)*0.1275,0)),0)+IF(F284="JčPČ",IF(L284=1,21.25,IF(L284=2,14.5,IF(L284=3,11.5,IF(L284=4,7,IF(L284=5,6.5,IF(L284=6,6,IF(L284=7,5.5,IF(L284=8,5,0))))))))+IF(L284&lt;=8,0,IF(L284&lt;=16,4,0))-IF(L284&lt;=8,0,IF(L284&lt;=16,(L284-9)*0.10625,0)),0)+IF(F284="JčEČ",IF(L284=1,17,IF(L284=2,13.02,IF(L284=3,10.32,IF(L284=4,6,IF(L284=5,5.5,IF(L284=6,5,IF(L284=7,4.5,IF(L284=8,4,0))))))))+IF(L284&lt;=8,0,IF(L284&lt;=16,3,0))-IF(L284&lt;=8,0,IF(L284&lt;=16,(L284-9)*0.085,0)),0)+IF(F284="NEAK",IF(L284=1,11.48,IF(L284=2,8.79,IF(L284=3,6.97,IF(L284=4,4.05,IF(L284=5,3.71,IF(L284=6,3.38,IF(L284=7,3.04,IF(L284=8,2.7,0))))))))+IF(L284&lt;=8,0,IF(L284&lt;=16,2,IF(L284&lt;=24,1.3,0)))-IF(L284&lt;=8,0,IF(L284&lt;=16,(L284-9)*0.0574,IF(L284&lt;=24,(L284-17)*0.0574,0))),0))*IF(L284&lt;0,1,IF(OR(F284="PČ",F284="PŽ",F284="PT"),IF(J284&lt;32,J284/32,1),1))* IF(L284&lt;0,1,IF(OR(F284="EČ",F284="EŽ",F284="JOŽ",F284="JPČ",F284="NEAK"),IF(J284&lt;24,J284/24,1),1))*IF(L284&lt;0,1,IF(OR(F284="PČneol",F284="JEČ",F284="JEOF",F284="JnPČ",F284="JnEČ",F284="JčPČ",F284="JčEČ"),IF(J284&lt;16,J284/16,1),1))*IF(L284&lt;0,1,IF(F284="EČneol",IF(J284&lt;8,J284/8,1),1))</f>
        <v>10.125</v>
      </c>
      <c r="O284" s="9">
        <f t="shared" ref="O284:O286" si="115">IF(F284="OŽ",N284,IF(H284="Ne",IF(J284*0.3&lt;J284-L284,N284,0),IF(J284*0.1&lt;J284-L284,N284,0)))</f>
        <v>10.125</v>
      </c>
      <c r="P284" s="4">
        <f t="shared" ref="P284" si="116">IF(O284=0,0,IF(F284="OŽ",IF(L284&gt;35,0,IF(J284&gt;35,(36-L284)*1.836,((36-L284)-(36-J284))*1.836)),0)+IF(F284="PČ",IF(L284&gt;31,0,IF(J284&gt;31,(32-L284)*1.347,((32-L284)-(32-J284))*1.347)),0)+ IF(F284="PČneol",IF(L284&gt;15,0,IF(J284&gt;15,(16-L284)*0.255,((16-L284)-(16-J284))*0.255)),0)+IF(F284="PŽ",IF(L284&gt;31,0,IF(J284&gt;31,(32-L284)*0.255,((32-L284)-(32-J284))*0.255)),0)+IF(F284="EČ",IF(L284&gt;23,0,IF(J284&gt;23,(24-L284)*0.612,((24-L284)-(24-J284))*0.612)),0)+IF(F284="EČneol",IF(L284&gt;7,0,IF(J284&gt;7,(8-L284)*0.204,((8-L284)-(8-J284))*0.204)),0)+IF(F284="EŽ",IF(L284&gt;23,0,IF(J284&gt;23,(24-L284)*0.204,((24-L284)-(24-J284))*0.204)),0)+IF(F284="PT",IF(L284&gt;31,0,IF(J284&gt;31,(32-L284)*0.204,((32-L284)-(32-J284))*0.204)),0)+IF(F284="JOŽ",IF(L284&gt;23,0,IF(J284&gt;23,(24-L284)*0.255,((24-L284)-(24-J284))*0.255)),0)+IF(F284="JPČ",IF(L284&gt;23,0,IF(J284&gt;23,(24-L284)*0.204,((24-L284)-(24-J284))*0.204)),0)+IF(F284="JEČ",IF(L284&gt;15,0,IF(J284&gt;15,(16-L284)*0.102,((16-L284)-(16-J284))*0.102)),0)+IF(F284="JEOF",IF(L284&gt;15,0,IF(J284&gt;15,(16-L284)*0.102,((16-L284)-(16-J284))*0.102)),0)+IF(F284="JnPČ",IF(L284&gt;15,0,IF(J284&gt;15,(16-L284)*0.153,((16-L284)-(16-J284))*0.153)),0)+IF(F284="JnEČ",IF(L284&gt;15,0,IF(J284&gt;15,(16-L284)*0.0765,((16-L284)-(16-J284))*0.0765)),0)+IF(F284="JčPČ",IF(L284&gt;15,0,IF(J284&gt;15,(16-L284)*0.06375,((16-L284)-(16-J284))*0.06375)),0)+IF(F284="JčEČ",IF(L284&gt;15,0,IF(J284&gt;15,(16-L284)*0.051,((16-L284)-(16-J284))*0.051)),0)+IF(F284="NEAK",IF(L284&gt;23,0,IF(J284&gt;23,(24-L284)*0.03444,((24-L284)-(24-J284))*0.03444)),0))</f>
        <v>0.61199999999999999</v>
      </c>
      <c r="Q284" s="11">
        <f t="shared" ref="Q284" si="117">IF(ISERROR(P284*100/N284),0,(P284*100/N284))</f>
        <v>6.0444444444444443</v>
      </c>
      <c r="R284" s="10">
        <f t="shared" ref="R284:R286" si="118">IF(Q284&lt;=30,O284+P284,O284+O284*0.3)*IF(G284=1,0.4,IF(G284=2,0.75,IF(G284="1 (kas 4 m. 1 k. nerengiamos)",0.52,1)))*IF(D284="olimpinė",1,IF(M284="Ne",0.5,1))*IF(OR(A$5="Lietuvos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federacija"),IF(OR(J284&lt;8,K284&lt;16),0,1),1)*E284*IF(I284&lt;=1,1,1/I284)*IF(OR(A$5="Lietuvos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9.0190800000000007</v>
      </c>
      <c r="S284" s="8"/>
    </row>
    <row r="285" spans="1:19" ht="30">
      <c r="A285" s="76">
        <v>2</v>
      </c>
      <c r="B285" s="76" t="s">
        <v>249</v>
      </c>
      <c r="C285" s="12" t="s">
        <v>75</v>
      </c>
      <c r="D285" s="76" t="s">
        <v>31</v>
      </c>
      <c r="E285" s="76">
        <v>2</v>
      </c>
      <c r="F285" s="76" t="s">
        <v>67</v>
      </c>
      <c r="G285" s="76">
        <v>1</v>
      </c>
      <c r="H285" s="76" t="s">
        <v>51</v>
      </c>
      <c r="I285" s="76"/>
      <c r="J285" s="76">
        <v>22</v>
      </c>
      <c r="K285" s="76">
        <v>22</v>
      </c>
      <c r="L285" s="61">
        <v>3</v>
      </c>
      <c r="M285" s="76" t="s">
        <v>34</v>
      </c>
      <c r="N285" s="3">
        <f t="shared" si="114"/>
        <v>27</v>
      </c>
      <c r="O285" s="9">
        <f t="shared" si="115"/>
        <v>27</v>
      </c>
      <c r="P285" s="4">
        <f t="shared" ref="P285:P286" si="119">IF(O285=0,0,IF(F285="OŽ",IF(L285&gt;35,0,IF(J285&gt;35,(36-L285)*1.836,((36-L285)-(36-J285))*1.836)),0)+IF(F285="PČ",IF(L285&gt;31,0,IF(J285&gt;31,(32-L285)*1.347,((32-L285)-(32-J285))*1.347)),0)+ IF(F285="PČneol",IF(L285&gt;15,0,IF(J285&gt;15,(16-L285)*0.255,((16-L285)-(16-J285))*0.255)),0)+IF(F285="PŽ",IF(L285&gt;31,0,IF(J285&gt;31,(32-L285)*0.255,((32-L285)-(32-J285))*0.255)),0)+IF(F285="EČ",IF(L285&gt;23,0,IF(J285&gt;23,(24-L285)*0.612,((24-L285)-(24-J285))*0.612)),0)+IF(F285="EČneol",IF(L285&gt;7,0,IF(J285&gt;7,(8-L285)*0.204,((8-L285)-(8-J285))*0.204)),0)+IF(F285="EŽ",IF(L285&gt;23,0,IF(J285&gt;23,(24-L285)*0.204,((24-L285)-(24-J285))*0.204)),0)+IF(F285="PT",IF(L285&gt;31,0,IF(J285&gt;31,(32-L285)*0.204,((32-L285)-(32-J285))*0.204)),0)+IF(F285="JOŽ",IF(L285&gt;23,0,IF(J285&gt;23,(24-L285)*0.255,((24-L285)-(24-J285))*0.255)),0)+IF(F285="JPČ",IF(L285&gt;23,0,IF(J285&gt;23,(24-L285)*0.204,((24-L285)-(24-J285))*0.204)),0)+IF(F285="JEČ",IF(L285&gt;15,0,IF(J285&gt;15,(16-L285)*0.102,((16-L285)-(16-J285))*0.102)),0)+IF(F285="JEOF",IF(L285&gt;15,0,IF(J285&gt;15,(16-L285)*0.102,((16-L285)-(16-J285))*0.102)),0)+IF(F285="JnPČ",IF(L285&gt;15,0,IF(J285&gt;15,(16-L285)*0.153,((16-L285)-(16-J285))*0.153)),0)+IF(F285="JnEČ",IF(L285&gt;15,0,IF(J285&gt;15,(16-L285)*0.0765,((16-L285)-(16-J285))*0.0765)),0)+IF(F285="JčPČ",IF(L285&gt;15,0,IF(J285&gt;15,(16-L285)*0.06375,((16-L285)-(16-J285))*0.06375)),0)+IF(F285="JčEČ",IF(L285&gt;15,0,IF(J285&gt;15,(16-L285)*0.051,((16-L285)-(16-J285))*0.051)),0)+IF(F285="NEAK",IF(L285&gt;23,0,IF(J285&gt;23,(24-L285)*0.03444,((24-L285)-(24-J285))*0.03444)),0))</f>
        <v>1.9889999999999999</v>
      </c>
      <c r="Q285" s="11">
        <f t="shared" ref="Q285:Q286" si="120">IF(ISERROR(P285*100/N285),0,(P285*100/N285))</f>
        <v>7.3666666666666663</v>
      </c>
      <c r="R285" s="10">
        <f t="shared" si="118"/>
        <v>24.350760000000005</v>
      </c>
      <c r="S285" s="8"/>
    </row>
    <row r="286" spans="1:19" ht="30">
      <c r="A286" s="76">
        <v>3</v>
      </c>
      <c r="B286" s="76" t="s">
        <v>250</v>
      </c>
      <c r="C286" s="12" t="s">
        <v>73</v>
      </c>
      <c r="D286" s="76" t="s">
        <v>31</v>
      </c>
      <c r="E286" s="76">
        <v>2</v>
      </c>
      <c r="F286" s="76" t="s">
        <v>67</v>
      </c>
      <c r="G286" s="76">
        <v>1</v>
      </c>
      <c r="H286" s="76" t="s">
        <v>51</v>
      </c>
      <c r="I286" s="76"/>
      <c r="J286" s="76">
        <v>24</v>
      </c>
      <c r="K286" s="76">
        <v>24</v>
      </c>
      <c r="L286" s="61">
        <v>14</v>
      </c>
      <c r="M286" s="76" t="s">
        <v>34</v>
      </c>
      <c r="N286" s="3">
        <f t="shared" si="114"/>
        <v>8.7249999999999996</v>
      </c>
      <c r="O286" s="9">
        <f t="shared" si="115"/>
        <v>8.7249999999999996</v>
      </c>
      <c r="P286" s="4">
        <f t="shared" si="119"/>
        <v>0.30599999999999999</v>
      </c>
      <c r="Q286" s="11">
        <f t="shared" si="120"/>
        <v>3.5071633237822351</v>
      </c>
      <c r="R286" s="10">
        <f t="shared" si="118"/>
        <v>7.5860399999999997</v>
      </c>
      <c r="S286" s="8"/>
    </row>
    <row r="287" spans="1:19">
      <c r="A287" s="91" t="s">
        <v>43</v>
      </c>
      <c r="B287" s="92"/>
      <c r="C287" s="92"/>
      <c r="D287" s="92"/>
      <c r="E287" s="92"/>
      <c r="F287" s="92"/>
      <c r="G287" s="92"/>
      <c r="H287" s="92"/>
      <c r="I287" s="92"/>
      <c r="J287" s="92"/>
      <c r="K287" s="92"/>
      <c r="L287" s="92"/>
      <c r="M287" s="92"/>
      <c r="N287" s="92"/>
      <c r="O287" s="92"/>
      <c r="P287" s="92"/>
      <c r="Q287" s="93"/>
      <c r="R287" s="10">
        <f>SUM(R284:R286)</f>
        <v>40.955880000000001</v>
      </c>
      <c r="S287" s="8"/>
    </row>
    <row r="288" spans="1:19" ht="15.75">
      <c r="A288" s="23" t="s">
        <v>251</v>
      </c>
      <c r="B288" s="23"/>
      <c r="C288" s="15"/>
      <c r="D288" s="15"/>
      <c r="E288" s="15"/>
      <c r="F288" s="15"/>
      <c r="G288" s="15"/>
      <c r="H288" s="15"/>
      <c r="I288" s="15"/>
      <c r="J288" s="15"/>
      <c r="K288" s="15"/>
      <c r="L288" s="58"/>
      <c r="M288" s="15"/>
      <c r="N288" s="15"/>
      <c r="O288" s="15"/>
      <c r="P288" s="15"/>
      <c r="Q288" s="15"/>
      <c r="R288" s="16"/>
      <c r="S288" s="8"/>
    </row>
    <row r="289" spans="1:19" s="8" customFormat="1" ht="15.75">
      <c r="A289" s="23"/>
      <c r="B289" s="56" t="s">
        <v>252</v>
      </c>
      <c r="C289" s="15"/>
      <c r="D289" s="15"/>
      <c r="E289" s="15"/>
      <c r="F289" s="15"/>
      <c r="G289" s="15"/>
      <c r="H289" s="15"/>
      <c r="I289" s="15"/>
      <c r="J289" s="15"/>
      <c r="K289" s="15"/>
      <c r="L289" s="58"/>
      <c r="M289" s="15"/>
      <c r="N289" s="15"/>
      <c r="O289" s="15"/>
      <c r="P289" s="15"/>
      <c r="Q289" s="15"/>
      <c r="R289" s="16"/>
    </row>
    <row r="290" spans="1:19" s="8" customFormat="1" ht="15.75">
      <c r="A290" s="23"/>
      <c r="B290" s="56" t="s">
        <v>253</v>
      </c>
      <c r="C290" s="15"/>
      <c r="D290" s="15"/>
      <c r="E290" s="15"/>
      <c r="F290" s="15"/>
      <c r="G290" s="15"/>
      <c r="H290" s="15"/>
      <c r="I290" s="15"/>
      <c r="J290" s="15"/>
      <c r="K290" s="15"/>
      <c r="L290" s="58"/>
      <c r="M290" s="15"/>
      <c r="N290" s="15"/>
      <c r="O290" s="15"/>
      <c r="P290" s="15"/>
      <c r="Q290" s="15"/>
      <c r="R290" s="16"/>
    </row>
    <row r="291" spans="1:19" s="8" customFormat="1" ht="15.75">
      <c r="A291" s="23"/>
      <c r="B291" s="56" t="s">
        <v>254</v>
      </c>
      <c r="C291" s="15"/>
      <c r="D291" s="15"/>
      <c r="E291" s="15"/>
      <c r="F291" s="15"/>
      <c r="G291" s="15"/>
      <c r="H291" s="15"/>
      <c r="I291" s="15"/>
      <c r="J291" s="15"/>
      <c r="K291" s="15"/>
      <c r="L291" s="58"/>
      <c r="M291" s="15"/>
      <c r="N291" s="15"/>
      <c r="O291" s="15"/>
      <c r="P291" s="15"/>
      <c r="Q291" s="15"/>
      <c r="R291" s="16"/>
    </row>
    <row r="292" spans="1:19">
      <c r="A292" s="48" t="s">
        <v>45</v>
      </c>
      <c r="B292" s="48"/>
      <c r="C292" s="48"/>
      <c r="D292" s="48"/>
      <c r="E292" s="48"/>
      <c r="F292" s="48"/>
      <c r="G292" s="48"/>
      <c r="H292" s="48"/>
      <c r="I292" s="48"/>
      <c r="J292" s="15"/>
      <c r="K292" s="15"/>
      <c r="L292" s="58"/>
      <c r="M292" s="15"/>
      <c r="N292" s="15"/>
      <c r="O292" s="15"/>
      <c r="P292" s="15"/>
      <c r="Q292" s="15"/>
      <c r="R292" s="16"/>
      <c r="S292" s="8"/>
    </row>
    <row r="293" spans="1:19" s="8" customFormat="1">
      <c r="A293" s="48"/>
      <c r="B293" s="48"/>
      <c r="C293" s="48"/>
      <c r="D293" s="48"/>
      <c r="E293" s="48"/>
      <c r="F293" s="48"/>
      <c r="G293" s="48"/>
      <c r="H293" s="48"/>
      <c r="I293" s="48"/>
      <c r="J293" s="15"/>
      <c r="K293" s="15"/>
      <c r="L293" s="58"/>
      <c r="M293" s="15"/>
      <c r="N293" s="15"/>
      <c r="O293" s="15"/>
      <c r="P293" s="15"/>
      <c r="Q293" s="15"/>
      <c r="R293" s="16"/>
    </row>
    <row r="294" spans="1:19" s="55" customFormat="1">
      <c r="A294" s="85" t="s">
        <v>255</v>
      </c>
      <c r="B294" s="86"/>
      <c r="C294" s="86"/>
      <c r="D294" s="86"/>
      <c r="E294" s="86"/>
      <c r="F294" s="86"/>
      <c r="G294" s="86"/>
      <c r="H294" s="86"/>
      <c r="I294" s="86"/>
      <c r="J294" s="86"/>
      <c r="K294" s="86"/>
      <c r="L294" s="86"/>
      <c r="M294" s="86"/>
      <c r="N294" s="86"/>
      <c r="O294" s="86"/>
      <c r="P294" s="86"/>
      <c r="Q294" s="70"/>
    </row>
    <row r="295" spans="1:19" ht="18">
      <c r="A295" s="87" t="s">
        <v>27</v>
      </c>
      <c r="B295" s="88"/>
      <c r="C295" s="88"/>
      <c r="D295" s="49"/>
      <c r="E295" s="49"/>
      <c r="F295" s="49"/>
      <c r="G295" s="49"/>
      <c r="H295" s="49"/>
      <c r="I295" s="49"/>
      <c r="J295" s="49"/>
      <c r="K295" s="49"/>
      <c r="L295" s="82"/>
      <c r="M295" s="49"/>
      <c r="N295" s="49"/>
      <c r="O295" s="49"/>
      <c r="P295" s="49"/>
      <c r="Q295" s="71"/>
      <c r="R295" s="8"/>
      <c r="S295" s="8"/>
    </row>
    <row r="296" spans="1:19">
      <c r="A296" s="89" t="s">
        <v>256</v>
      </c>
      <c r="B296" s="90"/>
      <c r="C296" s="90"/>
      <c r="D296" s="90"/>
      <c r="E296" s="90"/>
      <c r="F296" s="90"/>
      <c r="G296" s="90"/>
      <c r="H296" s="90"/>
      <c r="I296" s="90"/>
      <c r="J296" s="90"/>
      <c r="K296" s="90"/>
      <c r="L296" s="90"/>
      <c r="M296" s="90"/>
      <c r="N296" s="90"/>
      <c r="O296" s="90"/>
      <c r="P296" s="90"/>
      <c r="Q296" s="71"/>
      <c r="R296" s="8"/>
      <c r="S296" s="8"/>
    </row>
    <row r="297" spans="1:19">
      <c r="A297" s="76">
        <v>1</v>
      </c>
      <c r="B297" s="76" t="s">
        <v>157</v>
      </c>
      <c r="C297" s="12" t="s">
        <v>42</v>
      </c>
      <c r="D297" s="76" t="s">
        <v>31</v>
      </c>
      <c r="E297" s="76">
        <v>1</v>
      </c>
      <c r="F297" s="76" t="s">
        <v>130</v>
      </c>
      <c r="G297" s="76">
        <v>1</v>
      </c>
      <c r="H297" s="76" t="s">
        <v>51</v>
      </c>
      <c r="I297" s="76"/>
      <c r="J297" s="76">
        <v>25</v>
      </c>
      <c r="K297" s="76">
        <v>25</v>
      </c>
      <c r="L297" s="61">
        <v>16</v>
      </c>
      <c r="M297" s="76" t="s">
        <v>34</v>
      </c>
      <c r="N297" s="3">
        <f t="shared" ref="N297:N301" si="121">(IF(F297="OŽ",IF(L297=1,550.8,IF(L297=2,426.38,IF(L297=3,342.14,IF(L297=4,181.44,IF(L297=5,168.48,IF(L297=6,155.52,IF(L297=7,148.5,IF(L297=8,144,0))))))))+IF(L297&lt;=8,0,IF(L297&lt;=16,137.7,IF(L297&lt;=24,108,IF(L297&lt;=32,80.1,IF(L297&lt;=36,52.2,0)))))-IF(L297&lt;=8,0,IF(L297&lt;=16,(L297-9)*2.754,IF(L297&lt;=24,(L297-17)* 2.754,IF(L297&lt;=32,(L297-25)* 2.754,IF(L297&lt;=36,(L297-33)*2.754,0))))),0)+IF(F297="PČ",IF(L297=1,449,IF(L297=2,314.6,IF(L297=3,238,IF(L297=4,172,IF(L297=5,159,IF(L297=6,145,IF(L297=7,132,IF(L297=8,119,0))))))))+IF(L297&lt;=8,0,IF(L297&lt;=16,88,IF(L297&lt;=24,55,IF(L297&lt;=32,22,0))))-IF(L297&lt;=8,0,IF(L297&lt;=16,(L297-9)*2.245,IF(L297&lt;=24,(L297-17)*2.245,IF(L297&lt;=32,(L297-25)*2.245,0)))),0)+IF(F297="PČneol",IF(L297=1,85,IF(L297=2,64.61,IF(L297=3,50.76,IF(L297=4,16.25,IF(L297=5,15,IF(L297=6,13.75,IF(L297=7,12.5,IF(L297=8,11.25,0))))))))+IF(L297&lt;=8,0,IF(L297&lt;=16,9,0))-IF(L297&lt;=8,0,IF(L297&lt;=16,(L297-9)*0.425,0)),0)+IF(F297="PŽ",IF(L297=1,85,IF(L297=2,59.5,IF(L297=3,45,IF(L297=4,32.5,IF(L297=5,30,IF(L297=6,27.5,IF(L297=7,25,IF(L297=8,22.5,0))))))))+IF(L297&lt;=8,0,IF(L297&lt;=16,19,IF(L297&lt;=24,13,IF(L297&lt;=32,8,0))))-IF(L297&lt;=8,0,IF(L297&lt;=16,(L297-9)*0.425,IF(L297&lt;=24,(L297-17)*0.425,IF(L297&lt;=32,(L297-25)*0.425,0)))),0)+IF(F297="EČ",IF(L297=1,204,IF(L297=2,156.24,IF(L297=3,123.84,IF(L297=4,72,IF(L297=5,66,IF(L297=6,60,IF(L297=7,54,IF(L297=8,48,0))))))))+IF(L297&lt;=8,0,IF(L297&lt;=16,40,IF(L297&lt;=24,25,0)))-IF(L297&lt;=8,0,IF(L297&lt;=16,(L297-9)*1.02,IF(L297&lt;=24,(L297-17)*1.02,0))),0)+IF(F297="EČneol",IF(L297=1,68,IF(L297=2,51.69,IF(L297=3,40.61,IF(L297=4,13,IF(L297=5,12,IF(L297=6,11,IF(L297=7,10,IF(L297=8,9,0)))))))))+IF(F297="EŽ",IF(L297=1,68,IF(L297=2,47.6,IF(L297=3,36,IF(L297=4,18,IF(L297=5,16.5,IF(L297=6,15,IF(L297=7,13.5,IF(L297=8,12,0))))))))+IF(L297&lt;=8,0,IF(L297&lt;=16,10,IF(L297&lt;=24,6,0)))-IF(L297&lt;=8,0,IF(L297&lt;=16,(L297-9)*0.34,IF(L297&lt;=24,(L297-17)*0.34,0))),0)+IF(F297="PT",IF(L297=1,68,IF(L297=2,52.08,IF(L297=3,41.28,IF(L297=4,24,IF(L297=5,22,IF(L297=6,20,IF(L297=7,18,IF(L297=8,16,0))))))))+IF(L297&lt;=8,0,IF(L297&lt;=16,13,IF(L297&lt;=24,9,IF(L297&lt;=32,4,0))))-IF(L297&lt;=8,0,IF(L297&lt;=16,(L297-9)*0.34,IF(L297&lt;=24,(L297-17)*0.34,IF(L297&lt;=32,(L297-25)*0.34,0)))),0)+IF(F297="JOŽ",IF(L297=1,85,IF(L297=2,59.5,IF(L297=3,45,IF(L297=4,32.5,IF(L297=5,30,IF(L297=6,27.5,IF(L297=7,25,IF(L297=8,22.5,0))))))))+IF(L297&lt;=8,0,IF(L297&lt;=16,19,IF(L297&lt;=24,13,0)))-IF(L297&lt;=8,0,IF(L297&lt;=16,(L297-9)*0.425,IF(L297&lt;=24,(L297-17)*0.425,0))),0)+IF(F297="JPČ",IF(L297=1,68,IF(L297=2,47.6,IF(L297=3,36,IF(L297=4,26,IF(L297=5,24,IF(L297=6,22,IF(L297=7,20,IF(L297=8,18,0))))))))+IF(L297&lt;=8,0,IF(L297&lt;=16,13,IF(L297&lt;=24,9,0)))-IF(L297&lt;=8,0,IF(L297&lt;=16,(L297-9)*0.34,IF(L297&lt;=24,(L297-17)*0.34,0))),0)+IF(F297="JEČ",IF(L297=1,34,IF(L297=2,26.04,IF(L297=3,20.6,IF(L297=4,12,IF(L297=5,11,IF(L297=6,10,IF(L297=7,9,IF(L297=8,8,0))))))))+IF(L297&lt;=8,0,IF(L297&lt;=16,6,0))-IF(L297&lt;=8,0,IF(L297&lt;=16,(L297-9)*0.17,0)),0)+IF(F297="JEOF",IF(L297=1,34,IF(L297=2,26.04,IF(L297=3,20.6,IF(L297=4,12,IF(L297=5,11,IF(L297=6,10,IF(L297=7,9,IF(L297=8,8,0))))))))+IF(L297&lt;=8,0,IF(L297&lt;=16,6,0))-IF(L297&lt;=8,0,IF(L297&lt;=16,(L297-9)*0.17,0)),0)+IF(F297="JnPČ",IF(L297=1,51,IF(L297=2,35.7,IF(L297=3,27,IF(L297=4,19.5,IF(L297=5,18,IF(L297=6,16.5,IF(L297=7,15,IF(L297=8,13.5,0))))))))+IF(L297&lt;=8,0,IF(L297&lt;=16,10,0))-IF(L297&lt;=8,0,IF(L297&lt;=16,(L297-9)*0.255,0)),0)+IF(F297="JnEČ",IF(L297=1,25.5,IF(L297=2,19.53,IF(L297=3,15.48,IF(L297=4,9,IF(L297=5,8.25,IF(L297=6,7.5,IF(L297=7,6.75,IF(L297=8,6,0))))))))+IF(L297&lt;=8,0,IF(L297&lt;=16,5,0))-IF(L297&lt;=8,0,IF(L297&lt;=16,(L297-9)*0.1275,0)),0)+IF(F297="JčPČ",IF(L297=1,21.25,IF(L297=2,14.5,IF(L297=3,11.5,IF(L297=4,7,IF(L297=5,6.5,IF(L297=6,6,IF(L297=7,5.5,IF(L297=8,5,0))))))))+IF(L297&lt;=8,0,IF(L297&lt;=16,4,0))-IF(L297&lt;=8,0,IF(L297&lt;=16,(L297-9)*0.10625,0)),0)+IF(F297="JčEČ",IF(L297=1,17,IF(L297=2,13.02,IF(L297=3,10.32,IF(L297=4,6,IF(L297=5,5.5,IF(L297=6,5,IF(L297=7,4.5,IF(L297=8,4,0))))))))+IF(L297&lt;=8,0,IF(L297&lt;=16,3,0))-IF(L297&lt;=8,0,IF(L297&lt;=16,(L297-9)*0.085,0)),0)+IF(F297="NEAK",IF(L297=1,11.48,IF(L297=2,8.79,IF(L297=3,6.97,IF(L297=4,4.05,IF(L297=5,3.71,IF(L297=6,3.38,IF(L297=7,3.04,IF(L297=8,2.7,0))))))))+IF(L297&lt;=8,0,IF(L297&lt;=16,2,IF(L297&lt;=24,1.3,0)))-IF(L297&lt;=8,0,IF(L297&lt;=16,(L297-9)*0.0574,IF(L297&lt;=24,(L297-17)*0.0574,0))),0))*IF(L297&lt;0,1,IF(OR(F297="PČ",F297="PŽ",F297="PT"),IF(J297&lt;32,J297/32,1),1))* IF(L297&lt;0,1,IF(OR(F297="EČ",F297="EŽ",F297="JOŽ",F297="JPČ",F297="NEAK"),IF(J297&lt;24,J297/24,1),1))*IF(L297&lt;0,1,IF(OR(F297="PČneol",F297="JEČ",F297="JEOF",F297="JnPČ",F297="JnEČ",F297="JčPČ",F297="JčEČ"),IF(J297&lt;16,J297/16,1),1))*IF(L297&lt;0,1,IF(F297="EČneol",IF(J297&lt;8,J297/8,1),1))</f>
        <v>32.86</v>
      </c>
      <c r="O297" s="9">
        <f t="shared" ref="O297:O301" si="122">IF(F297="OŽ",N297,IF(H297="Ne",IF(J297*0.3&lt;J297-L297,N297,0),IF(J297*0.1&lt;J297-L297,N297,0)))</f>
        <v>32.86</v>
      </c>
      <c r="P297" s="4">
        <f t="shared" ref="P297" si="123">IF(O297=0,0,IF(F297="OŽ",IF(L297&gt;35,0,IF(J297&gt;35,(36-L297)*1.836,((36-L297)-(36-J297))*1.836)),0)+IF(F297="PČ",IF(L297&gt;31,0,IF(J297&gt;31,(32-L297)*1.347,((32-L297)-(32-J297))*1.347)),0)+ IF(F297="PČneol",IF(L297&gt;15,0,IF(J297&gt;15,(16-L297)*0.255,((16-L297)-(16-J297))*0.255)),0)+IF(F297="PŽ",IF(L297&gt;31,0,IF(J297&gt;31,(32-L297)*0.255,((32-L297)-(32-J297))*0.255)),0)+IF(F297="EČ",IF(L297&gt;23,0,IF(J297&gt;23,(24-L297)*0.612,((24-L297)-(24-J297))*0.612)),0)+IF(F297="EČneol",IF(L297&gt;7,0,IF(J297&gt;7,(8-L297)*0.204,((8-L297)-(8-J297))*0.204)),0)+IF(F297="EŽ",IF(L297&gt;23,0,IF(J297&gt;23,(24-L297)*0.204,((24-L297)-(24-J297))*0.204)),0)+IF(F297="PT",IF(L297&gt;31,0,IF(J297&gt;31,(32-L297)*0.204,((32-L297)-(32-J297))*0.204)),0)+IF(F297="JOŽ",IF(L297&gt;23,0,IF(J297&gt;23,(24-L297)*0.255,((24-L297)-(24-J297))*0.255)),0)+IF(F297="JPČ",IF(L297&gt;23,0,IF(J297&gt;23,(24-L297)*0.204,((24-L297)-(24-J297))*0.204)),0)+IF(F297="JEČ",IF(L297&gt;15,0,IF(J297&gt;15,(16-L297)*0.102,((16-L297)-(16-J297))*0.102)),0)+IF(F297="JEOF",IF(L297&gt;15,0,IF(J297&gt;15,(16-L297)*0.102,((16-L297)-(16-J297))*0.102)),0)+IF(F297="JnPČ",IF(L297&gt;15,0,IF(J297&gt;15,(16-L297)*0.153,((16-L297)-(16-J297))*0.153)),0)+IF(F297="JnEČ",IF(L297&gt;15,0,IF(J297&gt;15,(16-L297)*0.0765,((16-L297)-(16-J297))*0.0765)),0)+IF(F297="JčPČ",IF(L297&gt;15,0,IF(J297&gt;15,(16-L297)*0.06375,((16-L297)-(16-J297))*0.06375)),0)+IF(F297="JčEČ",IF(L297&gt;15,0,IF(J297&gt;15,(16-L297)*0.051,((16-L297)-(16-J297))*0.051)),0)+IF(F297="NEAK",IF(L297&gt;23,0,IF(J297&gt;23,(24-L297)*0.03444,((24-L297)-(24-J297))*0.03444)),0))</f>
        <v>4.8959999999999999</v>
      </c>
      <c r="Q297" s="11">
        <f t="shared" ref="Q297" si="124">IF(ISERROR(P297*100/N297),0,(P297*100/N297))</f>
        <v>14.899573950091296</v>
      </c>
      <c r="R297" s="10">
        <f t="shared" ref="R297:R301" si="125">IF(Q297&lt;=30,O297+P297,O297+O297*0.3)*IF(G297=1,0.4,IF(G297=2,0.75,IF(G297="1 (kas 4 m. 1 k. nerengiamos)",0.52,1)))*IF(D297="olimpinė",1,IF(M297="Ne",0.5,1))*IF(OR(A$5="Lietuvos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federacija"),IF(OR(J297&lt;8,K297&lt;16),0,1),1)*E297*IF(I297&lt;=1,1,1/I297)*IF(OR(A$5="Lietuvos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15.857520000000003</v>
      </c>
      <c r="S297" s="8"/>
    </row>
    <row r="298" spans="1:19" ht="30">
      <c r="A298" s="76">
        <v>2</v>
      </c>
      <c r="B298" s="76" t="s">
        <v>257</v>
      </c>
      <c r="C298" s="12" t="s">
        <v>36</v>
      </c>
      <c r="D298" s="76" t="s">
        <v>31</v>
      </c>
      <c r="E298" s="76">
        <v>2</v>
      </c>
      <c r="F298" s="76" t="s">
        <v>130</v>
      </c>
      <c r="G298" s="76">
        <v>1</v>
      </c>
      <c r="H298" s="76" t="s">
        <v>51</v>
      </c>
      <c r="I298" s="76"/>
      <c r="J298" s="76">
        <v>15</v>
      </c>
      <c r="K298" s="76">
        <v>15</v>
      </c>
      <c r="L298" s="61">
        <v>5</v>
      </c>
      <c r="M298" s="76" t="s">
        <v>34</v>
      </c>
      <c r="N298" s="3">
        <f t="shared" si="121"/>
        <v>41.25</v>
      </c>
      <c r="O298" s="9">
        <f t="shared" si="122"/>
        <v>41.25</v>
      </c>
      <c r="P298" s="4">
        <f t="shared" ref="P298:P301" si="126">IF(O298=0,0,IF(F298="OŽ",IF(L298&gt;35,0,IF(J298&gt;35,(36-L298)*1.836,((36-L298)-(36-J298))*1.836)),0)+IF(F298="PČ",IF(L298&gt;31,0,IF(J298&gt;31,(32-L298)*1.347,((32-L298)-(32-J298))*1.347)),0)+ IF(F298="PČneol",IF(L298&gt;15,0,IF(J298&gt;15,(16-L298)*0.255,((16-L298)-(16-J298))*0.255)),0)+IF(F298="PŽ",IF(L298&gt;31,0,IF(J298&gt;31,(32-L298)*0.255,((32-L298)-(32-J298))*0.255)),0)+IF(F298="EČ",IF(L298&gt;23,0,IF(J298&gt;23,(24-L298)*0.612,((24-L298)-(24-J298))*0.612)),0)+IF(F298="EČneol",IF(L298&gt;7,0,IF(J298&gt;7,(8-L298)*0.204,((8-L298)-(8-J298))*0.204)),0)+IF(F298="EŽ",IF(L298&gt;23,0,IF(J298&gt;23,(24-L298)*0.204,((24-L298)-(24-J298))*0.204)),0)+IF(F298="PT",IF(L298&gt;31,0,IF(J298&gt;31,(32-L298)*0.204,((32-L298)-(32-J298))*0.204)),0)+IF(F298="JOŽ",IF(L298&gt;23,0,IF(J298&gt;23,(24-L298)*0.255,((24-L298)-(24-J298))*0.255)),0)+IF(F298="JPČ",IF(L298&gt;23,0,IF(J298&gt;23,(24-L298)*0.204,((24-L298)-(24-J298))*0.204)),0)+IF(F298="JEČ",IF(L298&gt;15,0,IF(J298&gt;15,(16-L298)*0.102,((16-L298)-(16-J298))*0.102)),0)+IF(F298="JEOF",IF(L298&gt;15,0,IF(J298&gt;15,(16-L298)*0.102,((16-L298)-(16-J298))*0.102)),0)+IF(F298="JnPČ",IF(L298&gt;15,0,IF(J298&gt;15,(16-L298)*0.153,((16-L298)-(16-J298))*0.153)),0)+IF(F298="JnEČ",IF(L298&gt;15,0,IF(J298&gt;15,(16-L298)*0.0765,((16-L298)-(16-J298))*0.0765)),0)+IF(F298="JčPČ",IF(L298&gt;15,0,IF(J298&gt;15,(16-L298)*0.06375,((16-L298)-(16-J298))*0.06375)),0)+IF(F298="JčEČ",IF(L298&gt;15,0,IF(J298&gt;15,(16-L298)*0.051,((16-L298)-(16-J298))*0.051)),0)+IF(F298="NEAK",IF(L298&gt;23,0,IF(J298&gt;23,(24-L298)*0.03444,((24-L298)-(24-J298))*0.03444)),0))</f>
        <v>6.12</v>
      </c>
      <c r="Q298" s="11">
        <f t="shared" ref="Q298:Q301" si="127">IF(ISERROR(P298*100/N298),0,(P298*100/N298))</f>
        <v>14.836363636363636</v>
      </c>
      <c r="R298" s="10">
        <f t="shared" si="125"/>
        <v>39.790800000000004</v>
      </c>
      <c r="S298" s="8"/>
    </row>
    <row r="299" spans="1:19" ht="30">
      <c r="A299" s="76">
        <v>3</v>
      </c>
      <c r="B299" s="76" t="s">
        <v>258</v>
      </c>
      <c r="C299" s="12" t="s">
        <v>30</v>
      </c>
      <c r="D299" s="76" t="s">
        <v>31</v>
      </c>
      <c r="E299" s="76">
        <v>2</v>
      </c>
      <c r="F299" s="76" t="s">
        <v>130</v>
      </c>
      <c r="G299" s="76">
        <v>1</v>
      </c>
      <c r="H299" s="76" t="s">
        <v>51</v>
      </c>
      <c r="I299" s="76"/>
      <c r="J299" s="76">
        <v>19</v>
      </c>
      <c r="K299" s="76">
        <v>19</v>
      </c>
      <c r="L299" s="61">
        <v>8</v>
      </c>
      <c r="M299" s="76" t="s">
        <v>34</v>
      </c>
      <c r="N299" s="3">
        <f t="shared" si="121"/>
        <v>38</v>
      </c>
      <c r="O299" s="9">
        <f t="shared" si="122"/>
        <v>38</v>
      </c>
      <c r="P299" s="4">
        <f t="shared" si="126"/>
        <v>6.7320000000000002</v>
      </c>
      <c r="Q299" s="11">
        <f t="shared" si="127"/>
        <v>17.715789473684211</v>
      </c>
      <c r="R299" s="10">
        <f t="shared" si="125"/>
        <v>37.574880000000007</v>
      </c>
      <c r="S299" s="8"/>
    </row>
    <row r="300" spans="1:19" ht="30">
      <c r="A300" s="76">
        <v>4</v>
      </c>
      <c r="B300" s="76" t="s">
        <v>259</v>
      </c>
      <c r="C300" s="12" t="s">
        <v>167</v>
      </c>
      <c r="D300" s="76" t="s">
        <v>31</v>
      </c>
      <c r="E300" s="76">
        <v>2</v>
      </c>
      <c r="F300" s="76" t="s">
        <v>130</v>
      </c>
      <c r="G300" s="76">
        <v>1</v>
      </c>
      <c r="H300" s="76" t="s">
        <v>51</v>
      </c>
      <c r="I300" s="76"/>
      <c r="J300" s="76">
        <v>14</v>
      </c>
      <c r="K300" s="76">
        <v>14</v>
      </c>
      <c r="L300" s="61">
        <v>8</v>
      </c>
      <c r="M300" s="76" t="s">
        <v>34</v>
      </c>
      <c r="N300" s="3">
        <f t="shared" si="121"/>
        <v>28</v>
      </c>
      <c r="O300" s="9">
        <f t="shared" si="122"/>
        <v>28</v>
      </c>
      <c r="P300" s="4">
        <f t="shared" si="126"/>
        <v>3.6719999999999997</v>
      </c>
      <c r="Q300" s="11">
        <f t="shared" si="127"/>
        <v>13.114285714285714</v>
      </c>
      <c r="R300" s="10">
        <f t="shared" si="125"/>
        <v>26.604480000000002</v>
      </c>
      <c r="S300" s="8"/>
    </row>
    <row r="301" spans="1:19" ht="60">
      <c r="A301" s="76">
        <v>5</v>
      </c>
      <c r="B301" s="76" t="s">
        <v>260</v>
      </c>
      <c r="C301" s="12" t="s">
        <v>38</v>
      </c>
      <c r="D301" s="76" t="s">
        <v>31</v>
      </c>
      <c r="E301" s="76">
        <v>4</v>
      </c>
      <c r="F301" s="76" t="s">
        <v>130</v>
      </c>
      <c r="G301" s="76">
        <v>1</v>
      </c>
      <c r="H301" s="76" t="s">
        <v>51</v>
      </c>
      <c r="I301" s="76"/>
      <c r="J301" s="76">
        <v>14</v>
      </c>
      <c r="K301" s="76">
        <v>14</v>
      </c>
      <c r="L301" s="61">
        <v>11</v>
      </c>
      <c r="M301" s="76" t="s">
        <v>34</v>
      </c>
      <c r="N301" s="3">
        <f t="shared" si="121"/>
        <v>22.143333333333334</v>
      </c>
      <c r="O301" s="9">
        <f t="shared" si="122"/>
        <v>0</v>
      </c>
      <c r="P301" s="4">
        <f t="shared" si="126"/>
        <v>0</v>
      </c>
      <c r="Q301" s="11">
        <f t="shared" si="127"/>
        <v>0</v>
      </c>
      <c r="R301" s="10">
        <f t="shared" si="125"/>
        <v>0</v>
      </c>
      <c r="S301" s="8"/>
    </row>
    <row r="302" spans="1:19">
      <c r="A302" s="91" t="s">
        <v>43</v>
      </c>
      <c r="B302" s="92"/>
      <c r="C302" s="92"/>
      <c r="D302" s="92"/>
      <c r="E302" s="92"/>
      <c r="F302" s="92"/>
      <c r="G302" s="92"/>
      <c r="H302" s="92"/>
      <c r="I302" s="92"/>
      <c r="J302" s="92"/>
      <c r="K302" s="92"/>
      <c r="L302" s="92"/>
      <c r="M302" s="92"/>
      <c r="N302" s="92"/>
      <c r="O302" s="92"/>
      <c r="P302" s="92"/>
      <c r="Q302" s="93"/>
      <c r="R302" s="10">
        <f>SUM(R297:R301)</f>
        <v>119.82768000000002</v>
      </c>
      <c r="S302" s="8"/>
    </row>
    <row r="303" spans="1:19" ht="15.75">
      <c r="A303" s="23" t="s">
        <v>261</v>
      </c>
      <c r="B303" s="23"/>
      <c r="C303" s="15"/>
      <c r="D303" s="15"/>
      <c r="E303" s="15"/>
      <c r="F303" s="15"/>
      <c r="G303" s="15"/>
      <c r="H303" s="15"/>
      <c r="I303" s="15"/>
      <c r="J303" s="15"/>
      <c r="K303" s="15"/>
      <c r="L303" s="58"/>
      <c r="M303" s="15"/>
      <c r="N303" s="15"/>
      <c r="O303" s="15"/>
      <c r="P303" s="15"/>
      <c r="Q303" s="15"/>
      <c r="R303" s="16"/>
      <c r="S303" s="8"/>
    </row>
    <row r="304" spans="1:19" s="8" customFormat="1" ht="15.75">
      <c r="A304" s="23"/>
      <c r="B304" s="56" t="s">
        <v>262</v>
      </c>
      <c r="C304" s="15"/>
      <c r="D304" s="15"/>
      <c r="E304" s="15"/>
      <c r="F304" s="15"/>
      <c r="G304" s="15"/>
      <c r="H304" s="15"/>
      <c r="I304" s="15"/>
      <c r="J304" s="15"/>
      <c r="K304" s="15"/>
      <c r="L304" s="58"/>
      <c r="M304" s="15"/>
      <c r="N304" s="15"/>
      <c r="O304" s="15"/>
      <c r="P304" s="15"/>
      <c r="Q304" s="15"/>
      <c r="R304" s="16"/>
    </row>
    <row r="305" spans="1:19" s="56" customFormat="1">
      <c r="B305" s="56" t="s">
        <v>263</v>
      </c>
      <c r="C305" s="63"/>
      <c r="D305" s="63"/>
      <c r="E305" s="63"/>
      <c r="F305" s="63"/>
      <c r="G305" s="63"/>
      <c r="H305" s="63"/>
      <c r="I305" s="63"/>
      <c r="J305" s="63"/>
      <c r="K305" s="63"/>
      <c r="L305" s="83"/>
      <c r="M305" s="63"/>
      <c r="N305" s="63"/>
      <c r="O305" s="63"/>
      <c r="P305" s="63"/>
      <c r="Q305" s="63"/>
      <c r="R305" s="64"/>
    </row>
    <row r="306" spans="1:19" s="8" customFormat="1" ht="15.75">
      <c r="A306" s="23"/>
      <c r="B306" s="56" t="s">
        <v>264</v>
      </c>
      <c r="C306" s="15"/>
      <c r="D306" s="15"/>
      <c r="E306" s="15"/>
      <c r="F306" s="15"/>
      <c r="G306" s="15"/>
      <c r="H306" s="15"/>
      <c r="I306" s="15"/>
      <c r="J306" s="15"/>
      <c r="K306" s="15"/>
      <c r="L306" s="58"/>
      <c r="M306" s="15"/>
      <c r="N306" s="15"/>
      <c r="O306" s="15"/>
      <c r="P306" s="15"/>
      <c r="Q306" s="15"/>
      <c r="R306" s="16"/>
    </row>
    <row r="307" spans="1:19" s="8" customFormat="1" ht="15.75">
      <c r="A307" s="23"/>
      <c r="B307" s="56" t="s">
        <v>265</v>
      </c>
      <c r="C307" s="15"/>
      <c r="D307" s="15"/>
      <c r="E307" s="15"/>
      <c r="F307" s="15"/>
      <c r="G307" s="15"/>
      <c r="H307" s="15"/>
      <c r="I307" s="15"/>
      <c r="J307" s="15"/>
      <c r="K307" s="15"/>
      <c r="L307" s="58"/>
      <c r="M307" s="15"/>
      <c r="N307" s="15"/>
      <c r="O307" s="15"/>
      <c r="P307" s="15"/>
      <c r="Q307" s="15"/>
      <c r="R307" s="16"/>
    </row>
    <row r="308" spans="1:19" s="8" customFormat="1" ht="15.75">
      <c r="A308" s="23"/>
      <c r="B308" s="56" t="s">
        <v>266</v>
      </c>
      <c r="C308" s="15"/>
      <c r="D308" s="15"/>
      <c r="E308" s="15"/>
      <c r="F308" s="15"/>
      <c r="G308" s="15"/>
      <c r="H308" s="15"/>
      <c r="I308" s="15"/>
      <c r="J308" s="15"/>
      <c r="K308" s="15"/>
      <c r="L308" s="58"/>
      <c r="M308" s="15"/>
      <c r="N308" s="15"/>
      <c r="O308" s="15"/>
      <c r="P308" s="15"/>
      <c r="Q308" s="15"/>
      <c r="R308" s="16"/>
    </row>
    <row r="309" spans="1:19">
      <c r="A309" s="48" t="s">
        <v>45</v>
      </c>
      <c r="B309" s="48"/>
      <c r="C309" s="48"/>
      <c r="D309" s="48"/>
      <c r="E309" s="48"/>
      <c r="F309" s="48"/>
      <c r="G309" s="48"/>
      <c r="H309" s="48"/>
      <c r="I309" s="48"/>
      <c r="J309" s="15"/>
      <c r="K309" s="15"/>
      <c r="L309" s="58"/>
      <c r="M309" s="15"/>
      <c r="N309" s="15"/>
      <c r="O309" s="15"/>
      <c r="P309" s="15"/>
      <c r="Q309" s="15"/>
      <c r="R309" s="16"/>
      <c r="S309" s="8"/>
    </row>
    <row r="310" spans="1:19" s="8" customFormat="1">
      <c r="A310" s="48"/>
      <c r="B310" s="48"/>
      <c r="C310" s="48"/>
      <c r="D310" s="48"/>
      <c r="E310" s="48"/>
      <c r="F310" s="48"/>
      <c r="G310" s="48"/>
      <c r="H310" s="48"/>
      <c r="I310" s="48"/>
      <c r="J310" s="15"/>
      <c r="K310" s="15"/>
      <c r="L310" s="58"/>
      <c r="M310" s="15"/>
      <c r="N310" s="15"/>
      <c r="O310" s="15"/>
      <c r="P310" s="15"/>
      <c r="Q310" s="15"/>
      <c r="R310" s="16"/>
    </row>
    <row r="311" spans="1:19" s="65" customFormat="1" ht="13.9" customHeight="1">
      <c r="A311" s="100" t="s">
        <v>267</v>
      </c>
      <c r="B311" s="101"/>
      <c r="C311" s="101"/>
      <c r="D311" s="101"/>
      <c r="E311" s="101"/>
      <c r="F311" s="101"/>
      <c r="G311" s="101"/>
      <c r="H311" s="101"/>
      <c r="I311" s="101"/>
      <c r="J311" s="101"/>
      <c r="K311" s="101"/>
      <c r="L311" s="101"/>
      <c r="M311" s="101"/>
      <c r="N311" s="101"/>
      <c r="O311" s="101"/>
      <c r="P311" s="101"/>
      <c r="Q311" s="72"/>
    </row>
    <row r="312" spans="1:19" ht="16.899999999999999" customHeight="1">
      <c r="A312" s="87" t="s">
        <v>27</v>
      </c>
      <c r="B312" s="88"/>
      <c r="C312" s="88"/>
      <c r="D312" s="49"/>
      <c r="E312" s="49"/>
      <c r="F312" s="49"/>
      <c r="G312" s="49"/>
      <c r="H312" s="49"/>
      <c r="I312" s="49"/>
      <c r="J312" s="49"/>
      <c r="K312" s="49"/>
      <c r="L312" s="82"/>
      <c r="M312" s="49"/>
      <c r="N312" s="49"/>
      <c r="O312" s="49"/>
      <c r="P312" s="49"/>
      <c r="Q312" s="71"/>
      <c r="R312" s="8"/>
      <c r="S312" s="8"/>
    </row>
    <row r="313" spans="1:19" ht="15.6" customHeight="1">
      <c r="A313" s="89" t="s">
        <v>268</v>
      </c>
      <c r="B313" s="90"/>
      <c r="C313" s="90"/>
      <c r="D313" s="90"/>
      <c r="E313" s="90"/>
      <c r="F313" s="90"/>
      <c r="G313" s="90"/>
      <c r="H313" s="90"/>
      <c r="I313" s="90"/>
      <c r="J313" s="90"/>
      <c r="K313" s="90"/>
      <c r="L313" s="90"/>
      <c r="M313" s="90"/>
      <c r="N313" s="90"/>
      <c r="O313" s="90"/>
      <c r="P313" s="90"/>
      <c r="Q313" s="71"/>
      <c r="R313" s="8"/>
      <c r="S313" s="8"/>
    </row>
    <row r="314" spans="1:19" ht="27.75" customHeight="1">
      <c r="A314" s="76">
        <v>1</v>
      </c>
      <c r="B314" s="76" t="s">
        <v>269</v>
      </c>
      <c r="C314" s="12" t="s">
        <v>71</v>
      </c>
      <c r="D314" s="76" t="s">
        <v>31</v>
      </c>
      <c r="E314" s="76">
        <v>2</v>
      </c>
      <c r="F314" s="76" t="s">
        <v>146</v>
      </c>
      <c r="G314" s="76">
        <v>1</v>
      </c>
      <c r="H314" s="76" t="s">
        <v>51</v>
      </c>
      <c r="I314" s="76"/>
      <c r="J314" s="76">
        <v>9</v>
      </c>
      <c r="K314" s="76">
        <v>9</v>
      </c>
      <c r="L314" s="61">
        <v>4</v>
      </c>
      <c r="M314" s="76" t="s">
        <v>34</v>
      </c>
      <c r="N314" s="3">
        <f t="shared" ref="N314:N318" si="128">(IF(F314="OŽ",IF(L314=1,550.8,IF(L314=2,426.38,IF(L314=3,342.14,IF(L314=4,181.44,IF(L314=5,168.48,IF(L314=6,155.52,IF(L314=7,148.5,IF(L314=8,144,0))))))))+IF(L314&lt;=8,0,IF(L314&lt;=16,137.7,IF(L314&lt;=24,108,IF(L314&lt;=32,80.1,IF(L314&lt;=36,52.2,0)))))-IF(L314&lt;=8,0,IF(L314&lt;=16,(L314-9)*2.754,IF(L314&lt;=24,(L314-17)* 2.754,IF(L314&lt;=32,(L314-25)* 2.754,IF(L314&lt;=36,(L314-33)*2.754,0))))),0)+IF(F314="PČ",IF(L314=1,449,IF(L314=2,314.6,IF(L314=3,238,IF(L314=4,172,IF(L314=5,159,IF(L314=6,145,IF(L314=7,132,IF(L314=8,119,0))))))))+IF(L314&lt;=8,0,IF(L314&lt;=16,88,IF(L314&lt;=24,55,IF(L314&lt;=32,22,0))))-IF(L314&lt;=8,0,IF(L314&lt;=16,(L314-9)*2.245,IF(L314&lt;=24,(L314-17)*2.245,IF(L314&lt;=32,(L314-25)*2.245,0)))),0)+IF(F314="PČneol",IF(L314=1,85,IF(L314=2,64.61,IF(L314=3,50.76,IF(L314=4,16.25,IF(L314=5,15,IF(L314=6,13.75,IF(L314=7,12.5,IF(L314=8,11.25,0))))))))+IF(L314&lt;=8,0,IF(L314&lt;=16,9,0))-IF(L314&lt;=8,0,IF(L314&lt;=16,(L314-9)*0.425,0)),0)+IF(F314="PŽ",IF(L314=1,85,IF(L314=2,59.5,IF(L314=3,45,IF(L314=4,32.5,IF(L314=5,30,IF(L314=6,27.5,IF(L314=7,25,IF(L314=8,22.5,0))))))))+IF(L314&lt;=8,0,IF(L314&lt;=16,19,IF(L314&lt;=24,13,IF(L314&lt;=32,8,0))))-IF(L314&lt;=8,0,IF(L314&lt;=16,(L314-9)*0.425,IF(L314&lt;=24,(L314-17)*0.425,IF(L314&lt;=32,(L314-25)*0.425,0)))),0)+IF(F314="EČ",IF(L314=1,204,IF(L314=2,156.24,IF(L314=3,123.84,IF(L314=4,72,IF(L314=5,66,IF(L314=6,60,IF(L314=7,54,IF(L314=8,48,0))))))))+IF(L314&lt;=8,0,IF(L314&lt;=16,40,IF(L314&lt;=24,25,0)))-IF(L314&lt;=8,0,IF(L314&lt;=16,(L314-9)*1.02,IF(L314&lt;=24,(L314-17)*1.02,0))),0)+IF(F314="EČneol",IF(L314=1,68,IF(L314=2,51.69,IF(L314=3,40.61,IF(L314=4,13,IF(L314=5,12,IF(L314=6,11,IF(L314=7,10,IF(L314=8,9,0)))))))))+IF(F314="EŽ",IF(L314=1,68,IF(L314=2,47.6,IF(L314=3,36,IF(L314=4,18,IF(L314=5,16.5,IF(L314=6,15,IF(L314=7,13.5,IF(L314=8,12,0))))))))+IF(L314&lt;=8,0,IF(L314&lt;=16,10,IF(L314&lt;=24,6,0)))-IF(L314&lt;=8,0,IF(L314&lt;=16,(L314-9)*0.34,IF(L314&lt;=24,(L314-17)*0.34,0))),0)+IF(F314="PT",IF(L314=1,68,IF(L314=2,52.08,IF(L314=3,41.28,IF(L314=4,24,IF(L314=5,22,IF(L314=6,20,IF(L314=7,18,IF(L314=8,16,0))))))))+IF(L314&lt;=8,0,IF(L314&lt;=16,13,IF(L314&lt;=24,9,IF(L314&lt;=32,4,0))))-IF(L314&lt;=8,0,IF(L314&lt;=16,(L314-9)*0.34,IF(L314&lt;=24,(L314-17)*0.34,IF(L314&lt;=32,(L314-25)*0.34,0)))),0)+IF(F314="JOŽ",IF(L314=1,85,IF(L314=2,59.5,IF(L314=3,45,IF(L314=4,32.5,IF(L314=5,30,IF(L314=6,27.5,IF(L314=7,25,IF(L314=8,22.5,0))))))))+IF(L314&lt;=8,0,IF(L314&lt;=16,19,IF(L314&lt;=24,13,0)))-IF(L314&lt;=8,0,IF(L314&lt;=16,(L314-9)*0.425,IF(L314&lt;=24,(L314-17)*0.425,0))),0)+IF(F314="JPČ",IF(L314=1,68,IF(L314=2,47.6,IF(L314=3,36,IF(L314=4,26,IF(L314=5,24,IF(L314=6,22,IF(L314=7,20,IF(L314=8,18,0))))))))+IF(L314&lt;=8,0,IF(L314&lt;=16,13,IF(L314&lt;=24,9,0)))-IF(L314&lt;=8,0,IF(L314&lt;=16,(L314-9)*0.34,IF(L314&lt;=24,(L314-17)*0.34,0))),0)+IF(F314="JEČ",IF(L314=1,34,IF(L314=2,26.04,IF(L314=3,20.6,IF(L314=4,12,IF(L314=5,11,IF(L314=6,10,IF(L314=7,9,IF(L314=8,8,0))))))))+IF(L314&lt;=8,0,IF(L314&lt;=16,6,0))-IF(L314&lt;=8,0,IF(L314&lt;=16,(L314-9)*0.17,0)),0)+IF(F314="JEOF",IF(L314=1,34,IF(L314=2,26.04,IF(L314=3,20.6,IF(L314=4,12,IF(L314=5,11,IF(L314=6,10,IF(L314=7,9,IF(L314=8,8,0))))))))+IF(L314&lt;=8,0,IF(L314&lt;=16,6,0))-IF(L314&lt;=8,0,IF(L314&lt;=16,(L314-9)*0.17,0)),0)+IF(F314="JnPČ",IF(L314=1,51,IF(L314=2,35.7,IF(L314=3,27,IF(L314=4,19.5,IF(L314=5,18,IF(L314=6,16.5,IF(L314=7,15,IF(L314=8,13.5,0))))))))+IF(L314&lt;=8,0,IF(L314&lt;=16,10,0))-IF(L314&lt;=8,0,IF(L314&lt;=16,(L314-9)*0.255,0)),0)+IF(F314="JnEČ",IF(L314=1,25.5,IF(L314=2,19.53,IF(L314=3,15.48,IF(L314=4,9,IF(L314=5,8.25,IF(L314=6,7.5,IF(L314=7,6.75,IF(L314=8,6,0))))))))+IF(L314&lt;=8,0,IF(L314&lt;=16,5,0))-IF(L314&lt;=8,0,IF(L314&lt;=16,(L314-9)*0.1275,0)),0)+IF(F314="JčPČ",IF(L314=1,21.25,IF(L314=2,14.5,IF(L314=3,11.5,IF(L314=4,7,IF(L314=5,6.5,IF(L314=6,6,IF(L314=7,5.5,IF(L314=8,5,0))))))))+IF(L314&lt;=8,0,IF(L314&lt;=16,4,0))-IF(L314&lt;=8,0,IF(L314&lt;=16,(L314-9)*0.10625,0)),0)+IF(F314="JčEČ",IF(L314=1,17,IF(L314=2,13.02,IF(L314=3,10.32,IF(L314=4,6,IF(L314=5,5.5,IF(L314=6,5,IF(L314=7,4.5,IF(L314=8,4,0))))))))+IF(L314&lt;=8,0,IF(L314&lt;=16,3,0))-IF(L314&lt;=8,0,IF(L314&lt;=16,(L314-9)*0.085,0)),0)+IF(F314="NEAK",IF(L314=1,11.48,IF(L314=2,8.79,IF(L314=3,6.97,IF(L314=4,4.05,IF(L314=5,3.71,IF(L314=6,3.38,IF(L314=7,3.04,IF(L314=8,2.7,0))))))))+IF(L314&lt;=8,0,IF(L314&lt;=16,2,IF(L314&lt;=24,1.3,0)))-IF(L314&lt;=8,0,IF(L314&lt;=16,(L314-9)*0.0574,IF(L314&lt;=24,(L314-17)*0.0574,0))),0))*IF(L314&lt;0,1,IF(OR(F314="PČ",F314="PŽ",F314="PT"),IF(J314&lt;32,J314/32,1),1))* IF(L314&lt;0,1,IF(OR(F314="EČ",F314="EŽ",F314="JOŽ",F314="JPČ",F314="NEAK"),IF(J314&lt;24,J314/24,1),1))*IF(L314&lt;0,1,IF(OR(F314="PČneol",F314="JEČ",F314="JEOF",F314="JnPČ",F314="JnEČ",F314="JčPČ",F314="JčEČ"),IF(J314&lt;16,J314/16,1),1))*IF(L314&lt;0,1,IF(F314="EČneol",IF(J314&lt;8,J314/8,1),1))</f>
        <v>5.0625</v>
      </c>
      <c r="O314" s="9">
        <f t="shared" ref="O314:O318" si="129">IF(F314="OŽ",N314,IF(H314="Ne",IF(J314*0.3&lt;J314-L314,N314,0),IF(J314*0.1&lt;J314-L314,N314,0)))</f>
        <v>5.0625</v>
      </c>
      <c r="P314" s="4">
        <f t="shared" ref="P314" si="130">IF(O314=0,0,IF(F314="OŽ",IF(L314&gt;35,0,IF(J314&gt;35,(36-L314)*1.836,((36-L314)-(36-J314))*1.836)),0)+IF(F314="PČ",IF(L314&gt;31,0,IF(J314&gt;31,(32-L314)*1.347,((32-L314)-(32-J314))*1.347)),0)+ IF(F314="PČneol",IF(L314&gt;15,0,IF(J314&gt;15,(16-L314)*0.255,((16-L314)-(16-J314))*0.255)),0)+IF(F314="PŽ",IF(L314&gt;31,0,IF(J314&gt;31,(32-L314)*0.255,((32-L314)-(32-J314))*0.255)),0)+IF(F314="EČ",IF(L314&gt;23,0,IF(J314&gt;23,(24-L314)*0.612,((24-L314)-(24-J314))*0.612)),0)+IF(F314="EČneol",IF(L314&gt;7,0,IF(J314&gt;7,(8-L314)*0.204,((8-L314)-(8-J314))*0.204)),0)+IF(F314="EŽ",IF(L314&gt;23,0,IF(J314&gt;23,(24-L314)*0.204,((24-L314)-(24-J314))*0.204)),0)+IF(F314="PT",IF(L314&gt;31,0,IF(J314&gt;31,(32-L314)*0.204,((32-L314)-(32-J314))*0.204)),0)+IF(F314="JOŽ",IF(L314&gt;23,0,IF(J314&gt;23,(24-L314)*0.255,((24-L314)-(24-J314))*0.255)),0)+IF(F314="JPČ",IF(L314&gt;23,0,IF(J314&gt;23,(24-L314)*0.204,((24-L314)-(24-J314))*0.204)),0)+IF(F314="JEČ",IF(L314&gt;15,0,IF(J314&gt;15,(16-L314)*0.102,((16-L314)-(16-J314))*0.102)),0)+IF(F314="JEOF",IF(L314&gt;15,0,IF(J314&gt;15,(16-L314)*0.102,((16-L314)-(16-J314))*0.102)),0)+IF(F314="JnPČ",IF(L314&gt;15,0,IF(J314&gt;15,(16-L314)*0.153,((16-L314)-(16-J314))*0.153)),0)+IF(F314="JnEČ",IF(L314&gt;15,0,IF(J314&gt;15,(16-L314)*0.0765,((16-L314)-(16-J314))*0.0765)),0)+IF(F314="JčPČ",IF(L314&gt;15,0,IF(J314&gt;15,(16-L314)*0.06375,((16-L314)-(16-J314))*0.06375)),0)+IF(F314="JčEČ",IF(L314&gt;15,0,IF(J314&gt;15,(16-L314)*0.051,((16-L314)-(16-J314))*0.051)),0)+IF(F314="NEAK",IF(L314&gt;23,0,IF(J314&gt;23,(24-L314)*0.03444,((24-L314)-(24-J314))*0.03444)),0))</f>
        <v>0.38250000000000001</v>
      </c>
      <c r="Q314" s="11">
        <f t="shared" ref="Q314" si="131">IF(ISERROR(P314*100/N314),0,(P314*100/N314))</f>
        <v>7.5555555555555554</v>
      </c>
      <c r="R314" s="10">
        <f t="shared" ref="R314:R318" si="132">IF(Q314&lt;=30,O314+P314,O314+O314*0.3)*IF(G314=1,0.4,IF(G314=2,0.75,IF(G314="1 (kas 4 m. 1 k. nerengiamos)",0.52,1)))*IF(D314="olimpinė",1,IF(M314="Ne",0.5,1))*IF(OR(A$5="Lietuvos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federacija"),IF(OR(J314&lt;8,K314&lt;16),0,1),1)*E314*IF(I314&lt;=1,1,1/I314)*IF(OR(A$5="Lietuvos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4.5738000000000012</v>
      </c>
      <c r="S314" s="8"/>
    </row>
    <row r="315" spans="1:19" ht="30">
      <c r="A315" s="76">
        <v>2</v>
      </c>
      <c r="B315" s="76" t="s">
        <v>270</v>
      </c>
      <c r="C315" s="12" t="s">
        <v>69</v>
      </c>
      <c r="D315" s="76" t="s">
        <v>31</v>
      </c>
      <c r="E315" s="76">
        <v>2</v>
      </c>
      <c r="F315" s="76" t="s">
        <v>146</v>
      </c>
      <c r="G315" s="76">
        <v>1</v>
      </c>
      <c r="H315" s="76" t="s">
        <v>51</v>
      </c>
      <c r="I315" s="76"/>
      <c r="J315" s="76">
        <v>13</v>
      </c>
      <c r="K315" s="76">
        <v>13</v>
      </c>
      <c r="L315" s="61">
        <v>11</v>
      </c>
      <c r="M315" s="76" t="s">
        <v>34</v>
      </c>
      <c r="N315" s="3">
        <f t="shared" si="128"/>
        <v>3.8553125000000001</v>
      </c>
      <c r="O315" s="9">
        <f t="shared" si="129"/>
        <v>0</v>
      </c>
      <c r="P315" s="4">
        <f t="shared" ref="P315:P318" si="133">IF(O315=0,0,IF(F315="OŽ",IF(L315&gt;35,0,IF(J315&gt;35,(36-L315)*1.836,((36-L315)-(36-J315))*1.836)),0)+IF(F315="PČ",IF(L315&gt;31,0,IF(J315&gt;31,(32-L315)*1.347,((32-L315)-(32-J315))*1.347)),0)+ IF(F315="PČneol",IF(L315&gt;15,0,IF(J315&gt;15,(16-L315)*0.255,((16-L315)-(16-J315))*0.255)),0)+IF(F315="PŽ",IF(L315&gt;31,0,IF(J315&gt;31,(32-L315)*0.255,((32-L315)-(32-J315))*0.255)),0)+IF(F315="EČ",IF(L315&gt;23,0,IF(J315&gt;23,(24-L315)*0.612,((24-L315)-(24-J315))*0.612)),0)+IF(F315="EČneol",IF(L315&gt;7,0,IF(J315&gt;7,(8-L315)*0.204,((8-L315)-(8-J315))*0.204)),0)+IF(F315="EŽ",IF(L315&gt;23,0,IF(J315&gt;23,(24-L315)*0.204,((24-L315)-(24-J315))*0.204)),0)+IF(F315="PT",IF(L315&gt;31,0,IF(J315&gt;31,(32-L315)*0.204,((32-L315)-(32-J315))*0.204)),0)+IF(F315="JOŽ",IF(L315&gt;23,0,IF(J315&gt;23,(24-L315)*0.255,((24-L315)-(24-J315))*0.255)),0)+IF(F315="JPČ",IF(L315&gt;23,0,IF(J315&gt;23,(24-L315)*0.204,((24-L315)-(24-J315))*0.204)),0)+IF(F315="JEČ",IF(L315&gt;15,0,IF(J315&gt;15,(16-L315)*0.102,((16-L315)-(16-J315))*0.102)),0)+IF(F315="JEOF",IF(L315&gt;15,0,IF(J315&gt;15,(16-L315)*0.102,((16-L315)-(16-J315))*0.102)),0)+IF(F315="JnPČ",IF(L315&gt;15,0,IF(J315&gt;15,(16-L315)*0.153,((16-L315)-(16-J315))*0.153)),0)+IF(F315="JnEČ",IF(L315&gt;15,0,IF(J315&gt;15,(16-L315)*0.0765,((16-L315)-(16-J315))*0.0765)),0)+IF(F315="JčPČ",IF(L315&gt;15,0,IF(J315&gt;15,(16-L315)*0.06375,((16-L315)-(16-J315))*0.06375)),0)+IF(F315="JčEČ",IF(L315&gt;15,0,IF(J315&gt;15,(16-L315)*0.051,((16-L315)-(16-J315))*0.051)),0)+IF(F315="NEAK",IF(L315&gt;23,0,IF(J315&gt;23,(24-L315)*0.03444,((24-L315)-(24-J315))*0.03444)),0))</f>
        <v>0</v>
      </c>
      <c r="Q315" s="11">
        <f t="shared" ref="Q315:Q318" si="134">IF(ISERROR(P315*100/N315),0,(P315*100/N315))</f>
        <v>0</v>
      </c>
      <c r="R315" s="10">
        <f t="shared" si="132"/>
        <v>0</v>
      </c>
      <c r="S315" s="8"/>
    </row>
    <row r="316" spans="1:19" ht="30">
      <c r="A316" s="76">
        <v>3</v>
      </c>
      <c r="B316" s="76" t="s">
        <v>250</v>
      </c>
      <c r="C316" s="12" t="s">
        <v>73</v>
      </c>
      <c r="D316" s="76" t="s">
        <v>31</v>
      </c>
      <c r="E316" s="76">
        <v>2</v>
      </c>
      <c r="F316" s="76" t="s">
        <v>146</v>
      </c>
      <c r="G316" s="76">
        <v>1</v>
      </c>
      <c r="H316" s="76" t="s">
        <v>51</v>
      </c>
      <c r="I316" s="76"/>
      <c r="J316" s="76">
        <v>21</v>
      </c>
      <c r="K316" s="76">
        <v>21</v>
      </c>
      <c r="L316" s="61">
        <v>6</v>
      </c>
      <c r="M316" s="76" t="s">
        <v>34</v>
      </c>
      <c r="N316" s="3">
        <f t="shared" si="128"/>
        <v>7.5</v>
      </c>
      <c r="O316" s="9">
        <f t="shared" si="129"/>
        <v>7.5</v>
      </c>
      <c r="P316" s="4">
        <f t="shared" si="133"/>
        <v>0.76500000000000001</v>
      </c>
      <c r="Q316" s="11">
        <f t="shared" si="134"/>
        <v>10.199999999999999</v>
      </c>
      <c r="R316" s="10">
        <f t="shared" si="132"/>
        <v>6.9426000000000014</v>
      </c>
      <c r="S316" s="8"/>
    </row>
    <row r="317" spans="1:19" ht="75">
      <c r="A317" s="76">
        <v>4</v>
      </c>
      <c r="B317" s="76" t="s">
        <v>271</v>
      </c>
      <c r="C317" s="12" t="s">
        <v>213</v>
      </c>
      <c r="D317" s="76" t="s">
        <v>31</v>
      </c>
      <c r="E317" s="76">
        <v>4</v>
      </c>
      <c r="F317" s="76" t="s">
        <v>146</v>
      </c>
      <c r="G317" s="76">
        <v>1</v>
      </c>
      <c r="H317" s="76" t="s">
        <v>51</v>
      </c>
      <c r="I317" s="76"/>
      <c r="J317" s="76">
        <v>14</v>
      </c>
      <c r="K317" s="76">
        <v>14</v>
      </c>
      <c r="L317" s="61">
        <v>8</v>
      </c>
      <c r="M317" s="76" t="s">
        <v>34</v>
      </c>
      <c r="N317" s="3">
        <f t="shared" si="128"/>
        <v>5.25</v>
      </c>
      <c r="O317" s="9">
        <f t="shared" si="129"/>
        <v>5.25</v>
      </c>
      <c r="P317" s="4">
        <f t="shared" si="133"/>
        <v>0.45899999999999996</v>
      </c>
      <c r="Q317" s="11">
        <f t="shared" si="134"/>
        <v>8.742857142857142</v>
      </c>
      <c r="R317" s="10">
        <f t="shared" si="132"/>
        <v>9.5911200000000001</v>
      </c>
      <c r="S317" s="8"/>
    </row>
    <row r="318" spans="1:19" ht="30">
      <c r="A318" s="76">
        <v>5</v>
      </c>
      <c r="B318" s="76" t="s">
        <v>272</v>
      </c>
      <c r="C318" s="12" t="s">
        <v>75</v>
      </c>
      <c r="D318" s="76" t="s">
        <v>31</v>
      </c>
      <c r="E318" s="76">
        <v>2</v>
      </c>
      <c r="F318" s="76" t="s">
        <v>146</v>
      </c>
      <c r="G318" s="76">
        <v>1</v>
      </c>
      <c r="H318" s="76" t="s">
        <v>51</v>
      </c>
      <c r="I318" s="76"/>
      <c r="J318" s="76">
        <v>19</v>
      </c>
      <c r="K318" s="76">
        <v>19</v>
      </c>
      <c r="L318" s="61">
        <v>1</v>
      </c>
      <c r="M318" s="76" t="s">
        <v>34</v>
      </c>
      <c r="N318" s="3">
        <f t="shared" si="128"/>
        <v>25.5</v>
      </c>
      <c r="O318" s="9">
        <f t="shared" si="129"/>
        <v>25.5</v>
      </c>
      <c r="P318" s="4">
        <f t="shared" si="133"/>
        <v>1.1475</v>
      </c>
      <c r="Q318" s="11">
        <f t="shared" si="134"/>
        <v>4.5</v>
      </c>
      <c r="R318" s="10">
        <f t="shared" si="132"/>
        <v>22.383900000000004</v>
      </c>
      <c r="S318" s="8"/>
    </row>
    <row r="319" spans="1:19" ht="13.9" customHeight="1">
      <c r="A319" s="91" t="s">
        <v>43</v>
      </c>
      <c r="B319" s="92"/>
      <c r="C319" s="92"/>
      <c r="D319" s="92"/>
      <c r="E319" s="92"/>
      <c r="F319" s="92"/>
      <c r="G319" s="92"/>
      <c r="H319" s="92"/>
      <c r="I319" s="92"/>
      <c r="J319" s="92"/>
      <c r="K319" s="92"/>
      <c r="L319" s="92"/>
      <c r="M319" s="92"/>
      <c r="N319" s="92"/>
      <c r="O319" s="92"/>
      <c r="P319" s="92"/>
      <c r="Q319" s="93"/>
      <c r="R319" s="10">
        <f>SUM(R314:R318)</f>
        <v>43.491420000000005</v>
      </c>
      <c r="S319" s="8"/>
    </row>
    <row r="320" spans="1:19" ht="15.75">
      <c r="A320" s="23" t="s">
        <v>273</v>
      </c>
      <c r="B320" s="23"/>
      <c r="C320" s="15"/>
      <c r="D320" s="15"/>
      <c r="E320" s="15"/>
      <c r="F320" s="15"/>
      <c r="G320" s="15"/>
      <c r="H320" s="15"/>
      <c r="I320" s="15"/>
      <c r="J320" s="15"/>
      <c r="K320" s="15"/>
      <c r="L320" s="58"/>
      <c r="M320" s="15"/>
      <c r="N320" s="15"/>
      <c r="O320" s="15"/>
      <c r="P320" s="15"/>
      <c r="Q320" s="15"/>
      <c r="R320" s="16"/>
      <c r="S320" s="8"/>
    </row>
    <row r="321" spans="1:19" s="8" customFormat="1" ht="15.75">
      <c r="A321" s="23"/>
      <c r="B321" s="56" t="s">
        <v>274</v>
      </c>
      <c r="C321" s="15"/>
      <c r="D321" s="15"/>
      <c r="E321" s="15"/>
      <c r="F321" s="15"/>
      <c r="G321" s="15"/>
      <c r="H321" s="15"/>
      <c r="I321" s="15"/>
      <c r="J321" s="15"/>
      <c r="K321" s="15"/>
      <c r="L321" s="58"/>
      <c r="M321" s="15"/>
      <c r="N321" s="15"/>
      <c r="O321" s="15"/>
      <c r="P321" s="15"/>
      <c r="Q321" s="15"/>
      <c r="R321" s="16"/>
    </row>
    <row r="322" spans="1:19" s="8" customFormat="1" ht="15.75">
      <c r="A322" s="23"/>
      <c r="B322" s="56" t="s">
        <v>275</v>
      </c>
      <c r="C322" s="15"/>
      <c r="D322" s="15"/>
      <c r="E322" s="15"/>
      <c r="F322" s="15"/>
      <c r="G322" s="15"/>
      <c r="H322" s="15"/>
      <c r="I322" s="15"/>
      <c r="J322" s="15"/>
      <c r="K322" s="15"/>
      <c r="L322" s="58"/>
      <c r="M322" s="15"/>
      <c r="N322" s="15"/>
      <c r="O322" s="15"/>
      <c r="P322" s="15"/>
      <c r="Q322" s="15"/>
      <c r="R322" s="16"/>
    </row>
    <row r="323" spans="1:19" s="8" customFormat="1" ht="15.75">
      <c r="A323" s="23"/>
      <c r="B323" s="56" t="s">
        <v>276</v>
      </c>
      <c r="C323" s="15"/>
      <c r="D323" s="15"/>
      <c r="E323" s="15"/>
      <c r="F323" s="15"/>
      <c r="G323" s="15"/>
      <c r="H323" s="15"/>
      <c r="I323" s="15"/>
      <c r="J323" s="15"/>
      <c r="K323" s="15"/>
      <c r="L323" s="58"/>
      <c r="M323" s="15"/>
      <c r="N323" s="15"/>
      <c r="O323" s="15"/>
      <c r="P323" s="15"/>
      <c r="Q323" s="15"/>
      <c r="R323" s="16"/>
    </row>
    <row r="324" spans="1:19" s="8" customFormat="1" ht="15.75">
      <c r="A324" s="23"/>
      <c r="B324" s="56" t="s">
        <v>277</v>
      </c>
      <c r="C324" s="15"/>
      <c r="D324" s="15"/>
      <c r="E324" s="15"/>
      <c r="F324" s="15"/>
      <c r="G324" s="15"/>
      <c r="H324" s="15"/>
      <c r="I324" s="15"/>
      <c r="J324" s="15"/>
      <c r="K324" s="15"/>
      <c r="L324" s="58"/>
      <c r="M324" s="15"/>
      <c r="N324" s="15"/>
      <c r="O324" s="15"/>
      <c r="P324" s="15"/>
      <c r="Q324" s="15"/>
      <c r="R324" s="16"/>
    </row>
    <row r="325" spans="1:19">
      <c r="A325" s="48" t="s">
        <v>45</v>
      </c>
      <c r="B325" s="48"/>
      <c r="C325" s="48"/>
      <c r="D325" s="48"/>
      <c r="E325" s="48"/>
      <c r="F325" s="48"/>
      <c r="G325" s="48"/>
      <c r="H325" s="48"/>
      <c r="I325" s="48"/>
      <c r="J325" s="15"/>
      <c r="K325" s="15"/>
      <c r="L325" s="58"/>
      <c r="M325" s="15"/>
      <c r="N325" s="15"/>
      <c r="O325" s="15"/>
      <c r="P325" s="15"/>
      <c r="Q325" s="15"/>
      <c r="R325" s="16"/>
      <c r="S325" s="8"/>
    </row>
    <row r="326" spans="1:19">
      <c r="A326" s="48"/>
      <c r="B326" s="48"/>
      <c r="C326" s="48"/>
      <c r="D326" s="48"/>
      <c r="E326" s="48"/>
      <c r="F326" s="48"/>
      <c r="G326" s="48"/>
      <c r="H326" s="48"/>
      <c r="I326" s="48"/>
      <c r="J326" s="15"/>
      <c r="K326" s="15"/>
      <c r="L326" s="58"/>
      <c r="M326" s="15"/>
      <c r="N326" s="15"/>
      <c r="O326" s="15"/>
      <c r="P326" s="15"/>
      <c r="Q326" s="15"/>
      <c r="R326" s="16"/>
      <c r="S326" s="8"/>
    </row>
    <row r="327" spans="1:19" s="67" customFormat="1">
      <c r="A327" s="102" t="s">
        <v>278</v>
      </c>
      <c r="B327" s="103"/>
      <c r="C327" s="103"/>
      <c r="D327" s="103"/>
      <c r="E327" s="103"/>
      <c r="F327" s="103"/>
      <c r="G327" s="103"/>
      <c r="H327" s="103"/>
      <c r="I327" s="103"/>
      <c r="J327" s="103"/>
      <c r="K327" s="103"/>
      <c r="L327" s="103"/>
      <c r="M327" s="103"/>
      <c r="N327" s="103"/>
      <c r="O327" s="103"/>
      <c r="P327" s="103"/>
      <c r="Q327" s="66"/>
    </row>
    <row r="328" spans="1:19" ht="18">
      <c r="A328" s="87" t="s">
        <v>27</v>
      </c>
      <c r="B328" s="88"/>
      <c r="C328" s="88"/>
      <c r="D328" s="49"/>
      <c r="E328" s="49"/>
      <c r="F328" s="49"/>
      <c r="G328" s="49"/>
      <c r="H328" s="49"/>
      <c r="I328" s="49"/>
      <c r="J328" s="49"/>
      <c r="K328" s="49"/>
      <c r="L328" s="82"/>
      <c r="M328" s="49"/>
      <c r="N328" s="49"/>
      <c r="O328" s="49"/>
      <c r="P328" s="49"/>
      <c r="Q328" s="71"/>
      <c r="R328" s="8"/>
      <c r="S328" s="8"/>
    </row>
    <row r="329" spans="1:19">
      <c r="A329" s="89" t="s">
        <v>279</v>
      </c>
      <c r="B329" s="90"/>
      <c r="C329" s="90"/>
      <c r="D329" s="90"/>
      <c r="E329" s="90"/>
      <c r="F329" s="90"/>
      <c r="G329" s="90"/>
      <c r="H329" s="90"/>
      <c r="I329" s="90"/>
      <c r="J329" s="90"/>
      <c r="K329" s="90"/>
      <c r="L329" s="90"/>
      <c r="M329" s="90"/>
      <c r="N329" s="90"/>
      <c r="O329" s="90"/>
      <c r="P329" s="90"/>
      <c r="Q329" s="71"/>
      <c r="R329" s="8"/>
      <c r="S329" s="8"/>
    </row>
    <row r="330" spans="1:19">
      <c r="A330" s="76">
        <v>1</v>
      </c>
      <c r="B330" s="76" t="s">
        <v>101</v>
      </c>
      <c r="C330" s="12" t="s">
        <v>57</v>
      </c>
      <c r="D330" s="76" t="s">
        <v>31</v>
      </c>
      <c r="E330" s="76">
        <v>1</v>
      </c>
      <c r="F330" s="76" t="s">
        <v>140</v>
      </c>
      <c r="G330" s="76">
        <v>1</v>
      </c>
      <c r="H330" s="76" t="s">
        <v>51</v>
      </c>
      <c r="I330" s="76"/>
      <c r="J330" s="76">
        <v>9</v>
      </c>
      <c r="K330" s="76">
        <v>9</v>
      </c>
      <c r="L330" s="61">
        <v>7</v>
      </c>
      <c r="M330" s="76" t="s">
        <v>34</v>
      </c>
      <c r="N330" s="3">
        <f t="shared" ref="N330:N333" si="135">(IF(F330="OŽ",IF(L330=1,550.8,IF(L330=2,426.38,IF(L330=3,342.14,IF(L330=4,181.44,IF(L330=5,168.48,IF(L330=6,155.52,IF(L330=7,148.5,IF(L330=8,144,0))))))))+IF(L330&lt;=8,0,IF(L330&lt;=16,137.7,IF(L330&lt;=24,108,IF(L330&lt;=32,80.1,IF(L330&lt;=36,52.2,0)))))-IF(L330&lt;=8,0,IF(L330&lt;=16,(L330-9)*2.754,IF(L330&lt;=24,(L330-17)* 2.754,IF(L330&lt;=32,(L330-25)* 2.754,IF(L330&lt;=36,(L330-33)*2.754,0))))),0)+IF(F330="PČ",IF(L330=1,449,IF(L330=2,314.6,IF(L330=3,238,IF(L330=4,172,IF(L330=5,159,IF(L330=6,145,IF(L330=7,132,IF(L330=8,119,0))))))))+IF(L330&lt;=8,0,IF(L330&lt;=16,88,IF(L330&lt;=24,55,IF(L330&lt;=32,22,0))))-IF(L330&lt;=8,0,IF(L330&lt;=16,(L330-9)*2.245,IF(L330&lt;=24,(L330-17)*2.245,IF(L330&lt;=32,(L330-25)*2.245,0)))),0)+IF(F330="PČneol",IF(L330=1,85,IF(L330=2,64.61,IF(L330=3,50.76,IF(L330=4,16.25,IF(L330=5,15,IF(L330=6,13.75,IF(L330=7,12.5,IF(L330=8,11.25,0))))))))+IF(L330&lt;=8,0,IF(L330&lt;=16,9,0))-IF(L330&lt;=8,0,IF(L330&lt;=16,(L330-9)*0.425,0)),0)+IF(F330="PŽ",IF(L330=1,85,IF(L330=2,59.5,IF(L330=3,45,IF(L330=4,32.5,IF(L330=5,30,IF(L330=6,27.5,IF(L330=7,25,IF(L330=8,22.5,0))))))))+IF(L330&lt;=8,0,IF(L330&lt;=16,19,IF(L330&lt;=24,13,IF(L330&lt;=32,8,0))))-IF(L330&lt;=8,0,IF(L330&lt;=16,(L330-9)*0.425,IF(L330&lt;=24,(L330-17)*0.425,IF(L330&lt;=32,(L330-25)*0.425,0)))),0)+IF(F330="EČ",IF(L330=1,204,IF(L330=2,156.24,IF(L330=3,123.84,IF(L330=4,72,IF(L330=5,66,IF(L330=6,60,IF(L330=7,54,IF(L330=8,48,0))))))))+IF(L330&lt;=8,0,IF(L330&lt;=16,40,IF(L330&lt;=24,25,0)))-IF(L330&lt;=8,0,IF(L330&lt;=16,(L330-9)*1.02,IF(L330&lt;=24,(L330-17)*1.02,0))),0)+IF(F330="EČneol",IF(L330=1,68,IF(L330=2,51.69,IF(L330=3,40.61,IF(L330=4,13,IF(L330=5,12,IF(L330=6,11,IF(L330=7,10,IF(L330=8,9,0)))))))))+IF(F330="EŽ",IF(L330=1,68,IF(L330=2,47.6,IF(L330=3,36,IF(L330=4,18,IF(L330=5,16.5,IF(L330=6,15,IF(L330=7,13.5,IF(L330=8,12,0))))))))+IF(L330&lt;=8,0,IF(L330&lt;=16,10,IF(L330&lt;=24,6,0)))-IF(L330&lt;=8,0,IF(L330&lt;=16,(L330-9)*0.34,IF(L330&lt;=24,(L330-17)*0.34,0))),0)+IF(F330="PT",IF(L330=1,68,IF(L330=2,52.08,IF(L330=3,41.28,IF(L330=4,24,IF(L330=5,22,IF(L330=6,20,IF(L330=7,18,IF(L330=8,16,0))))))))+IF(L330&lt;=8,0,IF(L330&lt;=16,13,IF(L330&lt;=24,9,IF(L330&lt;=32,4,0))))-IF(L330&lt;=8,0,IF(L330&lt;=16,(L330-9)*0.34,IF(L330&lt;=24,(L330-17)*0.34,IF(L330&lt;=32,(L330-25)*0.34,0)))),0)+IF(F330="JOŽ",IF(L330=1,85,IF(L330=2,59.5,IF(L330=3,45,IF(L330=4,32.5,IF(L330=5,30,IF(L330=6,27.5,IF(L330=7,25,IF(L330=8,22.5,0))))))))+IF(L330&lt;=8,0,IF(L330&lt;=16,19,IF(L330&lt;=24,13,0)))-IF(L330&lt;=8,0,IF(L330&lt;=16,(L330-9)*0.425,IF(L330&lt;=24,(L330-17)*0.425,0))),0)+IF(F330="JPČ",IF(L330=1,68,IF(L330=2,47.6,IF(L330=3,36,IF(L330=4,26,IF(L330=5,24,IF(L330=6,22,IF(L330=7,20,IF(L330=8,18,0))))))))+IF(L330&lt;=8,0,IF(L330&lt;=16,13,IF(L330&lt;=24,9,0)))-IF(L330&lt;=8,0,IF(L330&lt;=16,(L330-9)*0.34,IF(L330&lt;=24,(L330-17)*0.34,0))),0)+IF(F330="JEČ",IF(L330=1,34,IF(L330=2,26.04,IF(L330=3,20.6,IF(L330=4,12,IF(L330=5,11,IF(L330=6,10,IF(L330=7,9,IF(L330=8,8,0))))))))+IF(L330&lt;=8,0,IF(L330&lt;=16,6,0))-IF(L330&lt;=8,0,IF(L330&lt;=16,(L330-9)*0.17,0)),0)+IF(F330="JEOF",IF(L330=1,34,IF(L330=2,26.04,IF(L330=3,20.6,IF(L330=4,12,IF(L330=5,11,IF(L330=6,10,IF(L330=7,9,IF(L330=8,8,0))))))))+IF(L330&lt;=8,0,IF(L330&lt;=16,6,0))-IF(L330&lt;=8,0,IF(L330&lt;=16,(L330-9)*0.17,0)),0)+IF(F330="JnPČ",IF(L330=1,51,IF(L330=2,35.7,IF(L330=3,27,IF(L330=4,19.5,IF(L330=5,18,IF(L330=6,16.5,IF(L330=7,15,IF(L330=8,13.5,0))))))))+IF(L330&lt;=8,0,IF(L330&lt;=16,10,0))-IF(L330&lt;=8,0,IF(L330&lt;=16,(L330-9)*0.255,0)),0)+IF(F330="JnEČ",IF(L330=1,25.5,IF(L330=2,19.53,IF(L330=3,15.48,IF(L330=4,9,IF(L330=5,8.25,IF(L330=6,7.5,IF(L330=7,6.75,IF(L330=8,6,0))))))))+IF(L330&lt;=8,0,IF(L330&lt;=16,5,0))-IF(L330&lt;=8,0,IF(L330&lt;=16,(L330-9)*0.1275,0)),0)+IF(F330="JčPČ",IF(L330=1,21.25,IF(L330=2,14.5,IF(L330=3,11.5,IF(L330=4,7,IF(L330=5,6.5,IF(L330=6,6,IF(L330=7,5.5,IF(L330=8,5,0))))))))+IF(L330&lt;=8,0,IF(L330&lt;=16,4,0))-IF(L330&lt;=8,0,IF(L330&lt;=16,(L330-9)*0.10625,0)),0)+IF(F330="JčEČ",IF(L330=1,17,IF(L330=2,13.02,IF(L330=3,10.32,IF(L330=4,6,IF(L330=5,5.5,IF(L330=6,5,IF(L330=7,4.5,IF(L330=8,4,0))))))))+IF(L330&lt;=8,0,IF(L330&lt;=16,3,0))-IF(L330&lt;=8,0,IF(L330&lt;=16,(L330-9)*0.085,0)),0)+IF(F330="NEAK",IF(L330=1,11.48,IF(L330=2,8.79,IF(L330=3,6.97,IF(L330=4,4.05,IF(L330=5,3.71,IF(L330=6,3.38,IF(L330=7,3.04,IF(L330=8,2.7,0))))))))+IF(L330&lt;=8,0,IF(L330&lt;=16,2,IF(L330&lt;=24,1.3,0)))-IF(L330&lt;=8,0,IF(L330&lt;=16,(L330-9)*0.0574,IF(L330&lt;=24,(L330-17)*0.0574,0))),0))*IF(L330&lt;0,1,IF(OR(F330="PČ",F330="PŽ",F330="PT"),IF(J330&lt;32,J330/32,1),1))* IF(L330&lt;0,1,IF(OR(F330="EČ",F330="EŽ",F330="JOŽ",F330="JPČ",F330="NEAK"),IF(J330&lt;24,J330/24,1),1))*IF(L330&lt;0,1,IF(OR(F330="PČneol",F330="JEČ",F330="JEOF",F330="JnPČ",F330="JnEČ",F330="JčPČ",F330="JčEČ"),IF(J330&lt;16,J330/16,1),1))*IF(L330&lt;0,1,IF(F330="EČneol",IF(J330&lt;8,J330/8,1),1))</f>
        <v>5.0625</v>
      </c>
      <c r="O330" s="9">
        <f t="shared" ref="O330:O333" si="136">IF(F330="OŽ",N330,IF(H330="Ne",IF(J330*0.3&lt;J330-L330,N330,0),IF(J330*0.1&lt;J330-L330,N330,0)))</f>
        <v>0</v>
      </c>
      <c r="P330" s="4">
        <f t="shared" ref="P330" si="137">IF(O330=0,0,IF(F330="OŽ",IF(L330&gt;35,0,IF(J330&gt;35,(36-L330)*1.836,((36-L330)-(36-J330))*1.836)),0)+IF(F330="PČ",IF(L330&gt;31,0,IF(J330&gt;31,(32-L330)*1.347,((32-L330)-(32-J330))*1.347)),0)+ IF(F330="PČneol",IF(L330&gt;15,0,IF(J330&gt;15,(16-L330)*0.255,((16-L330)-(16-J330))*0.255)),0)+IF(F330="PŽ",IF(L330&gt;31,0,IF(J330&gt;31,(32-L330)*0.255,((32-L330)-(32-J330))*0.255)),0)+IF(F330="EČ",IF(L330&gt;23,0,IF(J330&gt;23,(24-L330)*0.612,((24-L330)-(24-J330))*0.612)),0)+IF(F330="EČneol",IF(L330&gt;7,0,IF(J330&gt;7,(8-L330)*0.204,((8-L330)-(8-J330))*0.204)),0)+IF(F330="EŽ",IF(L330&gt;23,0,IF(J330&gt;23,(24-L330)*0.204,((24-L330)-(24-J330))*0.204)),0)+IF(F330="PT",IF(L330&gt;31,0,IF(J330&gt;31,(32-L330)*0.204,((32-L330)-(32-J330))*0.204)),0)+IF(F330="JOŽ",IF(L330&gt;23,0,IF(J330&gt;23,(24-L330)*0.255,((24-L330)-(24-J330))*0.255)),0)+IF(F330="JPČ",IF(L330&gt;23,0,IF(J330&gt;23,(24-L330)*0.204,((24-L330)-(24-J330))*0.204)),0)+IF(F330="JEČ",IF(L330&gt;15,0,IF(J330&gt;15,(16-L330)*0.102,((16-L330)-(16-J330))*0.102)),0)+IF(F330="JEOF",IF(L330&gt;15,0,IF(J330&gt;15,(16-L330)*0.102,((16-L330)-(16-J330))*0.102)),0)+IF(F330="JnPČ",IF(L330&gt;15,0,IF(J330&gt;15,(16-L330)*0.153,((16-L330)-(16-J330))*0.153)),0)+IF(F330="JnEČ",IF(L330&gt;15,0,IF(J330&gt;15,(16-L330)*0.0765,((16-L330)-(16-J330))*0.0765)),0)+IF(F330="JčPČ",IF(L330&gt;15,0,IF(J330&gt;15,(16-L330)*0.06375,((16-L330)-(16-J330))*0.06375)),0)+IF(F330="JčEČ",IF(L330&gt;15,0,IF(J330&gt;15,(16-L330)*0.051,((16-L330)-(16-J330))*0.051)),0)+IF(F330="NEAK",IF(L330&gt;23,0,IF(J330&gt;23,(24-L330)*0.03444,((24-L330)-(24-J330))*0.03444)),0))</f>
        <v>0</v>
      </c>
      <c r="Q330" s="11">
        <f t="shared" ref="Q330" si="138">IF(ISERROR(P330*100/N330),0,(P330*100/N330))</f>
        <v>0</v>
      </c>
      <c r="R330" s="10">
        <f t="shared" ref="R330:R333" si="139">IF(Q330&lt;=30,O330+P330,O330+O330*0.3)*IF(G330=1,0.4,IF(G330=2,0.75,IF(G330="1 (kas 4 m. 1 k. nerengiamos)",0.52,1)))*IF(D330="olimpinė",1,IF(M330="Ne",0.5,1))*IF(OR(A$5="Lietuvos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federacija"),IF(OR(J330&lt;8,K330&lt;16),0,1),1)*E330*IF(I330&lt;=1,1,1/I330)*IF(OR(A$5="Lietuvos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330" s="8"/>
    </row>
    <row r="331" spans="1:19">
      <c r="A331" s="76">
        <v>2</v>
      </c>
      <c r="B331" s="76" t="s">
        <v>107</v>
      </c>
      <c r="C331" s="12" t="s">
        <v>49</v>
      </c>
      <c r="D331" s="76" t="s">
        <v>31</v>
      </c>
      <c r="E331" s="76">
        <v>1</v>
      </c>
      <c r="F331" s="76" t="s">
        <v>140</v>
      </c>
      <c r="G331" s="76">
        <v>1</v>
      </c>
      <c r="H331" s="76" t="s">
        <v>51</v>
      </c>
      <c r="I331" s="76"/>
      <c r="J331" s="76">
        <v>12</v>
      </c>
      <c r="K331" s="76">
        <v>12</v>
      </c>
      <c r="L331" s="61">
        <v>12</v>
      </c>
      <c r="M331" s="76" t="s">
        <v>34</v>
      </c>
      <c r="N331" s="3">
        <f t="shared" si="135"/>
        <v>4.1174999999999997</v>
      </c>
      <c r="O331" s="9">
        <f t="shared" si="136"/>
        <v>0</v>
      </c>
      <c r="P331" s="4">
        <f t="shared" ref="P331:P333" si="140">IF(O331=0,0,IF(F331="OŽ",IF(L331&gt;35,0,IF(J331&gt;35,(36-L331)*1.836,((36-L331)-(36-J331))*1.836)),0)+IF(F331="PČ",IF(L331&gt;31,0,IF(J331&gt;31,(32-L331)*1.347,((32-L331)-(32-J331))*1.347)),0)+ IF(F331="PČneol",IF(L331&gt;15,0,IF(J331&gt;15,(16-L331)*0.255,((16-L331)-(16-J331))*0.255)),0)+IF(F331="PŽ",IF(L331&gt;31,0,IF(J331&gt;31,(32-L331)*0.255,((32-L331)-(32-J331))*0.255)),0)+IF(F331="EČ",IF(L331&gt;23,0,IF(J331&gt;23,(24-L331)*0.612,((24-L331)-(24-J331))*0.612)),0)+IF(F331="EČneol",IF(L331&gt;7,0,IF(J331&gt;7,(8-L331)*0.204,((8-L331)-(8-J331))*0.204)),0)+IF(F331="EŽ",IF(L331&gt;23,0,IF(J331&gt;23,(24-L331)*0.204,((24-L331)-(24-J331))*0.204)),0)+IF(F331="PT",IF(L331&gt;31,0,IF(J331&gt;31,(32-L331)*0.204,((32-L331)-(32-J331))*0.204)),0)+IF(F331="JOŽ",IF(L331&gt;23,0,IF(J331&gt;23,(24-L331)*0.255,((24-L331)-(24-J331))*0.255)),0)+IF(F331="JPČ",IF(L331&gt;23,0,IF(J331&gt;23,(24-L331)*0.204,((24-L331)-(24-J331))*0.204)),0)+IF(F331="JEČ",IF(L331&gt;15,0,IF(J331&gt;15,(16-L331)*0.102,((16-L331)-(16-J331))*0.102)),0)+IF(F331="JEOF",IF(L331&gt;15,0,IF(J331&gt;15,(16-L331)*0.102,((16-L331)-(16-J331))*0.102)),0)+IF(F331="JnPČ",IF(L331&gt;15,0,IF(J331&gt;15,(16-L331)*0.153,((16-L331)-(16-J331))*0.153)),0)+IF(F331="JnEČ",IF(L331&gt;15,0,IF(J331&gt;15,(16-L331)*0.0765,((16-L331)-(16-J331))*0.0765)),0)+IF(F331="JčPČ",IF(L331&gt;15,0,IF(J331&gt;15,(16-L331)*0.06375,((16-L331)-(16-J331))*0.06375)),0)+IF(F331="JčEČ",IF(L331&gt;15,0,IF(J331&gt;15,(16-L331)*0.051,((16-L331)-(16-J331))*0.051)),0)+IF(F331="NEAK",IF(L331&gt;23,0,IF(J331&gt;23,(24-L331)*0.03444,((24-L331)-(24-J331))*0.03444)),0))</f>
        <v>0</v>
      </c>
      <c r="Q331" s="11">
        <f t="shared" ref="Q331:Q333" si="141">IF(ISERROR(P331*100/N331),0,(P331*100/N331))</f>
        <v>0</v>
      </c>
      <c r="R331" s="10">
        <f t="shared" si="139"/>
        <v>0</v>
      </c>
      <c r="S331" s="8"/>
    </row>
    <row r="332" spans="1:19" ht="30">
      <c r="A332" s="76">
        <v>3</v>
      </c>
      <c r="B332" s="76" t="s">
        <v>280</v>
      </c>
      <c r="C332" s="12" t="s">
        <v>174</v>
      </c>
      <c r="D332" s="76" t="s">
        <v>31</v>
      </c>
      <c r="E332" s="76">
        <v>2</v>
      </c>
      <c r="F332" s="76" t="s">
        <v>140</v>
      </c>
      <c r="G332" s="76">
        <v>1</v>
      </c>
      <c r="H332" s="76" t="s">
        <v>51</v>
      </c>
      <c r="I332" s="76"/>
      <c r="J332" s="76">
        <v>6</v>
      </c>
      <c r="K332" s="76">
        <v>6</v>
      </c>
      <c r="L332" s="61">
        <v>3</v>
      </c>
      <c r="M332" s="76" t="s">
        <v>34</v>
      </c>
      <c r="N332" s="3">
        <f t="shared" si="135"/>
        <v>7.7250000000000005</v>
      </c>
      <c r="O332" s="9">
        <f t="shared" si="136"/>
        <v>7.7250000000000005</v>
      </c>
      <c r="P332" s="4">
        <f t="shared" si="140"/>
        <v>0.30599999999999999</v>
      </c>
      <c r="Q332" s="11">
        <f t="shared" si="141"/>
        <v>3.9611650485436889</v>
      </c>
      <c r="R332" s="10">
        <f t="shared" si="139"/>
        <v>6.7460400000000016</v>
      </c>
      <c r="S332" s="8"/>
    </row>
    <row r="333" spans="1:19" ht="60">
      <c r="A333" s="76">
        <v>4</v>
      </c>
      <c r="B333" s="76" t="s">
        <v>281</v>
      </c>
      <c r="C333" s="12" t="s">
        <v>106</v>
      </c>
      <c r="D333" s="76" t="s">
        <v>31</v>
      </c>
      <c r="E333" s="76">
        <v>4</v>
      </c>
      <c r="F333" s="76" t="s">
        <v>140</v>
      </c>
      <c r="G333" s="76">
        <v>1</v>
      </c>
      <c r="H333" s="76" t="s">
        <v>51</v>
      </c>
      <c r="I333" s="76"/>
      <c r="J333" s="76">
        <v>10</v>
      </c>
      <c r="K333" s="76">
        <v>10</v>
      </c>
      <c r="L333" s="61">
        <v>6</v>
      </c>
      <c r="M333" s="76" t="s">
        <v>34</v>
      </c>
      <c r="N333" s="3">
        <f t="shared" si="135"/>
        <v>6.25</v>
      </c>
      <c r="O333" s="9">
        <f t="shared" si="136"/>
        <v>6.25</v>
      </c>
      <c r="P333" s="4">
        <f t="shared" si="140"/>
        <v>0.40799999999999997</v>
      </c>
      <c r="Q333" s="11">
        <f t="shared" si="141"/>
        <v>6.5279999999999996</v>
      </c>
      <c r="R333" s="10">
        <f t="shared" si="139"/>
        <v>11.185440000000002</v>
      </c>
      <c r="S333" s="8"/>
    </row>
    <row r="334" spans="1:19">
      <c r="A334" s="91" t="s">
        <v>43</v>
      </c>
      <c r="B334" s="92"/>
      <c r="C334" s="92"/>
      <c r="D334" s="92"/>
      <c r="E334" s="92"/>
      <c r="F334" s="92"/>
      <c r="G334" s="92"/>
      <c r="H334" s="92"/>
      <c r="I334" s="92"/>
      <c r="J334" s="92"/>
      <c r="K334" s="92"/>
      <c r="L334" s="92"/>
      <c r="M334" s="92"/>
      <c r="N334" s="92"/>
      <c r="O334" s="92"/>
      <c r="P334" s="92"/>
      <c r="Q334" s="93"/>
      <c r="R334" s="10">
        <f>SUM(R330:R333)</f>
        <v>17.931480000000004</v>
      </c>
      <c r="S334" s="8"/>
    </row>
    <row r="335" spans="1:19" ht="15.75">
      <c r="A335" s="23" t="s">
        <v>282</v>
      </c>
      <c r="B335" s="23"/>
      <c r="C335" s="15"/>
      <c r="D335" s="15"/>
      <c r="E335" s="15"/>
      <c r="F335" s="15"/>
      <c r="G335" s="15"/>
      <c r="H335" s="15"/>
      <c r="I335" s="15"/>
      <c r="J335" s="15"/>
      <c r="K335" s="15"/>
      <c r="L335" s="58"/>
      <c r="M335" s="15"/>
      <c r="N335" s="15"/>
      <c r="O335" s="15"/>
      <c r="P335" s="15"/>
      <c r="Q335" s="15"/>
      <c r="R335" s="16"/>
      <c r="S335" s="8"/>
    </row>
    <row r="336" spans="1:19" s="8" customFormat="1" ht="15.75">
      <c r="A336" s="23"/>
      <c r="B336" s="56" t="s">
        <v>283</v>
      </c>
      <c r="C336" s="15"/>
      <c r="D336" s="15"/>
      <c r="E336" s="15"/>
      <c r="F336" s="15"/>
      <c r="G336" s="15"/>
      <c r="H336" s="15"/>
      <c r="I336" s="15"/>
      <c r="J336" s="15"/>
      <c r="K336" s="15"/>
      <c r="L336" s="58"/>
      <c r="M336" s="15"/>
      <c r="N336" s="15"/>
      <c r="O336" s="15"/>
      <c r="P336" s="15"/>
      <c r="Q336" s="15"/>
      <c r="R336" s="16"/>
    </row>
    <row r="337" spans="1:19">
      <c r="A337" s="48" t="s">
        <v>45</v>
      </c>
      <c r="B337" s="48"/>
      <c r="C337" s="48"/>
      <c r="D337" s="48"/>
      <c r="E337" s="48"/>
      <c r="F337" s="48"/>
      <c r="G337" s="48"/>
      <c r="H337" s="48"/>
      <c r="I337" s="48"/>
      <c r="J337" s="15"/>
      <c r="K337" s="15"/>
      <c r="L337" s="58"/>
      <c r="M337" s="15"/>
      <c r="N337" s="15"/>
      <c r="O337" s="15"/>
      <c r="P337" s="15"/>
      <c r="Q337" s="15"/>
      <c r="R337" s="16"/>
      <c r="S337" s="8"/>
    </row>
    <row r="338" spans="1:19" s="8" customFormat="1">
      <c r="A338" s="48"/>
      <c r="B338" s="48"/>
      <c r="C338" s="48"/>
      <c r="D338" s="48"/>
      <c r="E338" s="48"/>
      <c r="F338" s="48"/>
      <c r="G338" s="48"/>
      <c r="H338" s="48"/>
      <c r="I338" s="48"/>
      <c r="J338" s="15"/>
      <c r="K338" s="15"/>
      <c r="L338" s="58"/>
      <c r="M338" s="15"/>
      <c r="N338" s="15"/>
      <c r="O338" s="15"/>
      <c r="P338" s="15"/>
      <c r="Q338" s="15"/>
      <c r="R338" s="16"/>
    </row>
    <row r="339" spans="1:19" s="55" customFormat="1">
      <c r="A339" s="85" t="s">
        <v>284</v>
      </c>
      <c r="B339" s="86"/>
      <c r="C339" s="86"/>
      <c r="D339" s="86"/>
      <c r="E339" s="86"/>
      <c r="F339" s="86"/>
      <c r="G339" s="86"/>
      <c r="H339" s="86"/>
      <c r="I339" s="86"/>
      <c r="J339" s="86"/>
      <c r="K339" s="86"/>
      <c r="L339" s="86"/>
      <c r="M339" s="86"/>
      <c r="N339" s="86"/>
      <c r="O339" s="86"/>
      <c r="P339" s="86"/>
      <c r="Q339" s="70"/>
    </row>
    <row r="340" spans="1:19" ht="18">
      <c r="A340" s="87" t="s">
        <v>27</v>
      </c>
      <c r="B340" s="88"/>
      <c r="C340" s="88"/>
      <c r="D340" s="49"/>
      <c r="E340" s="49"/>
      <c r="F340" s="49"/>
      <c r="G340" s="49"/>
      <c r="H340" s="49"/>
      <c r="I340" s="49"/>
      <c r="J340" s="49"/>
      <c r="K340" s="49"/>
      <c r="L340" s="82"/>
      <c r="M340" s="49"/>
      <c r="N340" s="49"/>
      <c r="O340" s="49"/>
      <c r="P340" s="49"/>
      <c r="Q340" s="71"/>
      <c r="R340" s="8"/>
      <c r="S340" s="8"/>
    </row>
    <row r="341" spans="1:19">
      <c r="A341" s="89" t="s">
        <v>285</v>
      </c>
      <c r="B341" s="90"/>
      <c r="C341" s="90"/>
      <c r="D341" s="90"/>
      <c r="E341" s="90"/>
      <c r="F341" s="90"/>
      <c r="G341" s="90"/>
      <c r="H341" s="90"/>
      <c r="I341" s="90"/>
      <c r="J341" s="90"/>
      <c r="K341" s="90"/>
      <c r="L341" s="90"/>
      <c r="M341" s="90"/>
      <c r="N341" s="90"/>
      <c r="O341" s="90"/>
      <c r="P341" s="90"/>
      <c r="Q341" s="71"/>
      <c r="R341" s="8"/>
      <c r="S341" s="8"/>
    </row>
    <row r="342" spans="1:19">
      <c r="A342" s="76">
        <v>1</v>
      </c>
      <c r="B342" s="76" t="s">
        <v>48</v>
      </c>
      <c r="C342" s="12" t="s">
        <v>49</v>
      </c>
      <c r="D342" s="76" t="s">
        <v>31</v>
      </c>
      <c r="E342" s="76">
        <v>1</v>
      </c>
      <c r="F342" s="76" t="s">
        <v>50</v>
      </c>
      <c r="G342" s="76">
        <v>1</v>
      </c>
      <c r="H342" s="76" t="s">
        <v>51</v>
      </c>
      <c r="I342" s="76"/>
      <c r="J342" s="76">
        <v>24</v>
      </c>
      <c r="K342" s="76">
        <v>24</v>
      </c>
      <c r="L342" s="61">
        <v>11</v>
      </c>
      <c r="M342" s="76" t="s">
        <v>34</v>
      </c>
      <c r="N342" s="3">
        <f t="shared" ref="N342:N343" si="142">(IF(F342="OŽ",IF(L342=1,550.8,IF(L342=2,426.38,IF(L342=3,342.14,IF(L342=4,181.44,IF(L342=5,168.48,IF(L342=6,155.52,IF(L342=7,148.5,IF(L342=8,144,0))))))))+IF(L342&lt;=8,0,IF(L342&lt;=16,137.7,IF(L342&lt;=24,108,IF(L342&lt;=32,80.1,IF(L342&lt;=36,52.2,0)))))-IF(L342&lt;=8,0,IF(L342&lt;=16,(L342-9)*2.754,IF(L342&lt;=24,(L342-17)* 2.754,IF(L342&lt;=32,(L342-25)* 2.754,IF(L342&lt;=36,(L342-33)*2.754,0))))),0)+IF(F342="PČ",IF(L342=1,449,IF(L342=2,314.6,IF(L342=3,238,IF(L342=4,172,IF(L342=5,159,IF(L342=6,145,IF(L342=7,132,IF(L342=8,119,0))))))))+IF(L342&lt;=8,0,IF(L342&lt;=16,88,IF(L342&lt;=24,55,IF(L342&lt;=32,22,0))))-IF(L342&lt;=8,0,IF(L342&lt;=16,(L342-9)*2.245,IF(L342&lt;=24,(L342-17)*2.245,IF(L342&lt;=32,(L342-25)*2.245,0)))),0)+IF(F342="PČneol",IF(L342=1,85,IF(L342=2,64.61,IF(L342=3,50.76,IF(L342=4,16.25,IF(L342=5,15,IF(L342=6,13.75,IF(L342=7,12.5,IF(L342=8,11.25,0))))))))+IF(L342&lt;=8,0,IF(L342&lt;=16,9,0))-IF(L342&lt;=8,0,IF(L342&lt;=16,(L342-9)*0.425,0)),0)+IF(F342="PŽ",IF(L342=1,85,IF(L342=2,59.5,IF(L342=3,45,IF(L342=4,32.5,IF(L342=5,30,IF(L342=6,27.5,IF(L342=7,25,IF(L342=8,22.5,0))))))))+IF(L342&lt;=8,0,IF(L342&lt;=16,19,IF(L342&lt;=24,13,IF(L342&lt;=32,8,0))))-IF(L342&lt;=8,0,IF(L342&lt;=16,(L342-9)*0.425,IF(L342&lt;=24,(L342-17)*0.425,IF(L342&lt;=32,(L342-25)*0.425,0)))),0)+IF(F342="EČ",IF(L342=1,204,IF(L342=2,156.24,IF(L342=3,123.84,IF(L342=4,72,IF(L342=5,66,IF(L342=6,60,IF(L342=7,54,IF(L342=8,48,0))))))))+IF(L342&lt;=8,0,IF(L342&lt;=16,40,IF(L342&lt;=24,25,0)))-IF(L342&lt;=8,0,IF(L342&lt;=16,(L342-9)*1.02,IF(L342&lt;=24,(L342-17)*1.02,0))),0)+IF(F342="EČneol",IF(L342=1,68,IF(L342=2,51.69,IF(L342=3,40.61,IF(L342=4,13,IF(L342=5,12,IF(L342=6,11,IF(L342=7,10,IF(L342=8,9,0)))))))))+IF(F342="EŽ",IF(L342=1,68,IF(L342=2,47.6,IF(L342=3,36,IF(L342=4,18,IF(L342=5,16.5,IF(L342=6,15,IF(L342=7,13.5,IF(L342=8,12,0))))))))+IF(L342&lt;=8,0,IF(L342&lt;=16,10,IF(L342&lt;=24,6,0)))-IF(L342&lt;=8,0,IF(L342&lt;=16,(L342-9)*0.34,IF(L342&lt;=24,(L342-17)*0.34,0))),0)+IF(F342="PT",IF(L342=1,68,IF(L342=2,52.08,IF(L342=3,41.28,IF(L342=4,24,IF(L342=5,22,IF(L342=6,20,IF(L342=7,18,IF(L342=8,16,0))))))))+IF(L342&lt;=8,0,IF(L342&lt;=16,13,IF(L342&lt;=24,9,IF(L342&lt;=32,4,0))))-IF(L342&lt;=8,0,IF(L342&lt;=16,(L342-9)*0.34,IF(L342&lt;=24,(L342-17)*0.34,IF(L342&lt;=32,(L342-25)*0.34,0)))),0)+IF(F342="JOŽ",IF(L342=1,85,IF(L342=2,59.5,IF(L342=3,45,IF(L342=4,32.5,IF(L342=5,30,IF(L342=6,27.5,IF(L342=7,25,IF(L342=8,22.5,0))))))))+IF(L342&lt;=8,0,IF(L342&lt;=16,19,IF(L342&lt;=24,13,0)))-IF(L342&lt;=8,0,IF(L342&lt;=16,(L342-9)*0.425,IF(L342&lt;=24,(L342-17)*0.425,0))),0)+IF(F342="JPČ",IF(L342=1,68,IF(L342=2,47.6,IF(L342=3,36,IF(L342=4,26,IF(L342=5,24,IF(L342=6,22,IF(L342=7,20,IF(L342=8,18,0))))))))+IF(L342&lt;=8,0,IF(L342&lt;=16,13,IF(L342&lt;=24,9,0)))-IF(L342&lt;=8,0,IF(L342&lt;=16,(L342-9)*0.34,IF(L342&lt;=24,(L342-17)*0.34,0))),0)+IF(F342="JEČ",IF(L342=1,34,IF(L342=2,26.04,IF(L342=3,20.6,IF(L342=4,12,IF(L342=5,11,IF(L342=6,10,IF(L342=7,9,IF(L342=8,8,0))))))))+IF(L342&lt;=8,0,IF(L342&lt;=16,6,0))-IF(L342&lt;=8,0,IF(L342&lt;=16,(L342-9)*0.17,0)),0)+IF(F342="JEOF",IF(L342=1,34,IF(L342=2,26.04,IF(L342=3,20.6,IF(L342=4,12,IF(L342=5,11,IF(L342=6,10,IF(L342=7,9,IF(L342=8,8,0))))))))+IF(L342&lt;=8,0,IF(L342&lt;=16,6,0))-IF(L342&lt;=8,0,IF(L342&lt;=16,(L342-9)*0.17,0)),0)+IF(F342="JnPČ",IF(L342=1,51,IF(L342=2,35.7,IF(L342=3,27,IF(L342=4,19.5,IF(L342=5,18,IF(L342=6,16.5,IF(L342=7,15,IF(L342=8,13.5,0))))))))+IF(L342&lt;=8,0,IF(L342&lt;=16,10,0))-IF(L342&lt;=8,0,IF(L342&lt;=16,(L342-9)*0.255,0)),0)+IF(F342="JnEČ",IF(L342=1,25.5,IF(L342=2,19.53,IF(L342=3,15.48,IF(L342=4,9,IF(L342=5,8.25,IF(L342=6,7.5,IF(L342=7,6.75,IF(L342=8,6,0))))))))+IF(L342&lt;=8,0,IF(L342&lt;=16,5,0))-IF(L342&lt;=8,0,IF(L342&lt;=16,(L342-9)*0.1275,0)),0)+IF(F342="JčPČ",IF(L342=1,21.25,IF(L342=2,14.5,IF(L342=3,11.5,IF(L342=4,7,IF(L342=5,6.5,IF(L342=6,6,IF(L342=7,5.5,IF(L342=8,5,0))))))))+IF(L342&lt;=8,0,IF(L342&lt;=16,4,0))-IF(L342&lt;=8,0,IF(L342&lt;=16,(L342-9)*0.10625,0)),0)+IF(F342="JčEČ",IF(L342=1,17,IF(L342=2,13.02,IF(L342=3,10.32,IF(L342=4,6,IF(L342=5,5.5,IF(L342=6,5,IF(L342=7,4.5,IF(L342=8,4,0))))))))+IF(L342&lt;=8,0,IF(L342&lt;=16,3,0))-IF(L342&lt;=8,0,IF(L342&lt;=16,(L342-9)*0.085,0)),0)+IF(F342="NEAK",IF(L342=1,11.48,IF(L342=2,8.79,IF(L342=3,6.97,IF(L342=4,4.05,IF(L342=5,3.71,IF(L342=6,3.38,IF(L342=7,3.04,IF(L342=8,2.7,0))))))))+IF(L342&lt;=8,0,IF(L342&lt;=16,2,IF(L342&lt;=24,1.3,0)))-IF(L342&lt;=8,0,IF(L342&lt;=16,(L342-9)*0.0574,IF(L342&lt;=24,(L342-17)*0.0574,0))),0))*IF(L342&lt;0,1,IF(OR(F342="PČ",F342="PŽ",F342="PT"),IF(J342&lt;32,J342/32,1),1))* IF(L342&lt;0,1,IF(OR(F342="EČ",F342="EŽ",F342="JOŽ",F342="JPČ",F342="NEAK"),IF(J342&lt;24,J342/24,1),1))*IF(L342&lt;0,1,IF(OR(F342="PČneol",F342="JEČ",F342="JEOF",F342="JnPČ",F342="JnEČ",F342="JčPČ",F342="JčEČ"),IF(J342&lt;16,J342/16,1),1))*IF(L342&lt;0,1,IF(F342="EČneol",IF(J342&lt;8,J342/8,1),1))</f>
        <v>12.32</v>
      </c>
      <c r="O342" s="9">
        <f t="shared" ref="O342:O343" si="143">IF(F342="OŽ",N342,IF(H342="Ne",IF(J342*0.3&lt;J342-L342,N342,0),IF(J342*0.1&lt;J342-L342,N342,0)))</f>
        <v>12.32</v>
      </c>
      <c r="P342" s="4">
        <f t="shared" ref="P342" si="144">IF(O342=0,0,IF(F342="OŽ",IF(L342&gt;35,0,IF(J342&gt;35,(36-L342)*1.836,((36-L342)-(36-J342))*1.836)),0)+IF(F342="PČ",IF(L342&gt;31,0,IF(J342&gt;31,(32-L342)*1.347,((32-L342)-(32-J342))*1.347)),0)+ IF(F342="PČneol",IF(L342&gt;15,0,IF(J342&gt;15,(16-L342)*0.255,((16-L342)-(16-J342))*0.255)),0)+IF(F342="PŽ",IF(L342&gt;31,0,IF(J342&gt;31,(32-L342)*0.255,((32-L342)-(32-J342))*0.255)),0)+IF(F342="EČ",IF(L342&gt;23,0,IF(J342&gt;23,(24-L342)*0.612,((24-L342)-(24-J342))*0.612)),0)+IF(F342="EČneol",IF(L342&gt;7,0,IF(J342&gt;7,(8-L342)*0.204,((8-L342)-(8-J342))*0.204)),0)+IF(F342="EŽ",IF(L342&gt;23,0,IF(J342&gt;23,(24-L342)*0.204,((24-L342)-(24-J342))*0.204)),0)+IF(F342="PT",IF(L342&gt;31,0,IF(J342&gt;31,(32-L342)*0.204,((32-L342)-(32-J342))*0.204)),0)+IF(F342="JOŽ",IF(L342&gt;23,0,IF(J342&gt;23,(24-L342)*0.255,((24-L342)-(24-J342))*0.255)),0)+IF(F342="JPČ",IF(L342&gt;23,0,IF(J342&gt;23,(24-L342)*0.204,((24-L342)-(24-J342))*0.204)),0)+IF(F342="JEČ",IF(L342&gt;15,0,IF(J342&gt;15,(16-L342)*0.102,((16-L342)-(16-J342))*0.102)),0)+IF(F342="JEOF",IF(L342&gt;15,0,IF(J342&gt;15,(16-L342)*0.102,((16-L342)-(16-J342))*0.102)),0)+IF(F342="JnPČ",IF(L342&gt;15,0,IF(J342&gt;15,(16-L342)*0.153,((16-L342)-(16-J342))*0.153)),0)+IF(F342="JnEČ",IF(L342&gt;15,0,IF(J342&gt;15,(16-L342)*0.0765,((16-L342)-(16-J342))*0.0765)),0)+IF(F342="JčPČ",IF(L342&gt;15,0,IF(J342&gt;15,(16-L342)*0.06375,((16-L342)-(16-J342))*0.06375)),0)+IF(F342="JčEČ",IF(L342&gt;15,0,IF(J342&gt;15,(16-L342)*0.051,((16-L342)-(16-J342))*0.051)),0)+IF(F342="NEAK",IF(L342&gt;23,0,IF(J342&gt;23,(24-L342)*0.03444,((24-L342)-(24-J342))*0.03444)),0))</f>
        <v>2.6519999999999997</v>
      </c>
      <c r="Q342" s="11">
        <f t="shared" ref="Q342" si="145">IF(ISERROR(P342*100/N342),0,(P342*100/N342))</f>
        <v>21.525974025974026</v>
      </c>
      <c r="R342" s="10">
        <f t="shared" ref="R342:R343" si="146">IF(Q342&lt;=30,O342+P342,O342+O342*0.3)*IF(G342=1,0.4,IF(G342=2,0.75,IF(G342="1 (kas 4 m. 1 k. nerengiamos)",0.52,1)))*IF(D342="olimpinė",1,IF(M342="Ne",0.5,1))*IF(OR(A$5="Lietuvos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federacija"),IF(OR(J342&lt;8,K342&lt;16),0,1),1)*E342*IF(I342&lt;=1,1,1/I342)*IF(OR(A$5="Lietuvos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6.2882400000000009</v>
      </c>
      <c r="S342" s="8"/>
    </row>
    <row r="343" spans="1:19" ht="30">
      <c r="A343" s="76">
        <v>2</v>
      </c>
      <c r="B343" s="76" t="s">
        <v>286</v>
      </c>
      <c r="C343" s="12" t="s">
        <v>174</v>
      </c>
      <c r="D343" s="76" t="s">
        <v>31</v>
      </c>
      <c r="E343" s="76">
        <v>2</v>
      </c>
      <c r="F343" s="76" t="s">
        <v>50</v>
      </c>
      <c r="G343" s="76">
        <v>1</v>
      </c>
      <c r="H343" s="76" t="s">
        <v>51</v>
      </c>
      <c r="I343" s="76"/>
      <c r="J343" s="76">
        <v>12</v>
      </c>
      <c r="K343" s="76">
        <v>12</v>
      </c>
      <c r="L343" s="61">
        <v>2</v>
      </c>
      <c r="M343" s="76" t="s">
        <v>34</v>
      </c>
      <c r="N343" s="3">
        <f t="shared" si="142"/>
        <v>23.8</v>
      </c>
      <c r="O343" s="9">
        <f t="shared" si="143"/>
        <v>23.8</v>
      </c>
      <c r="P343" s="4">
        <f t="shared" ref="P343" si="147">IF(O343=0,0,IF(F343="OŽ",IF(L343&gt;35,0,IF(J343&gt;35,(36-L343)*1.836,((36-L343)-(36-J343))*1.836)),0)+IF(F343="PČ",IF(L343&gt;31,0,IF(J343&gt;31,(32-L343)*1.347,((32-L343)-(32-J343))*1.347)),0)+ IF(F343="PČneol",IF(L343&gt;15,0,IF(J343&gt;15,(16-L343)*0.255,((16-L343)-(16-J343))*0.255)),0)+IF(F343="PŽ",IF(L343&gt;31,0,IF(J343&gt;31,(32-L343)*0.255,((32-L343)-(32-J343))*0.255)),0)+IF(F343="EČ",IF(L343&gt;23,0,IF(J343&gt;23,(24-L343)*0.612,((24-L343)-(24-J343))*0.612)),0)+IF(F343="EČneol",IF(L343&gt;7,0,IF(J343&gt;7,(8-L343)*0.204,((8-L343)-(8-J343))*0.204)),0)+IF(F343="EŽ",IF(L343&gt;23,0,IF(J343&gt;23,(24-L343)*0.204,((24-L343)-(24-J343))*0.204)),0)+IF(F343="PT",IF(L343&gt;31,0,IF(J343&gt;31,(32-L343)*0.204,((32-L343)-(32-J343))*0.204)),0)+IF(F343="JOŽ",IF(L343&gt;23,0,IF(J343&gt;23,(24-L343)*0.255,((24-L343)-(24-J343))*0.255)),0)+IF(F343="JPČ",IF(L343&gt;23,0,IF(J343&gt;23,(24-L343)*0.204,((24-L343)-(24-J343))*0.204)),0)+IF(F343="JEČ",IF(L343&gt;15,0,IF(J343&gt;15,(16-L343)*0.102,((16-L343)-(16-J343))*0.102)),0)+IF(F343="JEOF",IF(L343&gt;15,0,IF(J343&gt;15,(16-L343)*0.102,((16-L343)-(16-J343))*0.102)),0)+IF(F343="JnPČ",IF(L343&gt;15,0,IF(J343&gt;15,(16-L343)*0.153,((16-L343)-(16-J343))*0.153)),0)+IF(F343="JnEČ",IF(L343&gt;15,0,IF(J343&gt;15,(16-L343)*0.0765,((16-L343)-(16-J343))*0.0765)),0)+IF(F343="JčPČ",IF(L343&gt;15,0,IF(J343&gt;15,(16-L343)*0.06375,((16-L343)-(16-J343))*0.06375)),0)+IF(F343="JčEČ",IF(L343&gt;15,0,IF(J343&gt;15,(16-L343)*0.051,((16-L343)-(16-J343))*0.051)),0)+IF(F343="NEAK",IF(L343&gt;23,0,IF(J343&gt;23,(24-L343)*0.03444,((24-L343)-(24-J343))*0.03444)),0))</f>
        <v>2.04</v>
      </c>
      <c r="Q343" s="11">
        <f t="shared" ref="Q343" si="148">IF(ISERROR(P343*100/N343),0,(P343*100/N343))</f>
        <v>8.5714285714285712</v>
      </c>
      <c r="R343" s="10">
        <f t="shared" si="146"/>
        <v>21.7056</v>
      </c>
      <c r="S343" s="8"/>
    </row>
    <row r="344" spans="1:19">
      <c r="A344" s="91" t="s">
        <v>43</v>
      </c>
      <c r="B344" s="92"/>
      <c r="C344" s="92"/>
      <c r="D344" s="92"/>
      <c r="E344" s="92"/>
      <c r="F344" s="92"/>
      <c r="G344" s="92"/>
      <c r="H344" s="92"/>
      <c r="I344" s="92"/>
      <c r="J344" s="92"/>
      <c r="K344" s="92"/>
      <c r="L344" s="92"/>
      <c r="M344" s="92"/>
      <c r="N344" s="92"/>
      <c r="O344" s="92"/>
      <c r="P344" s="92"/>
      <c r="Q344" s="93"/>
      <c r="R344" s="10">
        <f>SUM(R342:R343)</f>
        <v>27.993840000000002</v>
      </c>
      <c r="S344" s="8"/>
    </row>
    <row r="345" spans="1:19" ht="15.75">
      <c r="A345" s="23" t="s">
        <v>287</v>
      </c>
      <c r="B345" s="23"/>
      <c r="C345" s="15"/>
      <c r="D345" s="15"/>
      <c r="E345" s="15"/>
      <c r="F345" s="15"/>
      <c r="G345" s="15"/>
      <c r="H345" s="15"/>
      <c r="I345" s="15"/>
      <c r="J345" s="15"/>
      <c r="K345" s="15"/>
      <c r="L345" s="58"/>
      <c r="M345" s="15"/>
      <c r="N345" s="15"/>
      <c r="O345" s="15"/>
      <c r="P345" s="15"/>
      <c r="Q345" s="15"/>
      <c r="R345" s="16"/>
      <c r="S345" s="8"/>
    </row>
    <row r="346" spans="1:19" s="8" customFormat="1" ht="15.75">
      <c r="A346" s="23"/>
      <c r="B346" s="56" t="s">
        <v>288</v>
      </c>
      <c r="C346" s="15"/>
      <c r="D346" s="15"/>
      <c r="E346" s="15"/>
      <c r="F346" s="15"/>
      <c r="G346" s="15"/>
      <c r="H346" s="15"/>
      <c r="I346" s="15"/>
      <c r="J346" s="15"/>
      <c r="K346" s="15"/>
      <c r="L346" s="58"/>
      <c r="M346" s="15"/>
      <c r="N346" s="15"/>
      <c r="O346" s="15"/>
      <c r="P346" s="15"/>
      <c r="Q346" s="15"/>
      <c r="R346" s="16"/>
    </row>
    <row r="347" spans="1:19" s="8" customFormat="1" ht="15.75">
      <c r="A347" s="23"/>
      <c r="B347" s="56" t="s">
        <v>289</v>
      </c>
      <c r="C347" s="15"/>
      <c r="D347" s="15"/>
      <c r="E347" s="15"/>
      <c r="F347" s="15"/>
      <c r="G347" s="15"/>
      <c r="H347" s="15"/>
      <c r="I347" s="15"/>
      <c r="J347" s="15"/>
      <c r="K347" s="15"/>
      <c r="L347" s="58"/>
      <c r="M347" s="15"/>
      <c r="N347" s="15"/>
      <c r="O347" s="15"/>
      <c r="P347" s="15"/>
      <c r="Q347" s="15"/>
      <c r="R347" s="16"/>
    </row>
    <row r="348" spans="1:19">
      <c r="A348" s="48" t="s">
        <v>45</v>
      </c>
      <c r="B348" s="48"/>
      <c r="C348" s="48"/>
      <c r="D348" s="48"/>
      <c r="E348" s="48"/>
      <c r="F348" s="48"/>
      <c r="G348" s="48"/>
      <c r="H348" s="48"/>
      <c r="I348" s="48"/>
      <c r="J348" s="15"/>
      <c r="K348" s="15"/>
      <c r="L348" s="58"/>
      <c r="M348" s="15"/>
      <c r="N348" s="15"/>
      <c r="O348" s="15"/>
      <c r="P348" s="15"/>
      <c r="Q348" s="15"/>
      <c r="R348" s="16"/>
      <c r="S348" s="8"/>
    </row>
    <row r="349" spans="1:19" s="8" customFormat="1">
      <c r="A349" s="48"/>
      <c r="B349" s="48"/>
      <c r="C349" s="48"/>
      <c r="D349" s="48"/>
      <c r="E349" s="48"/>
      <c r="F349" s="48"/>
      <c r="G349" s="48"/>
      <c r="H349" s="48"/>
      <c r="I349" s="48"/>
      <c r="J349" s="15"/>
      <c r="K349" s="15"/>
      <c r="L349" s="58"/>
      <c r="M349" s="15"/>
      <c r="N349" s="15"/>
      <c r="O349" s="15"/>
      <c r="P349" s="15"/>
      <c r="Q349" s="15"/>
      <c r="R349" s="16"/>
    </row>
    <row r="350" spans="1:19" s="55" customFormat="1">
      <c r="A350" s="85" t="s">
        <v>290</v>
      </c>
      <c r="B350" s="86"/>
      <c r="C350" s="86"/>
      <c r="D350" s="86"/>
      <c r="E350" s="86"/>
      <c r="F350" s="86"/>
      <c r="G350" s="86"/>
      <c r="H350" s="86"/>
      <c r="I350" s="86"/>
      <c r="J350" s="86"/>
      <c r="K350" s="86"/>
      <c r="L350" s="86"/>
      <c r="M350" s="86"/>
      <c r="N350" s="86"/>
      <c r="O350" s="86"/>
      <c r="P350" s="86"/>
      <c r="Q350" s="70"/>
    </row>
    <row r="351" spans="1:19" ht="18">
      <c r="A351" s="87" t="s">
        <v>27</v>
      </c>
      <c r="B351" s="88"/>
      <c r="C351" s="88"/>
      <c r="D351" s="49"/>
      <c r="E351" s="49"/>
      <c r="F351" s="49"/>
      <c r="G351" s="49"/>
      <c r="H351" s="49"/>
      <c r="I351" s="49"/>
      <c r="J351" s="49"/>
      <c r="K351" s="49"/>
      <c r="L351" s="82"/>
      <c r="M351" s="49"/>
      <c r="N351" s="49"/>
      <c r="O351" s="49"/>
      <c r="P351" s="49"/>
      <c r="Q351" s="71"/>
      <c r="R351" s="8"/>
      <c r="S351" s="8"/>
    </row>
    <row r="352" spans="1:19">
      <c r="A352" s="89" t="s">
        <v>291</v>
      </c>
      <c r="B352" s="90"/>
      <c r="C352" s="90"/>
      <c r="D352" s="90"/>
      <c r="E352" s="90"/>
      <c r="F352" s="90"/>
      <c r="G352" s="90"/>
      <c r="H352" s="90"/>
      <c r="I352" s="90"/>
      <c r="J352" s="90"/>
      <c r="K352" s="90"/>
      <c r="L352" s="90"/>
      <c r="M352" s="90"/>
      <c r="N352" s="90"/>
      <c r="O352" s="90"/>
      <c r="P352" s="90"/>
      <c r="Q352" s="71"/>
      <c r="R352" s="8"/>
      <c r="S352" s="8"/>
    </row>
    <row r="353" spans="1:19" ht="75">
      <c r="A353" s="76">
        <v>1</v>
      </c>
      <c r="B353" s="76" t="s">
        <v>292</v>
      </c>
      <c r="C353" s="12" t="s">
        <v>38</v>
      </c>
      <c r="D353" s="76" t="s">
        <v>31</v>
      </c>
      <c r="E353" s="76">
        <v>4</v>
      </c>
      <c r="F353" s="76" t="s">
        <v>130</v>
      </c>
      <c r="G353" s="76">
        <v>1</v>
      </c>
      <c r="H353" s="76" t="s">
        <v>51</v>
      </c>
      <c r="I353" s="76"/>
      <c r="J353" s="76">
        <v>11</v>
      </c>
      <c r="K353" s="76">
        <v>11</v>
      </c>
      <c r="L353" s="61">
        <v>3</v>
      </c>
      <c r="M353" s="76" t="s">
        <v>34</v>
      </c>
      <c r="N353" s="3">
        <f t="shared" ref="N353:N358" si="149">(IF(F353="OŽ",IF(L353=1,550.8,IF(L353=2,426.38,IF(L353=3,342.14,IF(L353=4,181.44,IF(L353=5,168.48,IF(L353=6,155.52,IF(L353=7,148.5,IF(L353=8,144,0))))))))+IF(L353&lt;=8,0,IF(L353&lt;=16,137.7,IF(L353&lt;=24,108,IF(L353&lt;=32,80.1,IF(L353&lt;=36,52.2,0)))))-IF(L353&lt;=8,0,IF(L353&lt;=16,(L353-9)*2.754,IF(L353&lt;=24,(L353-17)* 2.754,IF(L353&lt;=32,(L353-25)* 2.754,IF(L353&lt;=36,(L353-33)*2.754,0))))),0)+IF(F353="PČ",IF(L353=1,449,IF(L353=2,314.6,IF(L353=3,238,IF(L353=4,172,IF(L353=5,159,IF(L353=6,145,IF(L353=7,132,IF(L353=8,119,0))))))))+IF(L353&lt;=8,0,IF(L353&lt;=16,88,IF(L353&lt;=24,55,IF(L353&lt;=32,22,0))))-IF(L353&lt;=8,0,IF(L353&lt;=16,(L353-9)*2.245,IF(L353&lt;=24,(L353-17)*2.245,IF(L353&lt;=32,(L353-25)*2.245,0)))),0)+IF(F353="PČneol",IF(L353=1,85,IF(L353=2,64.61,IF(L353=3,50.76,IF(L353=4,16.25,IF(L353=5,15,IF(L353=6,13.75,IF(L353=7,12.5,IF(L353=8,11.25,0))))))))+IF(L353&lt;=8,0,IF(L353&lt;=16,9,0))-IF(L353&lt;=8,0,IF(L353&lt;=16,(L353-9)*0.425,0)),0)+IF(F353="PŽ",IF(L353=1,85,IF(L353=2,59.5,IF(L353=3,45,IF(L353=4,32.5,IF(L353=5,30,IF(L353=6,27.5,IF(L353=7,25,IF(L353=8,22.5,0))))))))+IF(L353&lt;=8,0,IF(L353&lt;=16,19,IF(L353&lt;=24,13,IF(L353&lt;=32,8,0))))-IF(L353&lt;=8,0,IF(L353&lt;=16,(L353-9)*0.425,IF(L353&lt;=24,(L353-17)*0.425,IF(L353&lt;=32,(L353-25)*0.425,0)))),0)+IF(F353="EČ",IF(L353=1,204,IF(L353=2,156.24,IF(L353=3,123.84,IF(L353=4,72,IF(L353=5,66,IF(L353=6,60,IF(L353=7,54,IF(L353=8,48,0))))))))+IF(L353&lt;=8,0,IF(L353&lt;=16,40,IF(L353&lt;=24,25,0)))-IF(L353&lt;=8,0,IF(L353&lt;=16,(L353-9)*1.02,IF(L353&lt;=24,(L353-17)*1.02,0))),0)+IF(F353="EČneol",IF(L353=1,68,IF(L353=2,51.69,IF(L353=3,40.61,IF(L353=4,13,IF(L353=5,12,IF(L353=6,11,IF(L353=7,10,IF(L353=8,9,0)))))))))+IF(F353="EŽ",IF(L353=1,68,IF(L353=2,47.6,IF(L353=3,36,IF(L353=4,18,IF(L353=5,16.5,IF(L353=6,15,IF(L353=7,13.5,IF(L353=8,12,0))))))))+IF(L353&lt;=8,0,IF(L353&lt;=16,10,IF(L353&lt;=24,6,0)))-IF(L353&lt;=8,0,IF(L353&lt;=16,(L353-9)*0.34,IF(L353&lt;=24,(L353-17)*0.34,0))),0)+IF(F353="PT",IF(L353=1,68,IF(L353=2,52.08,IF(L353=3,41.28,IF(L353=4,24,IF(L353=5,22,IF(L353=6,20,IF(L353=7,18,IF(L353=8,16,0))))))))+IF(L353&lt;=8,0,IF(L353&lt;=16,13,IF(L353&lt;=24,9,IF(L353&lt;=32,4,0))))-IF(L353&lt;=8,0,IF(L353&lt;=16,(L353-9)*0.34,IF(L353&lt;=24,(L353-17)*0.34,IF(L353&lt;=32,(L353-25)*0.34,0)))),0)+IF(F353="JOŽ",IF(L353=1,85,IF(L353=2,59.5,IF(L353=3,45,IF(L353=4,32.5,IF(L353=5,30,IF(L353=6,27.5,IF(L353=7,25,IF(L353=8,22.5,0))))))))+IF(L353&lt;=8,0,IF(L353&lt;=16,19,IF(L353&lt;=24,13,0)))-IF(L353&lt;=8,0,IF(L353&lt;=16,(L353-9)*0.425,IF(L353&lt;=24,(L353-17)*0.425,0))),0)+IF(F353="JPČ",IF(L353=1,68,IF(L353=2,47.6,IF(L353=3,36,IF(L353=4,26,IF(L353=5,24,IF(L353=6,22,IF(L353=7,20,IF(L353=8,18,0))))))))+IF(L353&lt;=8,0,IF(L353&lt;=16,13,IF(L353&lt;=24,9,0)))-IF(L353&lt;=8,0,IF(L353&lt;=16,(L353-9)*0.34,IF(L353&lt;=24,(L353-17)*0.34,0))),0)+IF(F353="JEČ",IF(L353=1,34,IF(L353=2,26.04,IF(L353=3,20.6,IF(L353=4,12,IF(L353=5,11,IF(L353=6,10,IF(L353=7,9,IF(L353=8,8,0))))))))+IF(L353&lt;=8,0,IF(L353&lt;=16,6,0))-IF(L353&lt;=8,0,IF(L353&lt;=16,(L353-9)*0.17,0)),0)+IF(F353="JEOF",IF(L353=1,34,IF(L353=2,26.04,IF(L353=3,20.6,IF(L353=4,12,IF(L353=5,11,IF(L353=6,10,IF(L353=7,9,IF(L353=8,8,0))))))))+IF(L353&lt;=8,0,IF(L353&lt;=16,6,0))-IF(L353&lt;=8,0,IF(L353&lt;=16,(L353-9)*0.17,0)),0)+IF(F353="JnPČ",IF(L353=1,51,IF(L353=2,35.7,IF(L353=3,27,IF(L353=4,19.5,IF(L353=5,18,IF(L353=6,16.5,IF(L353=7,15,IF(L353=8,13.5,0))))))))+IF(L353&lt;=8,0,IF(L353&lt;=16,10,0))-IF(L353&lt;=8,0,IF(L353&lt;=16,(L353-9)*0.255,0)),0)+IF(F353="JnEČ",IF(L353=1,25.5,IF(L353=2,19.53,IF(L353=3,15.48,IF(L353=4,9,IF(L353=5,8.25,IF(L353=6,7.5,IF(L353=7,6.75,IF(L353=8,6,0))))))))+IF(L353&lt;=8,0,IF(L353&lt;=16,5,0))-IF(L353&lt;=8,0,IF(L353&lt;=16,(L353-9)*0.1275,0)),0)+IF(F353="JčPČ",IF(L353=1,21.25,IF(L353=2,14.5,IF(L353=3,11.5,IF(L353=4,7,IF(L353=5,6.5,IF(L353=6,6,IF(L353=7,5.5,IF(L353=8,5,0))))))))+IF(L353&lt;=8,0,IF(L353&lt;=16,4,0))-IF(L353&lt;=8,0,IF(L353&lt;=16,(L353-9)*0.10625,0)),0)+IF(F353="JčEČ",IF(L353=1,17,IF(L353=2,13.02,IF(L353=3,10.32,IF(L353=4,6,IF(L353=5,5.5,IF(L353=6,5,IF(L353=7,4.5,IF(L353=8,4,0))))))))+IF(L353&lt;=8,0,IF(L353&lt;=16,3,0))-IF(L353&lt;=8,0,IF(L353&lt;=16,(L353-9)*0.085,0)),0)+IF(F353="NEAK",IF(L353=1,11.48,IF(L353=2,8.79,IF(L353=3,6.97,IF(L353=4,4.05,IF(L353=5,3.71,IF(L353=6,3.38,IF(L353=7,3.04,IF(L353=8,2.7,0))))))))+IF(L353&lt;=8,0,IF(L353&lt;=16,2,IF(L353&lt;=24,1.3,0)))-IF(L353&lt;=8,0,IF(L353&lt;=16,(L353-9)*0.0574,IF(L353&lt;=24,(L353-17)*0.0574,0))),0))*IF(L353&lt;0,1,IF(OR(F353="PČ",F353="PŽ",F353="PT"),IF(J353&lt;32,J353/32,1),1))* IF(L353&lt;0,1,IF(OR(F353="EČ",F353="EŽ",F353="JOŽ",F353="JPČ",F353="NEAK"),IF(J353&lt;24,J353/24,1),1))*IF(L353&lt;0,1,IF(OR(F353="PČneol",F353="JEČ",F353="JEOF",F353="JnPČ",F353="JnEČ",F353="JčPČ",F353="JčEČ"),IF(J353&lt;16,J353/16,1),1))*IF(L353&lt;0,1,IF(F353="EČneol",IF(J353&lt;8,J353/8,1),1))</f>
        <v>56.76</v>
      </c>
      <c r="O353" s="9">
        <f t="shared" ref="O353:O356" si="150">IF(F353="OŽ",N353,IF(H353="Ne",IF(J353*0.3&lt;J353-L353,N353,0),IF(J353*0.1&lt;J353-L353,N353,0)))</f>
        <v>56.76</v>
      </c>
      <c r="P353" s="4">
        <f t="shared" ref="P353" si="151">IF(O353=0,0,IF(F353="OŽ",IF(L353&gt;35,0,IF(J353&gt;35,(36-L353)*1.836,((36-L353)-(36-J353))*1.836)),0)+IF(F353="PČ",IF(L353&gt;31,0,IF(J353&gt;31,(32-L353)*1.347,((32-L353)-(32-J353))*1.347)),0)+ IF(F353="PČneol",IF(L353&gt;15,0,IF(J353&gt;15,(16-L353)*0.255,((16-L353)-(16-J353))*0.255)),0)+IF(F353="PŽ",IF(L353&gt;31,0,IF(J353&gt;31,(32-L353)*0.255,((32-L353)-(32-J353))*0.255)),0)+IF(F353="EČ",IF(L353&gt;23,0,IF(J353&gt;23,(24-L353)*0.612,((24-L353)-(24-J353))*0.612)),0)+IF(F353="EČneol",IF(L353&gt;7,0,IF(J353&gt;7,(8-L353)*0.204,((8-L353)-(8-J353))*0.204)),0)+IF(F353="EŽ",IF(L353&gt;23,0,IF(J353&gt;23,(24-L353)*0.204,((24-L353)-(24-J353))*0.204)),0)+IF(F353="PT",IF(L353&gt;31,0,IF(J353&gt;31,(32-L353)*0.204,((32-L353)-(32-J353))*0.204)),0)+IF(F353="JOŽ",IF(L353&gt;23,0,IF(J353&gt;23,(24-L353)*0.255,((24-L353)-(24-J353))*0.255)),0)+IF(F353="JPČ",IF(L353&gt;23,0,IF(J353&gt;23,(24-L353)*0.204,((24-L353)-(24-J353))*0.204)),0)+IF(F353="JEČ",IF(L353&gt;15,0,IF(J353&gt;15,(16-L353)*0.102,((16-L353)-(16-J353))*0.102)),0)+IF(F353="JEOF",IF(L353&gt;15,0,IF(J353&gt;15,(16-L353)*0.102,((16-L353)-(16-J353))*0.102)),0)+IF(F353="JnPČ",IF(L353&gt;15,0,IF(J353&gt;15,(16-L353)*0.153,((16-L353)-(16-J353))*0.153)),0)+IF(F353="JnEČ",IF(L353&gt;15,0,IF(J353&gt;15,(16-L353)*0.0765,((16-L353)-(16-J353))*0.0765)),0)+IF(F353="JčPČ",IF(L353&gt;15,0,IF(J353&gt;15,(16-L353)*0.06375,((16-L353)-(16-J353))*0.06375)),0)+IF(F353="JčEČ",IF(L353&gt;15,0,IF(J353&gt;15,(16-L353)*0.051,((16-L353)-(16-J353))*0.051)),0)+IF(F353="NEAK",IF(L353&gt;23,0,IF(J353&gt;23,(24-L353)*0.03444,((24-L353)-(24-J353))*0.03444)),0))</f>
        <v>4.8959999999999999</v>
      </c>
      <c r="Q353" s="11">
        <f t="shared" ref="Q353" si="152">IF(ISERROR(P353*100/N353),0,(P353*100/N353))</f>
        <v>8.6257928118393234</v>
      </c>
      <c r="R353" s="10">
        <f t="shared" ref="R353:R356" si="153">IF(Q353&lt;=30,O353+P353,O353+O353*0.3)*IF(G353=1,0.4,IF(G353=2,0.75,IF(G353="1 (kas 4 m. 1 k. nerengiamos)",0.52,1)))*IF(D353="olimpinė",1,IF(M353="Ne",0.5,1))*IF(OR(A$5="Lietuvos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federacija"),IF(OR(J353&lt;8,K353&lt;16),0,1),1)*E353*IF(I353&lt;=1,1,1/I353)*IF(OR(A$5="Lietuvos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103.58208</v>
      </c>
      <c r="S353" s="8"/>
    </row>
    <row r="354" spans="1:19" ht="135">
      <c r="A354" s="76">
        <v>2</v>
      </c>
      <c r="B354" s="76" t="s">
        <v>293</v>
      </c>
      <c r="C354" s="12" t="s">
        <v>294</v>
      </c>
      <c r="D354" s="76" t="s">
        <v>31</v>
      </c>
      <c r="E354" s="76">
        <v>9</v>
      </c>
      <c r="F354" s="76" t="s">
        <v>130</v>
      </c>
      <c r="G354" s="76">
        <v>1</v>
      </c>
      <c r="H354" s="76" t="s">
        <v>51</v>
      </c>
      <c r="I354" s="76"/>
      <c r="J354" s="76">
        <v>5</v>
      </c>
      <c r="K354" s="76">
        <v>5</v>
      </c>
      <c r="L354" s="61">
        <v>5</v>
      </c>
      <c r="M354" s="76" t="s">
        <v>34</v>
      </c>
      <c r="N354" s="3">
        <f t="shared" si="149"/>
        <v>13.75</v>
      </c>
      <c r="O354" s="9">
        <f t="shared" si="150"/>
        <v>0</v>
      </c>
      <c r="P354" s="4">
        <f t="shared" ref="P354:P358" si="154">IF(O354=0,0,IF(F354="OŽ",IF(L354&gt;35,0,IF(J354&gt;35,(36-L354)*1.836,((36-L354)-(36-J354))*1.836)),0)+IF(F354="PČ",IF(L354&gt;31,0,IF(J354&gt;31,(32-L354)*1.347,((32-L354)-(32-J354))*1.347)),0)+ IF(F354="PČneol",IF(L354&gt;15,0,IF(J354&gt;15,(16-L354)*0.255,((16-L354)-(16-J354))*0.255)),0)+IF(F354="PŽ",IF(L354&gt;31,0,IF(J354&gt;31,(32-L354)*0.255,((32-L354)-(32-J354))*0.255)),0)+IF(F354="EČ",IF(L354&gt;23,0,IF(J354&gt;23,(24-L354)*0.612,((24-L354)-(24-J354))*0.612)),0)+IF(F354="EČneol",IF(L354&gt;7,0,IF(J354&gt;7,(8-L354)*0.204,((8-L354)-(8-J354))*0.204)),0)+IF(F354="EŽ",IF(L354&gt;23,0,IF(J354&gt;23,(24-L354)*0.204,((24-L354)-(24-J354))*0.204)),0)+IF(F354="PT",IF(L354&gt;31,0,IF(J354&gt;31,(32-L354)*0.204,((32-L354)-(32-J354))*0.204)),0)+IF(F354="JOŽ",IF(L354&gt;23,0,IF(J354&gt;23,(24-L354)*0.255,((24-L354)-(24-J354))*0.255)),0)+IF(F354="JPČ",IF(L354&gt;23,0,IF(J354&gt;23,(24-L354)*0.204,((24-L354)-(24-J354))*0.204)),0)+IF(F354="JEČ",IF(L354&gt;15,0,IF(J354&gt;15,(16-L354)*0.102,((16-L354)-(16-J354))*0.102)),0)+IF(F354="JEOF",IF(L354&gt;15,0,IF(J354&gt;15,(16-L354)*0.102,((16-L354)-(16-J354))*0.102)),0)+IF(F354="JnPČ",IF(L354&gt;15,0,IF(J354&gt;15,(16-L354)*0.153,((16-L354)-(16-J354))*0.153)),0)+IF(F354="JnEČ",IF(L354&gt;15,0,IF(J354&gt;15,(16-L354)*0.0765,((16-L354)-(16-J354))*0.0765)),0)+IF(F354="JčPČ",IF(L354&gt;15,0,IF(J354&gt;15,(16-L354)*0.06375,((16-L354)-(16-J354))*0.06375)),0)+IF(F354="JčEČ",IF(L354&gt;15,0,IF(J354&gt;15,(16-L354)*0.051,((16-L354)-(16-J354))*0.051)),0)+IF(F354="NEAK",IF(L354&gt;23,0,IF(J354&gt;23,(24-L354)*0.03444,((24-L354)-(24-J354))*0.03444)),0))</f>
        <v>0</v>
      </c>
      <c r="Q354" s="11">
        <f t="shared" ref="Q354:Q358" si="155">IF(ISERROR(P354*100/N354),0,(P354*100/N354))</f>
        <v>0</v>
      </c>
      <c r="R354" s="10">
        <f t="shared" si="153"/>
        <v>0</v>
      </c>
      <c r="S354" s="8"/>
    </row>
    <row r="355" spans="1:19" ht="30">
      <c r="A355" s="76">
        <v>3</v>
      </c>
      <c r="B355" s="76" t="s">
        <v>295</v>
      </c>
      <c r="C355" s="12" t="s">
        <v>30</v>
      </c>
      <c r="D355" s="76" t="s">
        <v>31</v>
      </c>
      <c r="E355" s="76">
        <v>2</v>
      </c>
      <c r="F355" s="76" t="s">
        <v>130</v>
      </c>
      <c r="G355" s="76">
        <v>1</v>
      </c>
      <c r="H355" s="76" t="s">
        <v>51</v>
      </c>
      <c r="I355" s="76"/>
      <c r="J355" s="76">
        <v>19</v>
      </c>
      <c r="K355" s="76">
        <v>19</v>
      </c>
      <c r="L355" s="61">
        <v>6</v>
      </c>
      <c r="M355" s="76" t="s">
        <v>34</v>
      </c>
      <c r="N355" s="3">
        <f t="shared" si="149"/>
        <v>47.5</v>
      </c>
      <c r="O355" s="9">
        <f t="shared" si="150"/>
        <v>47.5</v>
      </c>
      <c r="P355" s="4">
        <f t="shared" si="154"/>
        <v>7.9559999999999995</v>
      </c>
      <c r="Q355" s="11">
        <f t="shared" si="155"/>
        <v>16.749473684210525</v>
      </c>
      <c r="R355" s="10">
        <f t="shared" si="153"/>
        <v>46.583040000000004</v>
      </c>
      <c r="S355" s="8"/>
    </row>
    <row r="356" spans="1:19">
      <c r="A356" s="76">
        <v>4</v>
      </c>
      <c r="B356" s="76" t="s">
        <v>296</v>
      </c>
      <c r="C356" s="12" t="s">
        <v>42</v>
      </c>
      <c r="D356" s="76" t="s">
        <v>31</v>
      </c>
      <c r="E356" s="76">
        <v>1</v>
      </c>
      <c r="F356" s="76" t="s">
        <v>130</v>
      </c>
      <c r="G356" s="76">
        <v>1</v>
      </c>
      <c r="H356" s="76" t="s">
        <v>51</v>
      </c>
      <c r="I356" s="76"/>
      <c r="J356" s="76">
        <v>23</v>
      </c>
      <c r="K356" s="76">
        <v>23</v>
      </c>
      <c r="L356" s="61">
        <v>20</v>
      </c>
      <c r="M356" s="76" t="s">
        <v>34</v>
      </c>
      <c r="N356" s="3">
        <f t="shared" si="149"/>
        <v>21.025833333333335</v>
      </c>
      <c r="O356" s="9">
        <f t="shared" si="150"/>
        <v>0</v>
      </c>
      <c r="P356" s="4">
        <f t="shared" si="154"/>
        <v>0</v>
      </c>
      <c r="Q356" s="11">
        <f t="shared" si="155"/>
        <v>0</v>
      </c>
      <c r="R356" s="10">
        <f t="shared" si="153"/>
        <v>0</v>
      </c>
      <c r="S356" s="8"/>
    </row>
    <row r="357" spans="1:19" s="8" customFormat="1" ht="30">
      <c r="A357" s="76">
        <v>5</v>
      </c>
      <c r="B357" s="76" t="s">
        <v>156</v>
      </c>
      <c r="C357" s="12" t="s">
        <v>40</v>
      </c>
      <c r="D357" s="76" t="s">
        <v>31</v>
      </c>
      <c r="E357" s="76">
        <v>1</v>
      </c>
      <c r="F357" s="76" t="s">
        <v>130</v>
      </c>
      <c r="I357" s="76"/>
      <c r="J357" s="60">
        <v>15</v>
      </c>
      <c r="K357" s="60">
        <v>15</v>
      </c>
      <c r="L357" s="61">
        <v>10</v>
      </c>
      <c r="M357" s="76" t="s">
        <v>34</v>
      </c>
      <c r="N357" s="3">
        <f t="shared" ref="N357" si="156">(IF(F357="OŽ",IF(L357=1,550.8,IF(L357=2,426.38,IF(L357=3,342.14,IF(L357=4,181.44,IF(L357=5,168.48,IF(L357=6,155.52,IF(L357=7,148.5,IF(L357=8,144,0))))))))+IF(L357&lt;=8,0,IF(L357&lt;=16,137.7,IF(L357&lt;=24,108,IF(L357&lt;=32,80.1,IF(L357&lt;=36,52.2,0)))))-IF(L357&lt;=8,0,IF(L357&lt;=16,(L357-9)*2.754,IF(L357&lt;=24,(L357-17)* 2.754,IF(L357&lt;=32,(L357-25)* 2.754,IF(L357&lt;=36,(L357-33)*2.754,0))))),0)+IF(F357="PČ",IF(L357=1,449,IF(L357=2,314.6,IF(L357=3,238,IF(L357=4,172,IF(L357=5,159,IF(L357=6,145,IF(L357=7,132,IF(L357=8,119,0))))))))+IF(L357&lt;=8,0,IF(L357&lt;=16,88,IF(L357&lt;=24,55,IF(L357&lt;=32,22,0))))-IF(L357&lt;=8,0,IF(L357&lt;=16,(L357-9)*2.245,IF(L357&lt;=24,(L357-17)*2.245,IF(L357&lt;=32,(L357-25)*2.245,0)))),0)+IF(F357="PČneol",IF(L357=1,85,IF(L357=2,64.61,IF(L357=3,50.76,IF(L357=4,16.25,IF(L357=5,15,IF(L357=6,13.75,IF(L357=7,12.5,IF(L357=8,11.25,0))))))))+IF(L357&lt;=8,0,IF(L357&lt;=16,9,0))-IF(L357&lt;=8,0,IF(L357&lt;=16,(L357-9)*0.425,0)),0)+IF(F357="PŽ",IF(L357=1,85,IF(L357=2,59.5,IF(L357=3,45,IF(L357=4,32.5,IF(L357=5,30,IF(L357=6,27.5,IF(L357=7,25,IF(L357=8,22.5,0))))))))+IF(L357&lt;=8,0,IF(L357&lt;=16,19,IF(L357&lt;=24,13,IF(L357&lt;=32,8,0))))-IF(L357&lt;=8,0,IF(L357&lt;=16,(L357-9)*0.425,IF(L357&lt;=24,(L357-17)*0.425,IF(L357&lt;=32,(L357-25)*0.425,0)))),0)+IF(F357="EČ",IF(L357=1,204,IF(L357=2,156.24,IF(L357=3,123.84,IF(L357=4,72,IF(L357=5,66,IF(L357=6,60,IF(L357=7,54,IF(L357=8,48,0))))))))+IF(L357&lt;=8,0,IF(L357&lt;=16,40,IF(L357&lt;=24,25,0)))-IF(L357&lt;=8,0,IF(L357&lt;=16,(L357-9)*1.02,IF(L357&lt;=24,(L357-17)*1.02,0))),0)+IF(F357="EČneol",IF(L357=1,68,IF(L357=2,51.69,IF(L357=3,40.61,IF(L357=4,13,IF(L357=5,12,IF(L357=6,11,IF(L357=7,10,IF(L357=8,9,0)))))))))+IF(F357="EŽ",IF(L357=1,68,IF(L357=2,47.6,IF(L357=3,36,IF(L357=4,18,IF(L357=5,16.5,IF(L357=6,15,IF(L357=7,13.5,IF(L357=8,12,0))))))))+IF(L357&lt;=8,0,IF(L357&lt;=16,10,IF(L357&lt;=24,6,0)))-IF(L357&lt;=8,0,IF(L357&lt;=16,(L357-9)*0.34,IF(L357&lt;=24,(L357-17)*0.34,0))),0)+IF(F357="PT",IF(L357=1,68,IF(L357=2,52.08,IF(L357=3,41.28,IF(L357=4,24,IF(L357=5,22,IF(L357=6,20,IF(L357=7,18,IF(L357=8,16,0))))))))+IF(L357&lt;=8,0,IF(L357&lt;=16,13,IF(L357&lt;=24,9,IF(L357&lt;=32,4,0))))-IF(L357&lt;=8,0,IF(L357&lt;=16,(L357-9)*0.34,IF(L357&lt;=24,(L357-17)*0.34,IF(L357&lt;=32,(L357-25)*0.34,0)))),0)+IF(F357="JOŽ",IF(L357=1,85,IF(L357=2,59.5,IF(L357=3,45,IF(L357=4,32.5,IF(L357=5,30,IF(L357=6,27.5,IF(L357=7,25,IF(L357=8,22.5,0))))))))+IF(L357&lt;=8,0,IF(L357&lt;=16,19,IF(L357&lt;=24,13,0)))-IF(L357&lt;=8,0,IF(L357&lt;=16,(L357-9)*0.425,IF(L357&lt;=24,(L357-17)*0.425,0))),0)+IF(F357="JPČ",IF(L357=1,68,IF(L357=2,47.6,IF(L357=3,36,IF(L357=4,26,IF(L357=5,24,IF(L357=6,22,IF(L357=7,20,IF(L357=8,18,0))))))))+IF(L357&lt;=8,0,IF(L357&lt;=16,13,IF(L357&lt;=24,9,0)))-IF(L357&lt;=8,0,IF(L357&lt;=16,(L357-9)*0.34,IF(L357&lt;=24,(L357-17)*0.34,0))),0)+IF(F357="JEČ",IF(L357=1,34,IF(L357=2,26.04,IF(L357=3,20.6,IF(L357=4,12,IF(L357=5,11,IF(L357=6,10,IF(L357=7,9,IF(L357=8,8,0))))))))+IF(L357&lt;=8,0,IF(L357&lt;=16,6,0))-IF(L357&lt;=8,0,IF(L357&lt;=16,(L357-9)*0.17,0)),0)+IF(F357="JEOF",IF(L357=1,34,IF(L357=2,26.04,IF(L357=3,20.6,IF(L357=4,12,IF(L357=5,11,IF(L357=6,10,IF(L357=7,9,IF(L357=8,8,0))))))))+IF(L357&lt;=8,0,IF(L357&lt;=16,6,0))-IF(L357&lt;=8,0,IF(L357&lt;=16,(L357-9)*0.17,0)),0)+IF(F357="JnPČ",IF(L357=1,51,IF(L357=2,35.7,IF(L357=3,27,IF(L357=4,19.5,IF(L357=5,18,IF(L357=6,16.5,IF(L357=7,15,IF(L357=8,13.5,0))))))))+IF(L357&lt;=8,0,IF(L357&lt;=16,10,0))-IF(L357&lt;=8,0,IF(L357&lt;=16,(L357-9)*0.255,0)),0)+IF(F357="JnEČ",IF(L357=1,25.5,IF(L357=2,19.53,IF(L357=3,15.48,IF(L357=4,9,IF(L357=5,8.25,IF(L357=6,7.5,IF(L357=7,6.75,IF(L357=8,6,0))))))))+IF(L357&lt;=8,0,IF(L357&lt;=16,5,0))-IF(L357&lt;=8,0,IF(L357&lt;=16,(L357-9)*0.1275,0)),0)+IF(F357="JčPČ",IF(L357=1,21.25,IF(L357=2,14.5,IF(L357=3,11.5,IF(L357=4,7,IF(L357=5,6.5,IF(L357=6,6,IF(L357=7,5.5,IF(L357=8,5,0))))))))+IF(L357&lt;=8,0,IF(L357&lt;=16,4,0))-IF(L357&lt;=8,0,IF(L357&lt;=16,(L357-9)*0.10625,0)),0)+IF(F357="JčEČ",IF(L357=1,17,IF(L357=2,13.02,IF(L357=3,10.32,IF(L357=4,6,IF(L357=5,5.5,IF(L357=6,5,IF(L357=7,4.5,IF(L357=8,4,0))))))))+IF(L357&lt;=8,0,IF(L357&lt;=16,3,0))-IF(L357&lt;=8,0,IF(L357&lt;=16,(L357-9)*0.085,0)),0)+IF(F357="NEAK",IF(L357=1,11.48,IF(L357=2,8.79,IF(L357=3,6.97,IF(L357=4,4.05,IF(L357=5,3.71,IF(L357=6,3.38,IF(L357=7,3.04,IF(L357=8,2.7,0))))))))+IF(L357&lt;=8,0,IF(L357&lt;=16,2,IF(L357&lt;=24,1.3,0)))-IF(L357&lt;=8,0,IF(L357&lt;=16,(L357-9)*0.0574,IF(L357&lt;=24,(L357-17)*0.0574,0))),0))*IF(L357&lt;0,1,IF(OR(F357="PČ",F357="PŽ",F357="PT"),IF(J357&lt;32,J357/32,1),1))* IF(L357&lt;0,1,IF(OR(F357="EČ",F357="EŽ",F357="JOŽ",F357="JPČ",F357="NEAK"),IF(J357&lt;24,J357/24,1),1))*IF(L357&lt;0,1,IF(OR(F357="PČneol",F357="JEČ",F357="JEOF",F357="JnPČ",F357="JnEČ",F357="JčPČ",F357="JčEČ"),IF(J357&lt;16,J357/16,1),1))*IF(L357&lt;0,1,IF(F357="EČneol",IF(J357&lt;8,J357/8,1),1))</f>
        <v>24.362499999999997</v>
      </c>
      <c r="O357" s="9">
        <f>IF(F357="OŽ",N357,IF(H358="Ne",IF(J357*0.3&lt;J357-L357,N357,0),IF(J357*0.1&lt;J357-L357,N357,0)))</f>
        <v>24.362499999999997</v>
      </c>
      <c r="P357" s="4">
        <f t="shared" ref="P357" si="157">IF(O357=0,0,IF(F357="OŽ",IF(L357&gt;35,0,IF(J357&gt;35,(36-L357)*1.836,((36-L357)-(36-J357))*1.836)),0)+IF(F357="PČ",IF(L357&gt;31,0,IF(J357&gt;31,(32-L357)*1.347,((32-L357)-(32-J357))*1.347)),0)+ IF(F357="PČneol",IF(L357&gt;15,0,IF(J357&gt;15,(16-L357)*0.255,((16-L357)-(16-J357))*0.255)),0)+IF(F357="PŽ",IF(L357&gt;31,0,IF(J357&gt;31,(32-L357)*0.255,((32-L357)-(32-J357))*0.255)),0)+IF(F357="EČ",IF(L357&gt;23,0,IF(J357&gt;23,(24-L357)*0.612,((24-L357)-(24-J357))*0.612)),0)+IF(F357="EČneol",IF(L357&gt;7,0,IF(J357&gt;7,(8-L357)*0.204,((8-L357)-(8-J357))*0.204)),0)+IF(F357="EŽ",IF(L357&gt;23,0,IF(J357&gt;23,(24-L357)*0.204,((24-L357)-(24-J357))*0.204)),0)+IF(F357="PT",IF(L357&gt;31,0,IF(J357&gt;31,(32-L357)*0.204,((32-L357)-(32-J357))*0.204)),0)+IF(F357="JOŽ",IF(L357&gt;23,0,IF(J357&gt;23,(24-L357)*0.255,((24-L357)-(24-J357))*0.255)),0)+IF(F357="JPČ",IF(L357&gt;23,0,IF(J357&gt;23,(24-L357)*0.204,((24-L357)-(24-J357))*0.204)),0)+IF(F357="JEČ",IF(L357&gt;15,0,IF(J357&gt;15,(16-L357)*0.102,((16-L357)-(16-J357))*0.102)),0)+IF(F357="JEOF",IF(L357&gt;15,0,IF(J357&gt;15,(16-L357)*0.102,((16-L357)-(16-J357))*0.102)),0)+IF(F357="JnPČ",IF(L357&gt;15,0,IF(J357&gt;15,(16-L357)*0.153,((16-L357)-(16-J357))*0.153)),0)+IF(F357="JnEČ",IF(L357&gt;15,0,IF(J357&gt;15,(16-L357)*0.0765,((16-L357)-(16-J357))*0.0765)),0)+IF(F357="JčPČ",IF(L357&gt;15,0,IF(J357&gt;15,(16-L357)*0.06375,((16-L357)-(16-J357))*0.06375)),0)+IF(F357="JčEČ",IF(L357&gt;15,0,IF(J357&gt;15,(16-L357)*0.051,((16-L357)-(16-J357))*0.051)),0)+IF(F357="NEAK",IF(L357&gt;23,0,IF(J357&gt;23,(24-L357)*0.03444,((24-L357)-(24-J357))*0.03444)),0))</f>
        <v>3.06</v>
      </c>
      <c r="Q357" s="11">
        <f t="shared" ref="Q357" si="158">IF(ISERROR(P357*100/N357),0,(P357*100/N357))</f>
        <v>12.560287326834276</v>
      </c>
      <c r="R357" s="10">
        <f>IF(Q357&lt;=30,O357+P357,O357+O357*0.3)*IF(G358=1,0.4,IF(G358=2,0.75,IF(G358="1 (kas 4 m. 1 k. nerengiamos)",0.52,1)))*IF(D357="olimpinė",1,IF(M357="Ne",0.5,1))*IF(OR(A$5="Lietuvos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federacija"),IF(OR(J357&lt;8,K357&lt;16),0,1),1)*E357*IF(I357&lt;=1,1,1/I357)*IF(OR(A$5="Lietuvos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11.51745</v>
      </c>
    </row>
    <row r="358" spans="1:19">
      <c r="A358" s="76">
        <v>6</v>
      </c>
      <c r="B358" s="76" t="s">
        <v>297</v>
      </c>
      <c r="C358" s="12" t="s">
        <v>298</v>
      </c>
      <c r="D358" s="76" t="s">
        <v>31</v>
      </c>
      <c r="E358" s="76">
        <v>1</v>
      </c>
      <c r="F358" s="76" t="s">
        <v>130</v>
      </c>
      <c r="G358" s="76">
        <v>1</v>
      </c>
      <c r="H358" s="76" t="s">
        <v>51</v>
      </c>
      <c r="I358" s="76"/>
      <c r="J358" s="60">
        <v>9</v>
      </c>
      <c r="K358" s="60">
        <v>9</v>
      </c>
      <c r="L358" s="61">
        <v>7</v>
      </c>
      <c r="M358" s="76" t="s">
        <v>34</v>
      </c>
      <c r="N358" s="3">
        <f t="shared" si="149"/>
        <v>20.25</v>
      </c>
      <c r="O358" s="9">
        <f>IF(F358="OŽ",N358,IF(H359="Ne",IF(J358*0.3&lt;J358-L358,N358,0),IF(J358*0.1&lt;J358-L358,N358,0)))</f>
        <v>20.25</v>
      </c>
      <c r="P358" s="4">
        <f t="shared" si="154"/>
        <v>1.224</v>
      </c>
      <c r="Q358" s="11">
        <f t="shared" si="155"/>
        <v>6.0444444444444443</v>
      </c>
      <c r="R358" s="10">
        <f>IF(Q358&lt;=30,O358+P358,O358+O358*0.3)*IF(G359=1,0.4,IF(G359=2,0.75,IF(G359="1 (kas 4 m. 1 k. nerengiamos)",0.52,1)))*IF(D358="olimpinė",1,IF(M358="Ne",0.5,1))*IF(OR(A$5="Lietuvos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federacija"),IF(OR(J358&lt;8,K358&lt;16),0,1),1)*E358*IF(I358&lt;=1,1,1/I358)*IF(OR(A$5="Lietuvos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22.547700000000003</v>
      </c>
      <c r="S358" s="8"/>
    </row>
    <row r="359" spans="1:19">
      <c r="A359" s="91" t="s">
        <v>43</v>
      </c>
      <c r="B359" s="92"/>
      <c r="C359" s="92"/>
      <c r="D359" s="92"/>
      <c r="E359" s="92"/>
      <c r="F359" s="92"/>
      <c r="G359" s="92"/>
      <c r="H359" s="92"/>
      <c r="I359" s="92"/>
      <c r="J359" s="92"/>
      <c r="K359" s="92"/>
      <c r="L359" s="92"/>
      <c r="M359" s="92"/>
      <c r="N359" s="92"/>
      <c r="O359" s="92"/>
      <c r="P359" s="92"/>
      <c r="Q359" s="93"/>
      <c r="R359" s="10">
        <f>SUM(R353:R358)</f>
        <v>184.23026999999999</v>
      </c>
      <c r="S359" s="8"/>
    </row>
    <row r="360" spans="1:19" ht="15.75">
      <c r="A360" s="23" t="s">
        <v>299</v>
      </c>
      <c r="B360" s="23"/>
      <c r="C360" s="15"/>
      <c r="D360" s="15"/>
      <c r="E360" s="15"/>
      <c r="F360" s="15"/>
      <c r="G360" s="15"/>
      <c r="H360" s="15"/>
      <c r="I360" s="15"/>
      <c r="J360" s="15"/>
      <c r="K360" s="15"/>
      <c r="L360" s="58"/>
      <c r="M360" s="15"/>
      <c r="N360" s="15"/>
      <c r="O360" s="15"/>
      <c r="P360" s="15"/>
      <c r="Q360" s="15"/>
      <c r="R360" s="16"/>
      <c r="S360" s="8"/>
    </row>
    <row r="361" spans="1:19" s="8" customFormat="1" ht="15.75">
      <c r="A361" s="23"/>
      <c r="B361" s="56" t="s">
        <v>300</v>
      </c>
      <c r="C361" s="15"/>
      <c r="D361" s="15"/>
      <c r="E361" s="15"/>
      <c r="F361" s="15"/>
      <c r="G361" s="15"/>
      <c r="H361" s="15"/>
      <c r="I361" s="15"/>
      <c r="J361" s="15"/>
      <c r="K361" s="15"/>
      <c r="L361" s="58"/>
      <c r="M361" s="15"/>
      <c r="N361" s="15"/>
      <c r="O361" s="15"/>
      <c r="P361" s="15"/>
      <c r="Q361" s="15"/>
      <c r="R361" s="16"/>
    </row>
    <row r="362" spans="1:19" s="8" customFormat="1" ht="15.75">
      <c r="A362" s="23"/>
      <c r="B362" s="56" t="s">
        <v>301</v>
      </c>
      <c r="C362" s="15"/>
      <c r="D362" s="15"/>
      <c r="E362" s="15"/>
      <c r="F362" s="15"/>
      <c r="G362" s="15"/>
      <c r="H362" s="15"/>
      <c r="I362" s="15"/>
      <c r="J362" s="15"/>
      <c r="K362" s="15"/>
      <c r="L362" s="58"/>
      <c r="M362" s="15"/>
      <c r="N362" s="15"/>
      <c r="O362" s="15"/>
      <c r="P362" s="15"/>
      <c r="Q362" s="15"/>
      <c r="R362" s="16"/>
    </row>
    <row r="363" spans="1:19" s="8" customFormat="1" ht="15.75">
      <c r="A363" s="23"/>
      <c r="B363" s="56" t="s">
        <v>302</v>
      </c>
      <c r="C363" s="15"/>
      <c r="D363" s="15"/>
      <c r="E363" s="15"/>
      <c r="F363" s="15"/>
      <c r="G363" s="15"/>
      <c r="H363" s="15"/>
      <c r="I363" s="15"/>
      <c r="J363" s="15"/>
      <c r="K363" s="15"/>
      <c r="L363" s="58"/>
      <c r="M363" s="15"/>
      <c r="N363" s="15"/>
      <c r="O363" s="15"/>
      <c r="P363" s="15"/>
      <c r="Q363" s="15"/>
      <c r="R363" s="16"/>
    </row>
    <row r="364" spans="1:19" s="8" customFormat="1" ht="15.75">
      <c r="A364" s="23"/>
      <c r="B364" s="56" t="s">
        <v>303</v>
      </c>
      <c r="C364" s="15"/>
      <c r="D364" s="15"/>
      <c r="E364" s="15"/>
      <c r="F364" s="15"/>
      <c r="G364" s="15"/>
      <c r="H364" s="15"/>
      <c r="I364" s="15"/>
      <c r="J364" s="15"/>
      <c r="K364" s="15"/>
      <c r="L364" s="58"/>
      <c r="M364" s="15"/>
      <c r="N364" s="15"/>
      <c r="O364" s="15"/>
      <c r="P364" s="15"/>
      <c r="Q364" s="15"/>
      <c r="R364" s="16"/>
    </row>
    <row r="365" spans="1:19" s="8" customFormat="1" ht="15.75">
      <c r="A365" s="23"/>
      <c r="B365" s="56" t="s">
        <v>304</v>
      </c>
      <c r="C365" s="15"/>
      <c r="D365" s="15"/>
      <c r="E365" s="15"/>
      <c r="F365" s="15"/>
      <c r="G365" s="15"/>
      <c r="H365" s="15"/>
      <c r="I365" s="15"/>
      <c r="J365" s="15"/>
      <c r="K365" s="15"/>
      <c r="L365" s="58"/>
      <c r="M365" s="15"/>
      <c r="N365" s="15"/>
      <c r="O365" s="15"/>
      <c r="P365" s="15"/>
      <c r="Q365" s="15"/>
      <c r="R365" s="16"/>
    </row>
    <row r="366" spans="1:19" s="8" customFormat="1" ht="15.75">
      <c r="A366" s="23"/>
      <c r="B366" s="56" t="s">
        <v>305</v>
      </c>
      <c r="C366" s="15"/>
      <c r="D366" s="15"/>
      <c r="E366" s="15"/>
      <c r="F366" s="15"/>
      <c r="G366" s="15"/>
      <c r="H366" s="15"/>
      <c r="I366" s="15"/>
      <c r="J366" s="15"/>
      <c r="K366" s="15"/>
      <c r="L366" s="58"/>
      <c r="M366" s="15"/>
      <c r="N366" s="15"/>
      <c r="O366" s="15"/>
      <c r="P366" s="15"/>
      <c r="Q366" s="15"/>
      <c r="R366" s="16"/>
    </row>
    <row r="367" spans="1:19">
      <c r="A367" s="48" t="s">
        <v>45</v>
      </c>
      <c r="B367" s="48"/>
      <c r="C367" s="48"/>
      <c r="D367" s="48"/>
      <c r="E367" s="48"/>
      <c r="F367" s="48"/>
      <c r="G367" s="48"/>
      <c r="H367" s="48"/>
      <c r="I367" s="48"/>
      <c r="J367" s="15"/>
      <c r="K367" s="15"/>
      <c r="L367" s="58"/>
      <c r="M367" s="15"/>
      <c r="N367" s="15"/>
      <c r="O367" s="15"/>
      <c r="P367" s="15"/>
      <c r="Q367" s="15"/>
      <c r="R367" s="16"/>
      <c r="S367" s="8"/>
    </row>
    <row r="368" spans="1:19" s="8" customFormat="1">
      <c r="A368" s="48"/>
      <c r="B368" s="48"/>
      <c r="C368" s="48"/>
      <c r="D368" s="48"/>
      <c r="E368" s="48"/>
      <c r="F368" s="48"/>
      <c r="G368" s="48"/>
      <c r="H368" s="48"/>
      <c r="I368" s="48"/>
      <c r="J368" s="15"/>
      <c r="K368" s="15"/>
      <c r="L368" s="58"/>
      <c r="M368" s="15"/>
      <c r="N368" s="15"/>
      <c r="O368" s="15"/>
      <c r="P368" s="15"/>
      <c r="Q368" s="15"/>
      <c r="R368" s="16"/>
    </row>
    <row r="369" spans="1:19" s="55" customFormat="1">
      <c r="A369" s="85" t="s">
        <v>306</v>
      </c>
      <c r="B369" s="86"/>
      <c r="C369" s="86"/>
      <c r="D369" s="86"/>
      <c r="E369" s="86"/>
      <c r="F369" s="86"/>
      <c r="G369" s="86"/>
      <c r="H369" s="86"/>
      <c r="I369" s="86"/>
      <c r="J369" s="86"/>
      <c r="K369" s="86"/>
      <c r="L369" s="86"/>
      <c r="M369" s="86"/>
      <c r="N369" s="86"/>
      <c r="O369" s="86"/>
      <c r="P369" s="86"/>
      <c r="Q369" s="70"/>
    </row>
    <row r="370" spans="1:19" ht="18">
      <c r="A370" s="87" t="s">
        <v>27</v>
      </c>
      <c r="B370" s="88"/>
      <c r="C370" s="88"/>
      <c r="D370" s="49"/>
      <c r="E370" s="49"/>
      <c r="F370" s="49"/>
      <c r="G370" s="49"/>
      <c r="H370" s="49"/>
      <c r="I370" s="49"/>
      <c r="J370" s="49"/>
      <c r="K370" s="49"/>
      <c r="L370" s="82"/>
      <c r="M370" s="49"/>
      <c r="N370" s="49"/>
      <c r="O370" s="49"/>
      <c r="P370" s="49"/>
      <c r="Q370" s="71"/>
      <c r="R370" s="8"/>
      <c r="S370" s="8"/>
    </row>
    <row r="371" spans="1:19">
      <c r="A371" s="89" t="s">
        <v>307</v>
      </c>
      <c r="B371" s="90"/>
      <c r="C371" s="90"/>
      <c r="D371" s="90"/>
      <c r="E371" s="90"/>
      <c r="F371" s="90"/>
      <c r="G371" s="90"/>
      <c r="H371" s="90"/>
      <c r="I371" s="90"/>
      <c r="J371" s="90"/>
      <c r="K371" s="90"/>
      <c r="L371" s="90"/>
      <c r="M371" s="90"/>
      <c r="N371" s="90"/>
      <c r="O371" s="90"/>
      <c r="P371" s="90"/>
      <c r="Q371" s="71"/>
      <c r="R371" s="8"/>
      <c r="S371" s="8"/>
    </row>
    <row r="372" spans="1:19" ht="30">
      <c r="A372" s="76">
        <v>1</v>
      </c>
      <c r="B372" s="61" t="s">
        <v>308</v>
      </c>
      <c r="C372" s="12" t="s">
        <v>174</v>
      </c>
      <c r="D372" s="76" t="s">
        <v>31</v>
      </c>
      <c r="E372" s="12">
        <v>2</v>
      </c>
      <c r="F372" s="76" t="s">
        <v>140</v>
      </c>
      <c r="G372" s="76">
        <v>1</v>
      </c>
      <c r="H372" s="76" t="s">
        <v>51</v>
      </c>
      <c r="I372" s="76"/>
      <c r="J372" s="61">
        <v>11</v>
      </c>
      <c r="K372" s="61">
        <v>11</v>
      </c>
      <c r="L372" s="61">
        <v>5</v>
      </c>
      <c r="M372" s="76" t="s">
        <v>34</v>
      </c>
      <c r="N372" s="3">
        <f t="shared" ref="N372:N377" si="159">(IF(F372="OŽ",IF(L372=1,550.8,IF(L372=2,426.38,IF(L372=3,342.14,IF(L372=4,181.44,IF(L372=5,168.48,IF(L372=6,155.52,IF(L372=7,148.5,IF(L372=8,144,0))))))))+IF(L372&lt;=8,0,IF(L372&lt;=16,137.7,IF(L372&lt;=24,108,IF(L372&lt;=32,80.1,IF(L372&lt;=36,52.2,0)))))-IF(L372&lt;=8,0,IF(L372&lt;=16,(L372-9)*2.754,IF(L372&lt;=24,(L372-17)* 2.754,IF(L372&lt;=32,(L372-25)* 2.754,IF(L372&lt;=36,(L372-33)*2.754,0))))),0)+IF(F372="PČ",IF(L372=1,449,IF(L372=2,314.6,IF(L372=3,238,IF(L372=4,172,IF(L372=5,159,IF(L372=6,145,IF(L372=7,132,IF(L372=8,119,0))))))))+IF(L372&lt;=8,0,IF(L372&lt;=16,88,IF(L372&lt;=24,55,IF(L372&lt;=32,22,0))))-IF(L372&lt;=8,0,IF(L372&lt;=16,(L372-9)*2.245,IF(L372&lt;=24,(L372-17)*2.245,IF(L372&lt;=32,(L372-25)*2.245,0)))),0)+IF(F372="PČneol",IF(L372=1,85,IF(L372=2,64.61,IF(L372=3,50.76,IF(L372=4,16.25,IF(L372=5,15,IF(L372=6,13.75,IF(L372=7,12.5,IF(L372=8,11.25,0))))))))+IF(L372&lt;=8,0,IF(L372&lt;=16,9,0))-IF(L372&lt;=8,0,IF(L372&lt;=16,(L372-9)*0.425,0)),0)+IF(F372="PŽ",IF(L372=1,85,IF(L372=2,59.5,IF(L372=3,45,IF(L372=4,32.5,IF(L372=5,30,IF(L372=6,27.5,IF(L372=7,25,IF(L372=8,22.5,0))))))))+IF(L372&lt;=8,0,IF(L372&lt;=16,19,IF(L372&lt;=24,13,IF(L372&lt;=32,8,0))))-IF(L372&lt;=8,0,IF(L372&lt;=16,(L372-9)*0.425,IF(L372&lt;=24,(L372-17)*0.425,IF(L372&lt;=32,(L372-25)*0.425,0)))),0)+IF(F372="EČ",IF(L372=1,204,IF(L372=2,156.24,IF(L372=3,123.84,IF(L372=4,72,IF(L372=5,66,IF(L372=6,60,IF(L372=7,54,IF(L372=8,48,0))))))))+IF(L372&lt;=8,0,IF(L372&lt;=16,40,IF(L372&lt;=24,25,0)))-IF(L372&lt;=8,0,IF(L372&lt;=16,(L372-9)*1.02,IF(L372&lt;=24,(L372-17)*1.02,0))),0)+IF(F372="EČneol",IF(L372=1,68,IF(L372=2,51.69,IF(L372=3,40.61,IF(L372=4,13,IF(L372=5,12,IF(L372=6,11,IF(L372=7,10,IF(L372=8,9,0)))))))))+IF(F372="EŽ",IF(L372=1,68,IF(L372=2,47.6,IF(L372=3,36,IF(L372=4,18,IF(L372=5,16.5,IF(L372=6,15,IF(L372=7,13.5,IF(L372=8,12,0))))))))+IF(L372&lt;=8,0,IF(L372&lt;=16,10,IF(L372&lt;=24,6,0)))-IF(L372&lt;=8,0,IF(L372&lt;=16,(L372-9)*0.34,IF(L372&lt;=24,(L372-17)*0.34,0))),0)+IF(F372="PT",IF(L372=1,68,IF(L372=2,52.08,IF(L372=3,41.28,IF(L372=4,24,IF(L372=5,22,IF(L372=6,20,IF(L372=7,18,IF(L372=8,16,0))))))))+IF(L372&lt;=8,0,IF(L372&lt;=16,13,IF(L372&lt;=24,9,IF(L372&lt;=32,4,0))))-IF(L372&lt;=8,0,IF(L372&lt;=16,(L372-9)*0.34,IF(L372&lt;=24,(L372-17)*0.34,IF(L372&lt;=32,(L372-25)*0.34,0)))),0)+IF(F372="JOŽ",IF(L372=1,85,IF(L372=2,59.5,IF(L372=3,45,IF(L372=4,32.5,IF(L372=5,30,IF(L372=6,27.5,IF(L372=7,25,IF(L372=8,22.5,0))))))))+IF(L372&lt;=8,0,IF(L372&lt;=16,19,IF(L372&lt;=24,13,0)))-IF(L372&lt;=8,0,IF(L372&lt;=16,(L372-9)*0.425,IF(L372&lt;=24,(L372-17)*0.425,0))),0)+IF(F372="JPČ",IF(L372=1,68,IF(L372=2,47.6,IF(L372=3,36,IF(L372=4,26,IF(L372=5,24,IF(L372=6,22,IF(L372=7,20,IF(L372=8,18,0))))))))+IF(L372&lt;=8,0,IF(L372&lt;=16,13,IF(L372&lt;=24,9,0)))-IF(L372&lt;=8,0,IF(L372&lt;=16,(L372-9)*0.34,IF(L372&lt;=24,(L372-17)*0.34,0))),0)+IF(F372="JEČ",IF(L372=1,34,IF(L372=2,26.04,IF(L372=3,20.6,IF(L372=4,12,IF(L372=5,11,IF(L372=6,10,IF(L372=7,9,IF(L372=8,8,0))))))))+IF(L372&lt;=8,0,IF(L372&lt;=16,6,0))-IF(L372&lt;=8,0,IF(L372&lt;=16,(L372-9)*0.17,0)),0)+IF(F372="JEOF",IF(L372=1,34,IF(L372=2,26.04,IF(L372=3,20.6,IF(L372=4,12,IF(L372=5,11,IF(L372=6,10,IF(L372=7,9,IF(L372=8,8,0))))))))+IF(L372&lt;=8,0,IF(L372&lt;=16,6,0))-IF(L372&lt;=8,0,IF(L372&lt;=16,(L372-9)*0.17,0)),0)+IF(F372="JnPČ",IF(L372=1,51,IF(L372=2,35.7,IF(L372=3,27,IF(L372=4,19.5,IF(L372=5,18,IF(L372=6,16.5,IF(L372=7,15,IF(L372=8,13.5,0))))))))+IF(L372&lt;=8,0,IF(L372&lt;=16,10,0))-IF(L372&lt;=8,0,IF(L372&lt;=16,(L372-9)*0.255,0)),0)+IF(F372="JnEČ",IF(L372=1,25.5,IF(L372=2,19.53,IF(L372=3,15.48,IF(L372=4,9,IF(L372=5,8.25,IF(L372=6,7.5,IF(L372=7,6.75,IF(L372=8,6,0))))))))+IF(L372&lt;=8,0,IF(L372&lt;=16,5,0))-IF(L372&lt;=8,0,IF(L372&lt;=16,(L372-9)*0.1275,0)),0)+IF(F372="JčPČ",IF(L372=1,21.25,IF(L372=2,14.5,IF(L372=3,11.5,IF(L372=4,7,IF(L372=5,6.5,IF(L372=6,6,IF(L372=7,5.5,IF(L372=8,5,0))))))))+IF(L372&lt;=8,0,IF(L372&lt;=16,4,0))-IF(L372&lt;=8,0,IF(L372&lt;=16,(L372-9)*0.10625,0)),0)+IF(F372="JčEČ",IF(L372=1,17,IF(L372=2,13.02,IF(L372=3,10.32,IF(L372=4,6,IF(L372=5,5.5,IF(L372=6,5,IF(L372=7,4.5,IF(L372=8,4,0))))))))+IF(L372&lt;=8,0,IF(L372&lt;=16,3,0))-IF(L372&lt;=8,0,IF(L372&lt;=16,(L372-9)*0.085,0)),0)+IF(F372="NEAK",IF(L372=1,11.48,IF(L372=2,8.79,IF(L372=3,6.97,IF(L372=4,4.05,IF(L372=5,3.71,IF(L372=6,3.38,IF(L372=7,3.04,IF(L372=8,2.7,0))))))))+IF(L372&lt;=8,0,IF(L372&lt;=16,2,IF(L372&lt;=24,1.3,0)))-IF(L372&lt;=8,0,IF(L372&lt;=16,(L372-9)*0.0574,IF(L372&lt;=24,(L372-17)*0.0574,0))),0))*IF(L372&lt;0,1,IF(OR(F372="PČ",F372="PŽ",F372="PT"),IF(J372&lt;32,J372/32,1),1))* IF(L372&lt;0,1,IF(OR(F372="EČ",F372="EŽ",F372="JOŽ",F372="JPČ",F372="NEAK"),IF(J372&lt;24,J372/24,1),1))*IF(L372&lt;0,1,IF(OR(F372="PČneol",F372="JEČ",F372="JEOF",F372="JnPČ",F372="JnEČ",F372="JčPČ",F372="JčEČ"),IF(J372&lt;16,J372/16,1),1))*IF(L372&lt;0,1,IF(F372="EČneol",IF(J372&lt;8,J372/8,1),1))</f>
        <v>7.5625</v>
      </c>
      <c r="O372" s="9">
        <f t="shared" ref="O372:O377" si="160">IF(F372="OŽ",N372,IF(H372="Ne",IF(J372*0.3&lt;J372-L372,N372,0),IF(J372*0.1&lt;J372-L372,N372,0)))</f>
        <v>7.5625</v>
      </c>
      <c r="P372" s="4">
        <f t="shared" ref="P372" si="161">IF(O372=0,0,IF(F372="OŽ",IF(L372&gt;35,0,IF(J372&gt;35,(36-L372)*1.836,((36-L372)-(36-J372))*1.836)),0)+IF(F372="PČ",IF(L372&gt;31,0,IF(J372&gt;31,(32-L372)*1.347,((32-L372)-(32-J372))*1.347)),0)+ IF(F372="PČneol",IF(L372&gt;15,0,IF(J372&gt;15,(16-L372)*0.255,((16-L372)-(16-J372))*0.255)),0)+IF(F372="PŽ",IF(L372&gt;31,0,IF(J372&gt;31,(32-L372)*0.255,((32-L372)-(32-J372))*0.255)),0)+IF(F372="EČ",IF(L372&gt;23,0,IF(J372&gt;23,(24-L372)*0.612,((24-L372)-(24-J372))*0.612)),0)+IF(F372="EČneol",IF(L372&gt;7,0,IF(J372&gt;7,(8-L372)*0.204,((8-L372)-(8-J372))*0.204)),0)+IF(F372="EŽ",IF(L372&gt;23,0,IF(J372&gt;23,(24-L372)*0.204,((24-L372)-(24-J372))*0.204)),0)+IF(F372="PT",IF(L372&gt;31,0,IF(J372&gt;31,(32-L372)*0.204,((32-L372)-(32-J372))*0.204)),0)+IF(F372="JOŽ",IF(L372&gt;23,0,IF(J372&gt;23,(24-L372)*0.255,((24-L372)-(24-J372))*0.255)),0)+IF(F372="JPČ",IF(L372&gt;23,0,IF(J372&gt;23,(24-L372)*0.204,((24-L372)-(24-J372))*0.204)),0)+IF(F372="JEČ",IF(L372&gt;15,0,IF(J372&gt;15,(16-L372)*0.102,((16-L372)-(16-J372))*0.102)),0)+IF(F372="JEOF",IF(L372&gt;15,0,IF(J372&gt;15,(16-L372)*0.102,((16-L372)-(16-J372))*0.102)),0)+IF(F372="JnPČ",IF(L372&gt;15,0,IF(J372&gt;15,(16-L372)*0.153,((16-L372)-(16-J372))*0.153)),0)+IF(F372="JnEČ",IF(L372&gt;15,0,IF(J372&gt;15,(16-L372)*0.0765,((16-L372)-(16-J372))*0.0765)),0)+IF(F372="JčPČ",IF(L372&gt;15,0,IF(J372&gt;15,(16-L372)*0.06375,((16-L372)-(16-J372))*0.06375)),0)+IF(F372="JčEČ",IF(L372&gt;15,0,IF(J372&gt;15,(16-L372)*0.051,((16-L372)-(16-J372))*0.051)),0)+IF(F372="NEAK",IF(L372&gt;23,0,IF(J372&gt;23,(24-L372)*0.03444,((24-L372)-(24-J372))*0.03444)),0))</f>
        <v>0.61199999999999999</v>
      </c>
      <c r="Q372" s="11">
        <f t="shared" ref="Q372" si="162">IF(ISERROR(P372*100/N372),0,(P372*100/N372))</f>
        <v>8.0925619834710734</v>
      </c>
      <c r="R372" s="10">
        <f t="shared" ref="R372:R377" si="163">IF(Q372&lt;=30,O372+P372,O372+O372*0.3)*IF(G372=1,0.4,IF(G372=2,0.75,IF(G372="1 (kas 4 m. 1 k. nerengiamos)",0.52,1)))*IF(D372="olimpinė",1,IF(M372="Ne",0.5,1))*IF(OR(A$5="Lietuvos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federacija"),IF(OR(J372&lt;8,K372&lt;16),0,1),1)*E372*IF(I372&lt;=1,1,1/I372)*IF(OR(A$5="Lietuvos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6.8665800000000008</v>
      </c>
      <c r="S372" s="8"/>
    </row>
    <row r="373" spans="1:19" ht="68.25" customHeight="1">
      <c r="A373" s="76">
        <v>2</v>
      </c>
      <c r="B373" s="61" t="s">
        <v>309</v>
      </c>
      <c r="C373" s="12" t="s">
        <v>310</v>
      </c>
      <c r="D373" s="76" t="s">
        <v>31</v>
      </c>
      <c r="E373" s="12">
        <v>4</v>
      </c>
      <c r="F373" s="76" t="s">
        <v>140</v>
      </c>
      <c r="G373" s="76">
        <v>1</v>
      </c>
      <c r="H373" s="76" t="s">
        <v>51</v>
      </c>
      <c r="I373" s="76"/>
      <c r="J373" s="76">
        <v>9</v>
      </c>
      <c r="K373" s="76">
        <v>9</v>
      </c>
      <c r="L373" s="61">
        <v>8</v>
      </c>
      <c r="M373" s="76" t="s">
        <v>34</v>
      </c>
      <c r="N373" s="3">
        <f t="shared" si="159"/>
        <v>4.5</v>
      </c>
      <c r="O373" s="9">
        <f t="shared" si="160"/>
        <v>0</v>
      </c>
      <c r="P373" s="4">
        <f t="shared" ref="P373:P377" si="164">IF(O373=0,0,IF(F373="OŽ",IF(L373&gt;35,0,IF(J373&gt;35,(36-L373)*1.836,((36-L373)-(36-J373))*1.836)),0)+IF(F373="PČ",IF(L373&gt;31,0,IF(J373&gt;31,(32-L373)*1.347,((32-L373)-(32-J373))*1.347)),0)+ IF(F373="PČneol",IF(L373&gt;15,0,IF(J373&gt;15,(16-L373)*0.255,((16-L373)-(16-J373))*0.255)),0)+IF(F373="PŽ",IF(L373&gt;31,0,IF(J373&gt;31,(32-L373)*0.255,((32-L373)-(32-J373))*0.255)),0)+IF(F373="EČ",IF(L373&gt;23,0,IF(J373&gt;23,(24-L373)*0.612,((24-L373)-(24-J373))*0.612)),0)+IF(F373="EČneol",IF(L373&gt;7,0,IF(J373&gt;7,(8-L373)*0.204,((8-L373)-(8-J373))*0.204)),0)+IF(F373="EŽ",IF(L373&gt;23,0,IF(J373&gt;23,(24-L373)*0.204,((24-L373)-(24-J373))*0.204)),0)+IF(F373="PT",IF(L373&gt;31,0,IF(J373&gt;31,(32-L373)*0.204,((32-L373)-(32-J373))*0.204)),0)+IF(F373="JOŽ",IF(L373&gt;23,0,IF(J373&gt;23,(24-L373)*0.255,((24-L373)-(24-J373))*0.255)),0)+IF(F373="JPČ",IF(L373&gt;23,0,IF(J373&gt;23,(24-L373)*0.204,((24-L373)-(24-J373))*0.204)),0)+IF(F373="JEČ",IF(L373&gt;15,0,IF(J373&gt;15,(16-L373)*0.102,((16-L373)-(16-J373))*0.102)),0)+IF(F373="JEOF",IF(L373&gt;15,0,IF(J373&gt;15,(16-L373)*0.102,((16-L373)-(16-J373))*0.102)),0)+IF(F373="JnPČ",IF(L373&gt;15,0,IF(J373&gt;15,(16-L373)*0.153,((16-L373)-(16-J373))*0.153)),0)+IF(F373="JnEČ",IF(L373&gt;15,0,IF(J373&gt;15,(16-L373)*0.0765,((16-L373)-(16-J373))*0.0765)),0)+IF(F373="JčPČ",IF(L373&gt;15,0,IF(J373&gt;15,(16-L373)*0.06375,((16-L373)-(16-J373))*0.06375)),0)+IF(F373="JčEČ",IF(L373&gt;15,0,IF(J373&gt;15,(16-L373)*0.051,((16-L373)-(16-J373))*0.051)),0)+IF(F373="NEAK",IF(L373&gt;23,0,IF(J373&gt;23,(24-L373)*0.03444,((24-L373)-(24-J373))*0.03444)),0))</f>
        <v>0</v>
      </c>
      <c r="Q373" s="11">
        <f t="shared" ref="Q373:Q377" si="165">IF(ISERROR(P373*100/N373),0,(P373*100/N373))</f>
        <v>0</v>
      </c>
      <c r="R373" s="10">
        <f t="shared" si="163"/>
        <v>0</v>
      </c>
      <c r="S373" s="8"/>
    </row>
    <row r="374" spans="1:19" ht="45">
      <c r="A374" s="76">
        <v>3</v>
      </c>
      <c r="B374" s="61" t="s">
        <v>311</v>
      </c>
      <c r="C374" s="12" t="s">
        <v>53</v>
      </c>
      <c r="D374" s="76" t="s">
        <v>31</v>
      </c>
      <c r="E374" s="12">
        <v>2</v>
      </c>
      <c r="F374" s="76" t="s">
        <v>140</v>
      </c>
      <c r="G374" s="76">
        <v>1</v>
      </c>
      <c r="H374" s="76" t="s">
        <v>51</v>
      </c>
      <c r="I374" s="76"/>
      <c r="J374" s="76">
        <v>19</v>
      </c>
      <c r="K374" s="76">
        <v>19</v>
      </c>
      <c r="L374" s="61">
        <v>19</v>
      </c>
      <c r="M374" s="76" t="s">
        <v>34</v>
      </c>
      <c r="N374" s="3">
        <f t="shared" si="159"/>
        <v>0</v>
      </c>
      <c r="O374" s="9">
        <f t="shared" si="160"/>
        <v>0</v>
      </c>
      <c r="P374" s="4">
        <f t="shared" si="164"/>
        <v>0</v>
      </c>
      <c r="Q374" s="11">
        <f t="shared" si="165"/>
        <v>0</v>
      </c>
      <c r="R374" s="10">
        <f t="shared" si="163"/>
        <v>0</v>
      </c>
      <c r="S374" s="8"/>
    </row>
    <row r="375" spans="1:19" ht="30">
      <c r="A375" s="76">
        <v>4</v>
      </c>
      <c r="B375" s="61" t="s">
        <v>312</v>
      </c>
      <c r="C375" s="12" t="s">
        <v>104</v>
      </c>
      <c r="D375" s="76" t="s">
        <v>31</v>
      </c>
      <c r="E375" s="12">
        <v>2</v>
      </c>
      <c r="F375" s="76" t="s">
        <v>140</v>
      </c>
      <c r="G375" s="76">
        <v>1</v>
      </c>
      <c r="H375" s="76" t="s">
        <v>51</v>
      </c>
      <c r="I375" s="76"/>
      <c r="J375" s="76">
        <v>11</v>
      </c>
      <c r="K375" s="76">
        <v>11</v>
      </c>
      <c r="L375" s="61">
        <v>10</v>
      </c>
      <c r="M375" s="76" t="s">
        <v>34</v>
      </c>
      <c r="N375" s="3">
        <f t="shared" si="159"/>
        <v>4.0081249999999997</v>
      </c>
      <c r="O375" s="9">
        <f t="shared" si="160"/>
        <v>0</v>
      </c>
      <c r="P375" s="4">
        <f t="shared" si="164"/>
        <v>0</v>
      </c>
      <c r="Q375" s="11">
        <f t="shared" si="165"/>
        <v>0</v>
      </c>
      <c r="R375" s="10">
        <f t="shared" si="163"/>
        <v>0</v>
      </c>
      <c r="S375" s="8"/>
    </row>
    <row r="376" spans="1:19" s="8" customFormat="1" ht="60">
      <c r="A376" s="76">
        <v>5</v>
      </c>
      <c r="B376" s="61" t="s">
        <v>313</v>
      </c>
      <c r="C376" s="12" t="s">
        <v>314</v>
      </c>
      <c r="D376" s="76" t="s">
        <v>31</v>
      </c>
      <c r="E376" s="12">
        <v>4</v>
      </c>
      <c r="F376" s="76" t="s">
        <v>140</v>
      </c>
      <c r="G376" s="76">
        <v>1</v>
      </c>
      <c r="H376" s="76" t="s">
        <v>51</v>
      </c>
      <c r="I376" s="76"/>
      <c r="J376" s="76">
        <v>14</v>
      </c>
      <c r="K376" s="76">
        <v>14</v>
      </c>
      <c r="L376" s="61">
        <v>7</v>
      </c>
      <c r="M376" s="76" t="s">
        <v>34</v>
      </c>
      <c r="N376" s="3">
        <f t="shared" ref="N376" si="166">(IF(F376="OŽ",IF(L376=1,550.8,IF(L376=2,426.38,IF(L376=3,342.14,IF(L376=4,181.44,IF(L376=5,168.48,IF(L376=6,155.52,IF(L376=7,148.5,IF(L376=8,144,0))))))))+IF(L376&lt;=8,0,IF(L376&lt;=16,137.7,IF(L376&lt;=24,108,IF(L376&lt;=32,80.1,IF(L376&lt;=36,52.2,0)))))-IF(L376&lt;=8,0,IF(L376&lt;=16,(L376-9)*2.754,IF(L376&lt;=24,(L376-17)* 2.754,IF(L376&lt;=32,(L376-25)* 2.754,IF(L376&lt;=36,(L376-33)*2.754,0))))),0)+IF(F376="PČ",IF(L376=1,449,IF(L376=2,314.6,IF(L376=3,238,IF(L376=4,172,IF(L376=5,159,IF(L376=6,145,IF(L376=7,132,IF(L376=8,119,0))))))))+IF(L376&lt;=8,0,IF(L376&lt;=16,88,IF(L376&lt;=24,55,IF(L376&lt;=32,22,0))))-IF(L376&lt;=8,0,IF(L376&lt;=16,(L376-9)*2.245,IF(L376&lt;=24,(L376-17)*2.245,IF(L376&lt;=32,(L376-25)*2.245,0)))),0)+IF(F376="PČneol",IF(L376=1,85,IF(L376=2,64.61,IF(L376=3,50.76,IF(L376=4,16.25,IF(L376=5,15,IF(L376=6,13.75,IF(L376=7,12.5,IF(L376=8,11.25,0))))))))+IF(L376&lt;=8,0,IF(L376&lt;=16,9,0))-IF(L376&lt;=8,0,IF(L376&lt;=16,(L376-9)*0.425,0)),0)+IF(F376="PŽ",IF(L376=1,85,IF(L376=2,59.5,IF(L376=3,45,IF(L376=4,32.5,IF(L376=5,30,IF(L376=6,27.5,IF(L376=7,25,IF(L376=8,22.5,0))))))))+IF(L376&lt;=8,0,IF(L376&lt;=16,19,IF(L376&lt;=24,13,IF(L376&lt;=32,8,0))))-IF(L376&lt;=8,0,IF(L376&lt;=16,(L376-9)*0.425,IF(L376&lt;=24,(L376-17)*0.425,IF(L376&lt;=32,(L376-25)*0.425,0)))),0)+IF(F376="EČ",IF(L376=1,204,IF(L376=2,156.24,IF(L376=3,123.84,IF(L376=4,72,IF(L376=5,66,IF(L376=6,60,IF(L376=7,54,IF(L376=8,48,0))))))))+IF(L376&lt;=8,0,IF(L376&lt;=16,40,IF(L376&lt;=24,25,0)))-IF(L376&lt;=8,0,IF(L376&lt;=16,(L376-9)*1.02,IF(L376&lt;=24,(L376-17)*1.02,0))),0)+IF(F376="EČneol",IF(L376=1,68,IF(L376=2,51.69,IF(L376=3,40.61,IF(L376=4,13,IF(L376=5,12,IF(L376=6,11,IF(L376=7,10,IF(L376=8,9,0)))))))))+IF(F376="EŽ",IF(L376=1,68,IF(L376=2,47.6,IF(L376=3,36,IF(L376=4,18,IF(L376=5,16.5,IF(L376=6,15,IF(L376=7,13.5,IF(L376=8,12,0))))))))+IF(L376&lt;=8,0,IF(L376&lt;=16,10,IF(L376&lt;=24,6,0)))-IF(L376&lt;=8,0,IF(L376&lt;=16,(L376-9)*0.34,IF(L376&lt;=24,(L376-17)*0.34,0))),0)+IF(F376="PT",IF(L376=1,68,IF(L376=2,52.08,IF(L376=3,41.28,IF(L376=4,24,IF(L376=5,22,IF(L376=6,20,IF(L376=7,18,IF(L376=8,16,0))))))))+IF(L376&lt;=8,0,IF(L376&lt;=16,13,IF(L376&lt;=24,9,IF(L376&lt;=32,4,0))))-IF(L376&lt;=8,0,IF(L376&lt;=16,(L376-9)*0.34,IF(L376&lt;=24,(L376-17)*0.34,IF(L376&lt;=32,(L376-25)*0.34,0)))),0)+IF(F376="JOŽ",IF(L376=1,85,IF(L376=2,59.5,IF(L376=3,45,IF(L376=4,32.5,IF(L376=5,30,IF(L376=6,27.5,IF(L376=7,25,IF(L376=8,22.5,0))))))))+IF(L376&lt;=8,0,IF(L376&lt;=16,19,IF(L376&lt;=24,13,0)))-IF(L376&lt;=8,0,IF(L376&lt;=16,(L376-9)*0.425,IF(L376&lt;=24,(L376-17)*0.425,0))),0)+IF(F376="JPČ",IF(L376=1,68,IF(L376=2,47.6,IF(L376=3,36,IF(L376=4,26,IF(L376=5,24,IF(L376=6,22,IF(L376=7,20,IF(L376=8,18,0))))))))+IF(L376&lt;=8,0,IF(L376&lt;=16,13,IF(L376&lt;=24,9,0)))-IF(L376&lt;=8,0,IF(L376&lt;=16,(L376-9)*0.34,IF(L376&lt;=24,(L376-17)*0.34,0))),0)+IF(F376="JEČ",IF(L376=1,34,IF(L376=2,26.04,IF(L376=3,20.6,IF(L376=4,12,IF(L376=5,11,IF(L376=6,10,IF(L376=7,9,IF(L376=8,8,0))))))))+IF(L376&lt;=8,0,IF(L376&lt;=16,6,0))-IF(L376&lt;=8,0,IF(L376&lt;=16,(L376-9)*0.17,0)),0)+IF(F376="JEOF",IF(L376=1,34,IF(L376=2,26.04,IF(L376=3,20.6,IF(L376=4,12,IF(L376=5,11,IF(L376=6,10,IF(L376=7,9,IF(L376=8,8,0))))))))+IF(L376&lt;=8,0,IF(L376&lt;=16,6,0))-IF(L376&lt;=8,0,IF(L376&lt;=16,(L376-9)*0.17,0)),0)+IF(F376="JnPČ",IF(L376=1,51,IF(L376=2,35.7,IF(L376=3,27,IF(L376=4,19.5,IF(L376=5,18,IF(L376=6,16.5,IF(L376=7,15,IF(L376=8,13.5,0))))))))+IF(L376&lt;=8,0,IF(L376&lt;=16,10,0))-IF(L376&lt;=8,0,IF(L376&lt;=16,(L376-9)*0.255,0)),0)+IF(F376="JnEČ",IF(L376=1,25.5,IF(L376=2,19.53,IF(L376=3,15.48,IF(L376=4,9,IF(L376=5,8.25,IF(L376=6,7.5,IF(L376=7,6.75,IF(L376=8,6,0))))))))+IF(L376&lt;=8,0,IF(L376&lt;=16,5,0))-IF(L376&lt;=8,0,IF(L376&lt;=16,(L376-9)*0.1275,0)),0)+IF(F376="JčPČ",IF(L376=1,21.25,IF(L376=2,14.5,IF(L376=3,11.5,IF(L376=4,7,IF(L376=5,6.5,IF(L376=6,6,IF(L376=7,5.5,IF(L376=8,5,0))))))))+IF(L376&lt;=8,0,IF(L376&lt;=16,4,0))-IF(L376&lt;=8,0,IF(L376&lt;=16,(L376-9)*0.10625,0)),0)+IF(F376="JčEČ",IF(L376=1,17,IF(L376=2,13.02,IF(L376=3,10.32,IF(L376=4,6,IF(L376=5,5.5,IF(L376=6,5,IF(L376=7,4.5,IF(L376=8,4,0))))))))+IF(L376&lt;=8,0,IF(L376&lt;=16,3,0))-IF(L376&lt;=8,0,IF(L376&lt;=16,(L376-9)*0.085,0)),0)+IF(F376="NEAK",IF(L376=1,11.48,IF(L376=2,8.79,IF(L376=3,6.97,IF(L376=4,4.05,IF(L376=5,3.71,IF(L376=6,3.38,IF(L376=7,3.04,IF(L376=8,2.7,0))))))))+IF(L376&lt;=8,0,IF(L376&lt;=16,2,IF(L376&lt;=24,1.3,0)))-IF(L376&lt;=8,0,IF(L376&lt;=16,(L376-9)*0.0574,IF(L376&lt;=24,(L376-17)*0.0574,0))),0))*IF(L376&lt;0,1,IF(OR(F376="PČ",F376="PŽ",F376="PT"),IF(J376&lt;32,J376/32,1),1))* IF(L376&lt;0,1,IF(OR(F376="EČ",F376="EŽ",F376="JOŽ",F376="JPČ",F376="NEAK"),IF(J376&lt;24,J376/24,1),1))*IF(L376&lt;0,1,IF(OR(F376="PČneol",F376="JEČ",F376="JEOF",F376="JnPČ",F376="JnEČ",F376="JčPČ",F376="JčEČ"),IF(J376&lt;16,J376/16,1),1))*IF(L376&lt;0,1,IF(F376="EČneol",IF(J376&lt;8,J376/8,1),1))</f>
        <v>7.875</v>
      </c>
      <c r="O376" s="9">
        <f t="shared" ref="O376" si="167">IF(F376="OŽ",N376,IF(H376="Ne",IF(J376*0.3&lt;J376-L376,N376,0),IF(J376*0.1&lt;J376-L376,N376,0)))</f>
        <v>7.875</v>
      </c>
      <c r="P376" s="4">
        <f t="shared" ref="P376" si="168">IF(O376=0,0,IF(F376="OŽ",IF(L376&gt;35,0,IF(J376&gt;35,(36-L376)*1.836,((36-L376)-(36-J376))*1.836)),0)+IF(F376="PČ",IF(L376&gt;31,0,IF(J376&gt;31,(32-L376)*1.347,((32-L376)-(32-J376))*1.347)),0)+ IF(F376="PČneol",IF(L376&gt;15,0,IF(J376&gt;15,(16-L376)*0.255,((16-L376)-(16-J376))*0.255)),0)+IF(F376="PŽ",IF(L376&gt;31,0,IF(J376&gt;31,(32-L376)*0.255,((32-L376)-(32-J376))*0.255)),0)+IF(F376="EČ",IF(L376&gt;23,0,IF(J376&gt;23,(24-L376)*0.612,((24-L376)-(24-J376))*0.612)),0)+IF(F376="EČneol",IF(L376&gt;7,0,IF(J376&gt;7,(8-L376)*0.204,((8-L376)-(8-J376))*0.204)),0)+IF(F376="EŽ",IF(L376&gt;23,0,IF(J376&gt;23,(24-L376)*0.204,((24-L376)-(24-J376))*0.204)),0)+IF(F376="PT",IF(L376&gt;31,0,IF(J376&gt;31,(32-L376)*0.204,((32-L376)-(32-J376))*0.204)),0)+IF(F376="JOŽ",IF(L376&gt;23,0,IF(J376&gt;23,(24-L376)*0.255,((24-L376)-(24-J376))*0.255)),0)+IF(F376="JPČ",IF(L376&gt;23,0,IF(J376&gt;23,(24-L376)*0.204,((24-L376)-(24-J376))*0.204)),0)+IF(F376="JEČ",IF(L376&gt;15,0,IF(J376&gt;15,(16-L376)*0.102,((16-L376)-(16-J376))*0.102)),0)+IF(F376="JEOF",IF(L376&gt;15,0,IF(J376&gt;15,(16-L376)*0.102,((16-L376)-(16-J376))*0.102)),0)+IF(F376="JnPČ",IF(L376&gt;15,0,IF(J376&gt;15,(16-L376)*0.153,((16-L376)-(16-J376))*0.153)),0)+IF(F376="JnEČ",IF(L376&gt;15,0,IF(J376&gt;15,(16-L376)*0.0765,((16-L376)-(16-J376))*0.0765)),0)+IF(F376="JčPČ",IF(L376&gt;15,0,IF(J376&gt;15,(16-L376)*0.06375,((16-L376)-(16-J376))*0.06375)),0)+IF(F376="JčEČ",IF(L376&gt;15,0,IF(J376&gt;15,(16-L376)*0.051,((16-L376)-(16-J376))*0.051)),0)+IF(F376="NEAK",IF(L376&gt;23,0,IF(J376&gt;23,(24-L376)*0.03444,((24-L376)-(24-J376))*0.03444)),0))</f>
        <v>0.71399999999999997</v>
      </c>
      <c r="Q376" s="11">
        <f t="shared" ref="Q376" si="169">IF(ISERROR(P376*100/N376),0,(P376*100/N376))</f>
        <v>9.0666666666666664</v>
      </c>
      <c r="R376" s="10">
        <f t="shared" ref="R376" si="170">IF(Q376&lt;=30,O376+P376,O376+O376*0.3)*IF(G376=1,0.4,IF(G376=2,0.75,IF(G376="1 (kas 4 m. 1 k. nerengiamos)",0.52,1)))*IF(D376="olimpinė",1,IF(M376="Ne",0.5,1))*IF(OR(A$5="Lietuvos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federacija"),IF(OR(J376&lt;8,K376&lt;16),0,1),1)*E376*IF(I376&lt;=1,1,1/I376)*IF(OR(A$5="Lietuvos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14.429520000000002</v>
      </c>
    </row>
    <row r="377" spans="1:19">
      <c r="A377" s="76">
        <v>6</v>
      </c>
      <c r="B377" s="61" t="s">
        <v>65</v>
      </c>
      <c r="C377" s="12" t="s">
        <v>49</v>
      </c>
      <c r="D377" s="76" t="s">
        <v>31</v>
      </c>
      <c r="E377" s="12">
        <v>1</v>
      </c>
      <c r="F377" s="76" t="s">
        <v>140</v>
      </c>
      <c r="G377" s="76">
        <v>1</v>
      </c>
      <c r="H377" s="76" t="s">
        <v>51</v>
      </c>
      <c r="I377" s="76"/>
      <c r="J377" s="76">
        <v>14</v>
      </c>
      <c r="K377" s="76">
        <v>14</v>
      </c>
      <c r="L377" s="61">
        <v>11</v>
      </c>
      <c r="M377" s="76" t="s">
        <v>34</v>
      </c>
      <c r="N377" s="3">
        <f t="shared" si="159"/>
        <v>4.9525000000000006</v>
      </c>
      <c r="O377" s="9">
        <f t="shared" si="160"/>
        <v>0</v>
      </c>
      <c r="P377" s="4">
        <f t="shared" si="164"/>
        <v>0</v>
      </c>
      <c r="Q377" s="11">
        <f t="shared" si="165"/>
        <v>0</v>
      </c>
      <c r="R377" s="10">
        <f t="shared" si="163"/>
        <v>0</v>
      </c>
      <c r="S377" s="8"/>
    </row>
    <row r="378" spans="1:19">
      <c r="A378" s="91" t="s">
        <v>43</v>
      </c>
      <c r="B378" s="92"/>
      <c r="C378" s="92"/>
      <c r="D378" s="92"/>
      <c r="E378" s="92"/>
      <c r="F378" s="92"/>
      <c r="G378" s="92"/>
      <c r="H378" s="92"/>
      <c r="I378" s="92"/>
      <c r="J378" s="92"/>
      <c r="K378" s="92"/>
      <c r="L378" s="92"/>
      <c r="M378" s="92"/>
      <c r="N378" s="92"/>
      <c r="O378" s="92"/>
      <c r="P378" s="92"/>
      <c r="Q378" s="93"/>
      <c r="R378" s="10">
        <f>SUM(R372:R377)</f>
        <v>21.296100000000003</v>
      </c>
      <c r="S378" s="8"/>
    </row>
    <row r="379" spans="1:19" ht="15.75">
      <c r="A379" s="23" t="s">
        <v>315</v>
      </c>
      <c r="B379" s="23"/>
      <c r="C379" s="15"/>
      <c r="D379" s="15"/>
      <c r="E379" s="15"/>
      <c r="F379" s="15"/>
      <c r="G379" s="15"/>
      <c r="H379" s="15"/>
      <c r="I379" s="15"/>
      <c r="J379" s="15"/>
      <c r="K379" s="15"/>
      <c r="L379" s="58"/>
      <c r="M379" s="15"/>
      <c r="N379" s="15"/>
      <c r="O379" s="15"/>
      <c r="P379" s="15"/>
      <c r="Q379" s="15"/>
      <c r="R379" s="16"/>
      <c r="S379" s="8"/>
    </row>
    <row r="380" spans="1:19" s="8" customFormat="1" ht="15.75">
      <c r="A380" s="23"/>
      <c r="B380" s="56" t="s">
        <v>316</v>
      </c>
      <c r="C380" s="15"/>
      <c r="D380" s="15"/>
      <c r="E380" s="15"/>
      <c r="F380" s="15"/>
      <c r="G380" s="15"/>
      <c r="H380" s="15"/>
      <c r="I380" s="15"/>
      <c r="J380" s="15"/>
      <c r="K380" s="15"/>
      <c r="L380" s="58"/>
      <c r="M380" s="15"/>
      <c r="N380" s="15"/>
      <c r="O380" s="15"/>
      <c r="P380" s="15"/>
      <c r="Q380" s="15"/>
      <c r="R380" s="16"/>
    </row>
    <row r="381" spans="1:19" s="8" customFormat="1" ht="15.75">
      <c r="A381" s="23"/>
      <c r="B381" s="56" t="s">
        <v>317</v>
      </c>
      <c r="C381" s="15"/>
      <c r="D381" s="15"/>
      <c r="E381" s="15"/>
      <c r="F381" s="15"/>
      <c r="G381" s="15"/>
      <c r="H381" s="15"/>
      <c r="I381" s="15"/>
      <c r="J381" s="15"/>
      <c r="K381" s="15"/>
      <c r="L381" s="58"/>
      <c r="M381" s="15"/>
      <c r="N381" s="15"/>
      <c r="O381" s="15"/>
      <c r="P381" s="15"/>
      <c r="Q381" s="15"/>
      <c r="R381" s="16"/>
    </row>
    <row r="382" spans="1:19">
      <c r="A382" s="48" t="s">
        <v>45</v>
      </c>
      <c r="B382" s="48"/>
      <c r="C382" s="48"/>
      <c r="D382" s="48"/>
      <c r="E382" s="48"/>
      <c r="F382" s="48"/>
      <c r="G382" s="48"/>
      <c r="H382" s="48"/>
      <c r="I382" s="48"/>
      <c r="J382" s="15"/>
      <c r="K382" s="15"/>
      <c r="L382" s="58"/>
      <c r="M382" s="15"/>
      <c r="N382" s="15"/>
      <c r="O382" s="15"/>
      <c r="P382" s="15"/>
      <c r="Q382" s="15"/>
      <c r="R382" s="16"/>
      <c r="S382" s="8"/>
    </row>
    <row r="383" spans="1:19" s="8" customFormat="1">
      <c r="A383" s="48"/>
      <c r="B383" s="48"/>
      <c r="C383" s="48"/>
      <c r="D383" s="48"/>
      <c r="E383" s="48"/>
      <c r="F383" s="48"/>
      <c r="G383" s="48"/>
      <c r="H383" s="48"/>
      <c r="I383" s="48"/>
      <c r="J383" s="15"/>
      <c r="K383" s="15"/>
      <c r="L383" s="58"/>
      <c r="M383" s="15"/>
      <c r="N383" s="15"/>
      <c r="O383" s="15"/>
      <c r="P383" s="15"/>
      <c r="Q383" s="15"/>
      <c r="R383" s="16"/>
    </row>
    <row r="384" spans="1:19" s="55" customFormat="1">
      <c r="A384" s="85" t="s">
        <v>318</v>
      </c>
      <c r="B384" s="86"/>
      <c r="C384" s="86"/>
      <c r="D384" s="86"/>
      <c r="E384" s="86"/>
      <c r="F384" s="86"/>
      <c r="G384" s="86"/>
      <c r="H384" s="86"/>
      <c r="I384" s="86"/>
      <c r="J384" s="86"/>
      <c r="K384" s="86"/>
      <c r="L384" s="86"/>
      <c r="M384" s="86"/>
      <c r="N384" s="86"/>
      <c r="O384" s="86"/>
      <c r="P384" s="86"/>
      <c r="Q384" s="70"/>
    </row>
    <row r="385" spans="1:19" ht="18">
      <c r="A385" s="87" t="s">
        <v>27</v>
      </c>
      <c r="B385" s="88"/>
      <c r="C385" s="88"/>
      <c r="D385" s="49"/>
      <c r="E385" s="49"/>
      <c r="F385" s="49"/>
      <c r="G385" s="49"/>
      <c r="H385" s="49"/>
      <c r="I385" s="49"/>
      <c r="J385" s="49"/>
      <c r="K385" s="49"/>
      <c r="L385" s="82"/>
      <c r="M385" s="49"/>
      <c r="N385" s="49"/>
      <c r="O385" s="49"/>
      <c r="P385" s="49"/>
      <c r="Q385" s="71"/>
      <c r="R385" s="8"/>
      <c r="S385" s="8"/>
    </row>
    <row r="386" spans="1:19">
      <c r="A386" s="89" t="s">
        <v>319</v>
      </c>
      <c r="B386" s="90"/>
      <c r="C386" s="90"/>
      <c r="D386" s="90"/>
      <c r="E386" s="90"/>
      <c r="F386" s="90"/>
      <c r="G386" s="90"/>
      <c r="H386" s="90"/>
      <c r="I386" s="90"/>
      <c r="J386" s="90"/>
      <c r="K386" s="90"/>
      <c r="L386" s="90"/>
      <c r="M386" s="90"/>
      <c r="N386" s="90"/>
      <c r="O386" s="90"/>
      <c r="P386" s="90"/>
      <c r="Q386" s="71"/>
      <c r="R386" s="8"/>
      <c r="S386" s="8"/>
    </row>
    <row r="387" spans="1:19" ht="36" customHeight="1">
      <c r="A387" s="76">
        <v>1</v>
      </c>
      <c r="B387" s="76" t="s">
        <v>320</v>
      </c>
      <c r="C387" s="12" t="s">
        <v>73</v>
      </c>
      <c r="D387" s="76" t="s">
        <v>31</v>
      </c>
      <c r="E387" s="76">
        <v>2</v>
      </c>
      <c r="F387" s="76" t="s">
        <v>146</v>
      </c>
      <c r="G387" s="76">
        <v>1</v>
      </c>
      <c r="H387" s="76" t="s">
        <v>51</v>
      </c>
      <c r="I387" s="76"/>
      <c r="J387" s="76">
        <v>24</v>
      </c>
      <c r="K387" s="76">
        <v>24</v>
      </c>
      <c r="L387" s="61">
        <v>11</v>
      </c>
      <c r="M387" s="76" t="s">
        <v>34</v>
      </c>
      <c r="N387" s="3">
        <f t="shared" ref="N387:N389" si="171">(IF(F387="OŽ",IF(L387=1,550.8,IF(L387=2,426.38,IF(L387=3,342.14,IF(L387=4,181.44,IF(L387=5,168.48,IF(L387=6,155.52,IF(L387=7,148.5,IF(L387=8,144,0))))))))+IF(L387&lt;=8,0,IF(L387&lt;=16,137.7,IF(L387&lt;=24,108,IF(L387&lt;=32,80.1,IF(L387&lt;=36,52.2,0)))))-IF(L387&lt;=8,0,IF(L387&lt;=16,(L387-9)*2.754,IF(L387&lt;=24,(L387-17)* 2.754,IF(L387&lt;=32,(L387-25)* 2.754,IF(L387&lt;=36,(L387-33)*2.754,0))))),0)+IF(F387="PČ",IF(L387=1,449,IF(L387=2,314.6,IF(L387=3,238,IF(L387=4,172,IF(L387=5,159,IF(L387=6,145,IF(L387=7,132,IF(L387=8,119,0))))))))+IF(L387&lt;=8,0,IF(L387&lt;=16,88,IF(L387&lt;=24,55,IF(L387&lt;=32,22,0))))-IF(L387&lt;=8,0,IF(L387&lt;=16,(L387-9)*2.245,IF(L387&lt;=24,(L387-17)*2.245,IF(L387&lt;=32,(L387-25)*2.245,0)))),0)+IF(F387="PČneol",IF(L387=1,85,IF(L387=2,64.61,IF(L387=3,50.76,IF(L387=4,16.25,IF(L387=5,15,IF(L387=6,13.75,IF(L387=7,12.5,IF(L387=8,11.25,0))))))))+IF(L387&lt;=8,0,IF(L387&lt;=16,9,0))-IF(L387&lt;=8,0,IF(L387&lt;=16,(L387-9)*0.425,0)),0)+IF(F387="PŽ",IF(L387=1,85,IF(L387=2,59.5,IF(L387=3,45,IF(L387=4,32.5,IF(L387=5,30,IF(L387=6,27.5,IF(L387=7,25,IF(L387=8,22.5,0))))))))+IF(L387&lt;=8,0,IF(L387&lt;=16,19,IF(L387&lt;=24,13,IF(L387&lt;=32,8,0))))-IF(L387&lt;=8,0,IF(L387&lt;=16,(L387-9)*0.425,IF(L387&lt;=24,(L387-17)*0.425,IF(L387&lt;=32,(L387-25)*0.425,0)))),0)+IF(F387="EČ",IF(L387=1,204,IF(L387=2,156.24,IF(L387=3,123.84,IF(L387=4,72,IF(L387=5,66,IF(L387=6,60,IF(L387=7,54,IF(L387=8,48,0))))))))+IF(L387&lt;=8,0,IF(L387&lt;=16,40,IF(L387&lt;=24,25,0)))-IF(L387&lt;=8,0,IF(L387&lt;=16,(L387-9)*1.02,IF(L387&lt;=24,(L387-17)*1.02,0))),0)+IF(F387="EČneol",IF(L387=1,68,IF(L387=2,51.69,IF(L387=3,40.61,IF(L387=4,13,IF(L387=5,12,IF(L387=6,11,IF(L387=7,10,IF(L387=8,9,0)))))))))+IF(F387="EŽ",IF(L387=1,68,IF(L387=2,47.6,IF(L387=3,36,IF(L387=4,18,IF(L387=5,16.5,IF(L387=6,15,IF(L387=7,13.5,IF(L387=8,12,0))))))))+IF(L387&lt;=8,0,IF(L387&lt;=16,10,IF(L387&lt;=24,6,0)))-IF(L387&lt;=8,0,IF(L387&lt;=16,(L387-9)*0.34,IF(L387&lt;=24,(L387-17)*0.34,0))),0)+IF(F387="PT",IF(L387=1,68,IF(L387=2,52.08,IF(L387=3,41.28,IF(L387=4,24,IF(L387=5,22,IF(L387=6,20,IF(L387=7,18,IF(L387=8,16,0))))))))+IF(L387&lt;=8,0,IF(L387&lt;=16,13,IF(L387&lt;=24,9,IF(L387&lt;=32,4,0))))-IF(L387&lt;=8,0,IF(L387&lt;=16,(L387-9)*0.34,IF(L387&lt;=24,(L387-17)*0.34,IF(L387&lt;=32,(L387-25)*0.34,0)))),0)+IF(F387="JOŽ",IF(L387=1,85,IF(L387=2,59.5,IF(L387=3,45,IF(L387=4,32.5,IF(L387=5,30,IF(L387=6,27.5,IF(L387=7,25,IF(L387=8,22.5,0))))))))+IF(L387&lt;=8,0,IF(L387&lt;=16,19,IF(L387&lt;=24,13,0)))-IF(L387&lt;=8,0,IF(L387&lt;=16,(L387-9)*0.425,IF(L387&lt;=24,(L387-17)*0.425,0))),0)+IF(F387="JPČ",IF(L387=1,68,IF(L387=2,47.6,IF(L387=3,36,IF(L387=4,26,IF(L387=5,24,IF(L387=6,22,IF(L387=7,20,IF(L387=8,18,0))))))))+IF(L387&lt;=8,0,IF(L387&lt;=16,13,IF(L387&lt;=24,9,0)))-IF(L387&lt;=8,0,IF(L387&lt;=16,(L387-9)*0.34,IF(L387&lt;=24,(L387-17)*0.34,0))),0)+IF(F387="JEČ",IF(L387=1,34,IF(L387=2,26.04,IF(L387=3,20.6,IF(L387=4,12,IF(L387=5,11,IF(L387=6,10,IF(L387=7,9,IF(L387=8,8,0))))))))+IF(L387&lt;=8,0,IF(L387&lt;=16,6,0))-IF(L387&lt;=8,0,IF(L387&lt;=16,(L387-9)*0.17,0)),0)+IF(F387="JEOF",IF(L387=1,34,IF(L387=2,26.04,IF(L387=3,20.6,IF(L387=4,12,IF(L387=5,11,IF(L387=6,10,IF(L387=7,9,IF(L387=8,8,0))))))))+IF(L387&lt;=8,0,IF(L387&lt;=16,6,0))-IF(L387&lt;=8,0,IF(L387&lt;=16,(L387-9)*0.17,0)),0)+IF(F387="JnPČ",IF(L387=1,51,IF(L387=2,35.7,IF(L387=3,27,IF(L387=4,19.5,IF(L387=5,18,IF(L387=6,16.5,IF(L387=7,15,IF(L387=8,13.5,0))))))))+IF(L387&lt;=8,0,IF(L387&lt;=16,10,0))-IF(L387&lt;=8,0,IF(L387&lt;=16,(L387-9)*0.255,0)),0)+IF(F387="JnEČ",IF(L387=1,25.5,IF(L387=2,19.53,IF(L387=3,15.48,IF(L387=4,9,IF(L387=5,8.25,IF(L387=6,7.5,IF(L387=7,6.75,IF(L387=8,6,0))))))))+IF(L387&lt;=8,0,IF(L387&lt;=16,5,0))-IF(L387&lt;=8,0,IF(L387&lt;=16,(L387-9)*0.1275,0)),0)+IF(F387="JčPČ",IF(L387=1,21.25,IF(L387=2,14.5,IF(L387=3,11.5,IF(L387=4,7,IF(L387=5,6.5,IF(L387=6,6,IF(L387=7,5.5,IF(L387=8,5,0))))))))+IF(L387&lt;=8,0,IF(L387&lt;=16,4,0))-IF(L387&lt;=8,0,IF(L387&lt;=16,(L387-9)*0.10625,0)),0)+IF(F387="JčEČ",IF(L387=1,17,IF(L387=2,13.02,IF(L387=3,10.32,IF(L387=4,6,IF(L387=5,5.5,IF(L387=6,5,IF(L387=7,4.5,IF(L387=8,4,0))))))))+IF(L387&lt;=8,0,IF(L387&lt;=16,3,0))-IF(L387&lt;=8,0,IF(L387&lt;=16,(L387-9)*0.085,0)),0)+IF(F387="NEAK",IF(L387=1,11.48,IF(L387=2,8.79,IF(L387=3,6.97,IF(L387=4,4.05,IF(L387=5,3.71,IF(L387=6,3.38,IF(L387=7,3.04,IF(L387=8,2.7,0))))))))+IF(L387&lt;=8,0,IF(L387&lt;=16,2,IF(L387&lt;=24,1.3,0)))-IF(L387&lt;=8,0,IF(L387&lt;=16,(L387-9)*0.0574,IF(L387&lt;=24,(L387-17)*0.0574,0))),0))*IF(L387&lt;0,1,IF(OR(F387="PČ",F387="PŽ",F387="PT"),IF(J387&lt;32,J387/32,1),1))* IF(L387&lt;0,1,IF(OR(F387="EČ",F387="EŽ",F387="JOŽ",F387="JPČ",F387="NEAK"),IF(J387&lt;24,J387/24,1),1))*IF(L387&lt;0,1,IF(OR(F387="PČneol",F387="JEČ",F387="JEOF",F387="JnPČ",F387="JnEČ",F387="JčPČ",F387="JčEČ"),IF(J387&lt;16,J387/16,1),1))*IF(L387&lt;0,1,IF(F387="EČneol",IF(J387&lt;8,J387/8,1),1))</f>
        <v>4.7450000000000001</v>
      </c>
      <c r="O387" s="9">
        <f t="shared" ref="O387:O389" si="172">IF(F387="OŽ",N387,IF(H387="Ne",IF(J387*0.3&lt;J387-L387,N387,0),IF(J387*0.1&lt;J387-L387,N387,0)))</f>
        <v>4.7450000000000001</v>
      </c>
      <c r="P387" s="4">
        <f t="shared" ref="P387" si="173">IF(O387=0,0,IF(F387="OŽ",IF(L387&gt;35,0,IF(J387&gt;35,(36-L387)*1.836,((36-L387)-(36-J387))*1.836)),0)+IF(F387="PČ",IF(L387&gt;31,0,IF(J387&gt;31,(32-L387)*1.347,((32-L387)-(32-J387))*1.347)),0)+ IF(F387="PČneol",IF(L387&gt;15,0,IF(J387&gt;15,(16-L387)*0.255,((16-L387)-(16-J387))*0.255)),0)+IF(F387="PŽ",IF(L387&gt;31,0,IF(J387&gt;31,(32-L387)*0.255,((32-L387)-(32-J387))*0.255)),0)+IF(F387="EČ",IF(L387&gt;23,0,IF(J387&gt;23,(24-L387)*0.612,((24-L387)-(24-J387))*0.612)),0)+IF(F387="EČneol",IF(L387&gt;7,0,IF(J387&gt;7,(8-L387)*0.204,((8-L387)-(8-J387))*0.204)),0)+IF(F387="EŽ",IF(L387&gt;23,0,IF(J387&gt;23,(24-L387)*0.204,((24-L387)-(24-J387))*0.204)),0)+IF(F387="PT",IF(L387&gt;31,0,IF(J387&gt;31,(32-L387)*0.204,((32-L387)-(32-J387))*0.204)),0)+IF(F387="JOŽ",IF(L387&gt;23,0,IF(J387&gt;23,(24-L387)*0.255,((24-L387)-(24-J387))*0.255)),0)+IF(F387="JPČ",IF(L387&gt;23,0,IF(J387&gt;23,(24-L387)*0.204,((24-L387)-(24-J387))*0.204)),0)+IF(F387="JEČ",IF(L387&gt;15,0,IF(J387&gt;15,(16-L387)*0.102,((16-L387)-(16-J387))*0.102)),0)+IF(F387="JEOF",IF(L387&gt;15,0,IF(J387&gt;15,(16-L387)*0.102,((16-L387)-(16-J387))*0.102)),0)+IF(F387="JnPČ",IF(L387&gt;15,0,IF(J387&gt;15,(16-L387)*0.153,((16-L387)-(16-J387))*0.153)),0)+IF(F387="JnEČ",IF(L387&gt;15,0,IF(J387&gt;15,(16-L387)*0.0765,((16-L387)-(16-J387))*0.0765)),0)+IF(F387="JčPČ",IF(L387&gt;15,0,IF(J387&gt;15,(16-L387)*0.06375,((16-L387)-(16-J387))*0.06375)),0)+IF(F387="JčEČ",IF(L387&gt;15,0,IF(J387&gt;15,(16-L387)*0.051,((16-L387)-(16-J387))*0.051)),0)+IF(F387="NEAK",IF(L387&gt;23,0,IF(J387&gt;23,(24-L387)*0.03444,((24-L387)-(24-J387))*0.03444)),0))</f>
        <v>0.38250000000000001</v>
      </c>
      <c r="Q387" s="11">
        <f t="shared" ref="Q387" si="174">IF(ISERROR(P387*100/N387),0,(P387*100/N387))</f>
        <v>8.0611169652265549</v>
      </c>
      <c r="R387" s="10">
        <f t="shared" ref="R387:R389" si="175">IF(Q387&lt;=30,O387+P387,O387+O387*0.3)*IF(G387=1,0.4,IF(G387=2,0.75,IF(G387="1 (kas 4 m. 1 k. nerengiamos)",0.52,1)))*IF(D387="olimpinė",1,IF(M387="Ne",0.5,1))*IF(OR(A$5="Lietuvos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federacija"),IF(OR(J387&lt;8,K387&lt;16),0,1),1)*E387*IF(I387&lt;=1,1,1/I387)*IF(OR(A$5="Lietuvos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4.3071000000000002</v>
      </c>
      <c r="S387" s="8"/>
    </row>
    <row r="388" spans="1:19" ht="60">
      <c r="A388" s="76">
        <v>2</v>
      </c>
      <c r="B388" s="76" t="s">
        <v>321</v>
      </c>
      <c r="C388" s="12" t="s">
        <v>213</v>
      </c>
      <c r="D388" s="76" t="s">
        <v>31</v>
      </c>
      <c r="E388" s="76">
        <v>4</v>
      </c>
      <c r="F388" s="76" t="s">
        <v>146</v>
      </c>
      <c r="G388" s="76">
        <v>1</v>
      </c>
      <c r="H388" s="76" t="s">
        <v>51</v>
      </c>
      <c r="I388" s="76"/>
      <c r="J388" s="68">
        <v>18</v>
      </c>
      <c r="K388" s="68">
        <v>18</v>
      </c>
      <c r="L388" s="61">
        <v>8</v>
      </c>
      <c r="M388" s="76" t="s">
        <v>34</v>
      </c>
      <c r="N388" s="3">
        <f t="shared" si="171"/>
        <v>6</v>
      </c>
      <c r="O388" s="9">
        <f t="shared" si="172"/>
        <v>6</v>
      </c>
      <c r="P388" s="4">
        <f t="shared" ref="P388:P389" si="176">IF(O388=0,0,IF(F388="OŽ",IF(L388&gt;35,0,IF(J388&gt;35,(36-L388)*1.836,((36-L388)-(36-J388))*1.836)),0)+IF(F388="PČ",IF(L388&gt;31,0,IF(J388&gt;31,(32-L388)*1.347,((32-L388)-(32-J388))*1.347)),0)+ IF(F388="PČneol",IF(L388&gt;15,0,IF(J388&gt;15,(16-L388)*0.255,((16-L388)-(16-J388))*0.255)),0)+IF(F388="PŽ",IF(L388&gt;31,0,IF(J388&gt;31,(32-L388)*0.255,((32-L388)-(32-J388))*0.255)),0)+IF(F388="EČ",IF(L388&gt;23,0,IF(J388&gt;23,(24-L388)*0.612,((24-L388)-(24-J388))*0.612)),0)+IF(F388="EČneol",IF(L388&gt;7,0,IF(J388&gt;7,(8-L388)*0.204,((8-L388)-(8-J388))*0.204)),0)+IF(F388="EŽ",IF(L388&gt;23,0,IF(J388&gt;23,(24-L388)*0.204,((24-L388)-(24-J388))*0.204)),0)+IF(F388="PT",IF(L388&gt;31,0,IF(J388&gt;31,(32-L388)*0.204,((32-L388)-(32-J388))*0.204)),0)+IF(F388="JOŽ",IF(L388&gt;23,0,IF(J388&gt;23,(24-L388)*0.255,((24-L388)-(24-J388))*0.255)),0)+IF(F388="JPČ",IF(L388&gt;23,0,IF(J388&gt;23,(24-L388)*0.204,((24-L388)-(24-J388))*0.204)),0)+IF(F388="JEČ",IF(L388&gt;15,0,IF(J388&gt;15,(16-L388)*0.102,((16-L388)-(16-J388))*0.102)),0)+IF(F388="JEOF",IF(L388&gt;15,0,IF(J388&gt;15,(16-L388)*0.102,((16-L388)-(16-J388))*0.102)),0)+IF(F388="JnPČ",IF(L388&gt;15,0,IF(J388&gt;15,(16-L388)*0.153,((16-L388)-(16-J388))*0.153)),0)+IF(F388="JnEČ",IF(L388&gt;15,0,IF(J388&gt;15,(16-L388)*0.0765,((16-L388)-(16-J388))*0.0765)),0)+IF(F388="JčPČ",IF(L388&gt;15,0,IF(J388&gt;15,(16-L388)*0.06375,((16-L388)-(16-J388))*0.06375)),0)+IF(F388="JčEČ",IF(L388&gt;15,0,IF(J388&gt;15,(16-L388)*0.051,((16-L388)-(16-J388))*0.051)),0)+IF(F388="NEAK",IF(L388&gt;23,0,IF(J388&gt;23,(24-L388)*0.03444,((24-L388)-(24-J388))*0.03444)),0))</f>
        <v>0.61199999999999999</v>
      </c>
      <c r="Q388" s="11">
        <f t="shared" ref="Q388:Q389" si="177">IF(ISERROR(P388*100/N388),0,(P388*100/N388))</f>
        <v>10.199999999999999</v>
      </c>
      <c r="R388" s="10">
        <f t="shared" si="175"/>
        <v>11.10816</v>
      </c>
      <c r="S388" s="8"/>
    </row>
    <row r="389" spans="1:19" ht="60.75" customHeight="1">
      <c r="A389" s="76">
        <v>3</v>
      </c>
      <c r="B389" s="76" t="s">
        <v>322</v>
      </c>
      <c r="C389" s="12" t="s">
        <v>124</v>
      </c>
      <c r="D389" s="76" t="s">
        <v>31</v>
      </c>
      <c r="E389" s="76">
        <v>4</v>
      </c>
      <c r="F389" s="76" t="s">
        <v>146</v>
      </c>
      <c r="G389" s="76">
        <v>1</v>
      </c>
      <c r="H389" s="76" t="s">
        <v>51</v>
      </c>
      <c r="I389" s="76"/>
      <c r="J389" s="69">
        <v>18</v>
      </c>
      <c r="K389" s="69">
        <v>18</v>
      </c>
      <c r="L389" s="61">
        <v>9</v>
      </c>
      <c r="M389" s="76" t="s">
        <v>34</v>
      </c>
      <c r="N389" s="3">
        <f t="shared" si="171"/>
        <v>5</v>
      </c>
      <c r="O389" s="9">
        <f t="shared" si="172"/>
        <v>5</v>
      </c>
      <c r="P389" s="4">
        <f t="shared" si="176"/>
        <v>0.53549999999999998</v>
      </c>
      <c r="Q389" s="11">
        <f t="shared" si="177"/>
        <v>10.709999999999999</v>
      </c>
      <c r="R389" s="10">
        <f t="shared" si="175"/>
        <v>9.2996400000000001</v>
      </c>
      <c r="S389" s="8"/>
    </row>
    <row r="390" spans="1:19">
      <c r="A390" s="91" t="s">
        <v>43</v>
      </c>
      <c r="B390" s="92"/>
      <c r="C390" s="92"/>
      <c r="D390" s="92"/>
      <c r="E390" s="92"/>
      <c r="F390" s="92"/>
      <c r="G390" s="92"/>
      <c r="H390" s="92"/>
      <c r="I390" s="92"/>
      <c r="J390" s="92"/>
      <c r="K390" s="92"/>
      <c r="L390" s="92"/>
      <c r="M390" s="92"/>
      <c r="N390" s="92"/>
      <c r="O390" s="92"/>
      <c r="P390" s="92"/>
      <c r="Q390" s="93"/>
      <c r="R390" s="10">
        <f>SUM(R387:R389)</f>
        <v>24.7149</v>
      </c>
      <c r="S390" s="8"/>
    </row>
    <row r="391" spans="1:19" ht="15.75">
      <c r="A391" s="23" t="s">
        <v>44</v>
      </c>
      <c r="B391" s="23"/>
      <c r="C391" s="15"/>
      <c r="D391" s="15"/>
      <c r="E391" s="15"/>
      <c r="F391" s="15"/>
      <c r="G391" s="15"/>
      <c r="H391" s="15"/>
      <c r="I391" s="15"/>
      <c r="J391" s="15"/>
      <c r="K391" s="15"/>
      <c r="L391" s="58"/>
      <c r="M391" s="15"/>
      <c r="N391" s="15"/>
      <c r="O391" s="15"/>
      <c r="P391" s="15"/>
      <c r="Q391" s="15"/>
      <c r="R391" s="16"/>
      <c r="S391" s="8"/>
    </row>
    <row r="392" spans="1:19">
      <c r="A392" s="48" t="s">
        <v>45</v>
      </c>
      <c r="B392" s="48"/>
      <c r="C392" s="48"/>
      <c r="D392" s="48"/>
      <c r="E392" s="48"/>
      <c r="F392" s="48"/>
      <c r="G392" s="48"/>
      <c r="H392" s="48"/>
      <c r="I392" s="48"/>
      <c r="J392" s="15"/>
      <c r="K392" s="15"/>
      <c r="L392" s="58"/>
      <c r="M392" s="15"/>
      <c r="N392" s="15"/>
      <c r="O392" s="15"/>
      <c r="P392" s="15"/>
      <c r="Q392" s="15"/>
      <c r="R392" s="16"/>
      <c r="S392" s="8"/>
    </row>
    <row r="393" spans="1:19" s="8" customFormat="1">
      <c r="A393" s="48"/>
      <c r="B393" s="48"/>
      <c r="C393" s="48"/>
      <c r="D393" s="48"/>
      <c r="E393" s="48"/>
      <c r="F393" s="48"/>
      <c r="G393" s="48"/>
      <c r="H393" s="48"/>
      <c r="I393" s="48"/>
      <c r="J393" s="15"/>
      <c r="K393" s="15"/>
      <c r="L393" s="58"/>
      <c r="M393" s="15"/>
      <c r="N393" s="15"/>
      <c r="O393" s="15"/>
      <c r="P393" s="15"/>
      <c r="Q393" s="15"/>
      <c r="R393" s="16"/>
    </row>
    <row r="394" spans="1:19" s="8" customFormat="1">
      <c r="A394" s="85" t="s">
        <v>323</v>
      </c>
      <c r="B394" s="86"/>
      <c r="C394" s="86"/>
      <c r="D394" s="86"/>
      <c r="E394" s="86"/>
      <c r="F394" s="86"/>
      <c r="G394" s="86"/>
      <c r="H394" s="86"/>
      <c r="I394" s="86"/>
      <c r="J394" s="86"/>
      <c r="K394" s="86"/>
      <c r="L394" s="86"/>
      <c r="M394" s="86"/>
      <c r="N394" s="86"/>
      <c r="O394" s="86"/>
      <c r="P394" s="86"/>
      <c r="Q394" s="70"/>
      <c r="R394" s="55"/>
    </row>
    <row r="395" spans="1:19" s="8" customFormat="1" ht="18">
      <c r="A395" s="87" t="s">
        <v>27</v>
      </c>
      <c r="B395" s="88"/>
      <c r="C395" s="88"/>
      <c r="D395" s="49"/>
      <c r="E395" s="49"/>
      <c r="F395" s="49"/>
      <c r="G395" s="49"/>
      <c r="H395" s="49"/>
      <c r="I395" s="49"/>
      <c r="J395" s="49"/>
      <c r="K395" s="49"/>
      <c r="L395" s="82"/>
      <c r="M395" s="49"/>
      <c r="N395" s="49"/>
      <c r="O395" s="49"/>
      <c r="P395" s="49"/>
      <c r="Q395" s="71"/>
    </row>
    <row r="396" spans="1:19" s="8" customFormat="1">
      <c r="A396" s="89" t="s">
        <v>324</v>
      </c>
      <c r="B396" s="90"/>
      <c r="C396" s="90"/>
      <c r="D396" s="90"/>
      <c r="E396" s="90"/>
      <c r="F396" s="90"/>
      <c r="G396" s="90"/>
      <c r="H396" s="90"/>
      <c r="I396" s="90"/>
      <c r="J396" s="90"/>
      <c r="K396" s="90"/>
      <c r="L396" s="90"/>
      <c r="M396" s="90"/>
      <c r="N396" s="90"/>
      <c r="O396" s="90"/>
      <c r="P396" s="90"/>
      <c r="Q396" s="71"/>
    </row>
    <row r="397" spans="1:19" s="8" customFormat="1">
      <c r="A397" s="76">
        <v>1</v>
      </c>
      <c r="B397" s="76"/>
      <c r="C397" s="12"/>
      <c r="D397" s="76"/>
      <c r="E397" s="76"/>
      <c r="F397" s="76"/>
      <c r="G397" s="76"/>
      <c r="H397" s="76"/>
      <c r="I397" s="76"/>
      <c r="J397" s="76"/>
      <c r="K397" s="76"/>
      <c r="L397" s="61"/>
      <c r="M397" s="76"/>
      <c r="N397" s="3"/>
      <c r="O397" s="9"/>
      <c r="P397" s="4"/>
      <c r="Q397" s="11"/>
      <c r="R397" s="10">
        <f t="shared" ref="R397" si="178">IF(Q397&lt;=30,O397+P397,O397+O397*0.3)*IF(G397=1,0.4,IF(G397=2,0.75,IF(G397="1 (kas 4 m. 1 k. nerengiamos)",0.52,1)))*IF(D397="olimpinė",1,IF(M397="Ne",0.5,1))*IF(OR(A$5="Lietuvos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federacija"),IF(OR(J397&lt;8,K397&lt;16),0,1),1)*E397*IF(I397&lt;=1,1,1/I397)*IF(OR(A$5="Lietuvos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398" spans="1:19" s="8" customFormat="1">
      <c r="A398" s="91" t="s">
        <v>43</v>
      </c>
      <c r="B398" s="92"/>
      <c r="C398" s="92"/>
      <c r="D398" s="92"/>
      <c r="E398" s="92"/>
      <c r="F398" s="92"/>
      <c r="G398" s="92"/>
      <c r="H398" s="92"/>
      <c r="I398" s="92"/>
      <c r="J398" s="92"/>
      <c r="K398" s="92"/>
      <c r="L398" s="92"/>
      <c r="M398" s="92"/>
      <c r="N398" s="92"/>
      <c r="O398" s="92"/>
      <c r="P398" s="92"/>
      <c r="Q398" s="93"/>
      <c r="R398" s="10">
        <f>SUM(R397:R397)</f>
        <v>0</v>
      </c>
    </row>
    <row r="399" spans="1:19" s="8" customFormat="1" ht="15.75">
      <c r="A399" s="23" t="s">
        <v>44</v>
      </c>
      <c r="B399" s="23"/>
      <c r="C399" s="15"/>
      <c r="D399" s="15"/>
      <c r="E399" s="15"/>
      <c r="F399" s="15"/>
      <c r="G399" s="15"/>
      <c r="H399" s="15"/>
      <c r="I399" s="15"/>
      <c r="J399" s="15"/>
      <c r="K399" s="15"/>
      <c r="L399" s="58"/>
      <c r="M399" s="15"/>
      <c r="N399" s="15"/>
      <c r="O399" s="15"/>
      <c r="P399" s="15"/>
      <c r="Q399" s="15"/>
      <c r="R399" s="16"/>
    </row>
    <row r="400" spans="1:19" s="8" customFormat="1">
      <c r="A400" s="48" t="s">
        <v>45</v>
      </c>
      <c r="B400" s="48"/>
      <c r="C400" s="48"/>
      <c r="D400" s="48"/>
      <c r="E400" s="48"/>
      <c r="F400" s="48"/>
      <c r="G400" s="48"/>
      <c r="H400" s="48"/>
      <c r="I400" s="48"/>
      <c r="J400" s="15"/>
      <c r="K400" s="15"/>
      <c r="L400" s="58"/>
      <c r="M400" s="15"/>
      <c r="N400" s="15"/>
      <c r="O400" s="15"/>
      <c r="P400" s="15"/>
      <c r="Q400" s="15"/>
      <c r="R400" s="16"/>
    </row>
    <row r="401" spans="1:19" s="8" customFormat="1">
      <c r="A401" s="48"/>
      <c r="B401" s="48"/>
      <c r="C401" s="48"/>
      <c r="D401" s="48"/>
      <c r="E401" s="48"/>
      <c r="F401" s="48"/>
      <c r="G401" s="48"/>
      <c r="H401" s="48"/>
      <c r="I401" s="48"/>
      <c r="J401" s="15"/>
      <c r="K401" s="15"/>
      <c r="L401" s="58"/>
      <c r="M401" s="15"/>
      <c r="N401" s="15"/>
      <c r="O401" s="15"/>
      <c r="P401" s="15"/>
      <c r="Q401" s="15"/>
      <c r="R401" s="16"/>
    </row>
    <row r="402" spans="1:19" s="8" customFormat="1">
      <c r="A402" s="85" t="s">
        <v>325</v>
      </c>
      <c r="B402" s="86"/>
      <c r="C402" s="86"/>
      <c r="D402" s="86"/>
      <c r="E402" s="86"/>
      <c r="F402" s="86"/>
      <c r="G402" s="86"/>
      <c r="H402" s="86"/>
      <c r="I402" s="86"/>
      <c r="J402" s="86"/>
      <c r="K402" s="86"/>
      <c r="L402" s="86"/>
      <c r="M402" s="86"/>
      <c r="N402" s="86"/>
      <c r="O402" s="86"/>
      <c r="P402" s="86"/>
      <c r="Q402" s="70"/>
      <c r="R402" s="55"/>
    </row>
    <row r="403" spans="1:19" s="8" customFormat="1" ht="18">
      <c r="A403" s="87" t="s">
        <v>27</v>
      </c>
      <c r="B403" s="88"/>
      <c r="C403" s="88"/>
      <c r="D403" s="49"/>
      <c r="E403" s="49"/>
      <c r="F403" s="49"/>
      <c r="G403" s="49"/>
      <c r="H403" s="49"/>
      <c r="I403" s="49"/>
      <c r="J403" s="49"/>
      <c r="K403" s="49"/>
      <c r="L403" s="82"/>
      <c r="M403" s="49"/>
      <c r="N403" s="49"/>
      <c r="O403" s="49"/>
      <c r="P403" s="49"/>
      <c r="Q403" s="71"/>
    </row>
    <row r="404" spans="1:19" s="8" customFormat="1">
      <c r="A404" s="89" t="s">
        <v>324</v>
      </c>
      <c r="B404" s="90"/>
      <c r="C404" s="90"/>
      <c r="D404" s="90"/>
      <c r="E404" s="90"/>
      <c r="F404" s="90"/>
      <c r="G404" s="90"/>
      <c r="H404" s="90"/>
      <c r="I404" s="90"/>
      <c r="J404" s="90"/>
      <c r="K404" s="90"/>
      <c r="L404" s="90"/>
      <c r="M404" s="90"/>
      <c r="N404" s="90"/>
      <c r="O404" s="90"/>
      <c r="P404" s="90"/>
      <c r="Q404" s="71"/>
    </row>
    <row r="405" spans="1:19" s="8" customFormat="1">
      <c r="A405" s="76">
        <v>1</v>
      </c>
      <c r="B405" s="76"/>
      <c r="C405" s="12"/>
      <c r="D405" s="76"/>
      <c r="E405" s="76"/>
      <c r="F405" s="76"/>
      <c r="G405" s="76"/>
      <c r="H405" s="76"/>
      <c r="I405" s="76"/>
      <c r="J405" s="76"/>
      <c r="K405" s="76"/>
      <c r="L405" s="61"/>
      <c r="M405" s="76"/>
      <c r="N405" s="3"/>
      <c r="O405" s="9"/>
      <c r="P405" s="4"/>
      <c r="Q405" s="11"/>
      <c r="R405" s="10">
        <f t="shared" ref="R405" si="179">IF(Q405&lt;=30,O405+P405,O405+O405*0.3)*IF(G405=1,0.4,IF(G405=2,0.75,IF(G405="1 (kas 4 m. 1 k. nerengiamos)",0.52,1)))*IF(D405="olimpinė",1,IF(M405="Ne",0.5,1))*IF(OR(A$5="Lietuvos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federacija"),IF(OR(J405&lt;8,K405&lt;16),0,1),1)*E405*IF(I405&lt;=1,1,1/I405)*IF(OR(A$5="Lietuvos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406" spans="1:19" s="8" customFormat="1">
      <c r="A406" s="91" t="s">
        <v>43</v>
      </c>
      <c r="B406" s="92"/>
      <c r="C406" s="92"/>
      <c r="D406" s="92"/>
      <c r="E406" s="92"/>
      <c r="F406" s="92"/>
      <c r="G406" s="92"/>
      <c r="H406" s="92"/>
      <c r="I406" s="92"/>
      <c r="J406" s="92"/>
      <c r="K406" s="92"/>
      <c r="L406" s="92"/>
      <c r="M406" s="92"/>
      <c r="N406" s="92"/>
      <c r="O406" s="92"/>
      <c r="P406" s="92"/>
      <c r="Q406" s="93"/>
      <c r="R406" s="10">
        <f>SUM(R405:R405)</f>
        <v>0</v>
      </c>
    </row>
    <row r="407" spans="1:19" s="8" customFormat="1" ht="15.75">
      <c r="A407" s="23" t="s">
        <v>44</v>
      </c>
      <c r="B407" s="23"/>
      <c r="C407" s="15"/>
      <c r="D407" s="15"/>
      <c r="E407" s="15"/>
      <c r="F407" s="15"/>
      <c r="G407" s="15"/>
      <c r="H407" s="15"/>
      <c r="I407" s="15"/>
      <c r="J407" s="15"/>
      <c r="K407" s="15"/>
      <c r="L407" s="58"/>
      <c r="M407" s="15"/>
      <c r="N407" s="15"/>
      <c r="O407" s="15"/>
      <c r="P407" s="15"/>
      <c r="Q407" s="15"/>
      <c r="R407" s="16"/>
    </row>
    <row r="408" spans="1:19" s="8" customFormat="1">
      <c r="A408" s="48" t="s">
        <v>45</v>
      </c>
      <c r="B408" s="48"/>
      <c r="C408" s="48"/>
      <c r="D408" s="48"/>
      <c r="E408" s="48"/>
      <c r="F408" s="48"/>
      <c r="G408" s="48"/>
      <c r="H408" s="48"/>
      <c r="I408" s="48"/>
      <c r="J408" s="15"/>
      <c r="K408" s="15"/>
      <c r="L408" s="58"/>
      <c r="M408" s="15"/>
      <c r="N408" s="15"/>
      <c r="O408" s="15"/>
      <c r="P408" s="15"/>
      <c r="Q408" s="15"/>
      <c r="R408" s="16"/>
    </row>
    <row r="409" spans="1:19" s="8" customFormat="1">
      <c r="A409" s="48"/>
      <c r="B409" s="48"/>
      <c r="C409" s="48"/>
      <c r="D409" s="48"/>
      <c r="E409" s="48"/>
      <c r="F409" s="48"/>
      <c r="G409" s="48"/>
      <c r="H409" s="48"/>
      <c r="I409" s="48"/>
      <c r="J409" s="15"/>
      <c r="K409" s="15"/>
      <c r="L409" s="58"/>
      <c r="M409" s="15"/>
      <c r="N409" s="15"/>
      <c r="O409" s="15"/>
      <c r="P409" s="15"/>
      <c r="Q409" s="15"/>
      <c r="R409" s="16"/>
    </row>
    <row r="410" spans="1:19">
      <c r="A410" s="48"/>
      <c r="B410" s="48"/>
      <c r="C410" s="48"/>
      <c r="D410" s="48"/>
      <c r="E410" s="48"/>
      <c r="F410" s="48"/>
      <c r="G410" s="48"/>
      <c r="H410" s="48"/>
      <c r="I410" s="48"/>
      <c r="J410" s="15"/>
      <c r="K410" s="15"/>
      <c r="L410" s="58"/>
      <c r="M410" s="15"/>
      <c r="N410" s="15"/>
      <c r="O410" s="15"/>
      <c r="P410" s="15"/>
      <c r="Q410" s="15"/>
      <c r="R410" s="16"/>
      <c r="S410" s="8"/>
    </row>
    <row r="411" spans="1:19">
      <c r="A411" s="94" t="s">
        <v>326</v>
      </c>
      <c r="B411" s="95"/>
      <c r="C411" s="95"/>
      <c r="D411" s="95"/>
      <c r="E411" s="95"/>
      <c r="F411" s="95"/>
      <c r="G411" s="95"/>
      <c r="H411" s="95"/>
      <c r="I411" s="95"/>
      <c r="J411" s="95"/>
      <c r="K411" s="95"/>
      <c r="L411" s="95"/>
      <c r="M411" s="95"/>
      <c r="N411" s="95"/>
      <c r="O411" s="95"/>
      <c r="P411" s="95"/>
      <c r="Q411" s="96"/>
      <c r="R411" s="119">
        <f>SUM(R26+R39+R56+R74+R90+R111+R123+R138+R151+R163+R175+R187+R203+R219+R237+R256+R271+R287+R302+R319+R334+R344+R359+R378+R390)</f>
        <v>5567.0510953750008</v>
      </c>
      <c r="S411" s="8"/>
    </row>
    <row r="412" spans="1:19">
      <c r="A412" s="97"/>
      <c r="B412" s="98"/>
      <c r="C412" s="98"/>
      <c r="D412" s="98"/>
      <c r="E412" s="98"/>
      <c r="F412" s="98"/>
      <c r="G412" s="98"/>
      <c r="H412" s="98"/>
      <c r="I412" s="98"/>
      <c r="J412" s="98"/>
      <c r="K412" s="98"/>
      <c r="L412" s="98"/>
      <c r="M412" s="98"/>
      <c r="N412" s="98"/>
      <c r="O412" s="98"/>
      <c r="P412" s="98"/>
      <c r="Q412" s="99"/>
      <c r="R412" s="120"/>
      <c r="S412" s="8"/>
    </row>
    <row r="413" spans="1:19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84"/>
      <c r="M413" s="5"/>
      <c r="N413" s="6"/>
      <c r="O413" s="6"/>
      <c r="P413" s="6"/>
      <c r="Q413" s="6"/>
      <c r="R413" s="7"/>
      <c r="S413" s="8"/>
    </row>
    <row r="414" spans="1:19" ht="15.75">
      <c r="A414" s="104" t="s">
        <v>327</v>
      </c>
      <c r="B414" s="104"/>
      <c r="C414" s="104"/>
      <c r="D414" s="104"/>
      <c r="E414" s="104"/>
      <c r="F414" s="8"/>
      <c r="G414" s="8"/>
      <c r="H414" s="8"/>
      <c r="J414" s="8"/>
      <c r="M414" s="8"/>
      <c r="R414" s="8"/>
      <c r="S414" s="8"/>
    </row>
    <row r="415" spans="1:19" ht="15.75">
      <c r="A415" s="73"/>
      <c r="B415" s="73"/>
      <c r="C415" s="73"/>
      <c r="D415" s="73"/>
      <c r="E415" s="73"/>
      <c r="F415" s="8"/>
      <c r="G415" s="8"/>
      <c r="H415" s="8"/>
      <c r="J415" s="8"/>
      <c r="M415" s="8"/>
      <c r="R415" s="8"/>
      <c r="S415" s="8"/>
    </row>
    <row r="416" spans="1:19" ht="15.75">
      <c r="A416" s="73"/>
      <c r="B416" s="73"/>
      <c r="C416" s="73"/>
      <c r="D416" s="73"/>
      <c r="E416" s="73"/>
      <c r="F416" s="8"/>
      <c r="G416" s="8"/>
      <c r="H416" s="8"/>
      <c r="J416" s="8"/>
      <c r="M416" s="8"/>
      <c r="R416" s="8"/>
      <c r="S416" s="8"/>
    </row>
    <row r="417" spans="1:19" ht="15.75">
      <c r="A417" s="73"/>
      <c r="B417" s="73"/>
      <c r="C417" s="73"/>
      <c r="D417" s="73"/>
      <c r="E417" s="73"/>
      <c r="F417" s="8"/>
      <c r="G417" s="8"/>
      <c r="H417" s="8"/>
      <c r="J417" s="8"/>
      <c r="M417" s="8"/>
      <c r="R417" s="8"/>
      <c r="S417" s="8"/>
    </row>
    <row r="418" spans="1:19" ht="15.75">
      <c r="A418" s="23" t="s">
        <v>328</v>
      </c>
      <c r="B418"/>
      <c r="C418"/>
      <c r="D418"/>
      <c r="E418"/>
      <c r="F418" s="13"/>
      <c r="G418" s="13"/>
      <c r="H418" s="8"/>
      <c r="J418" s="8"/>
      <c r="M418" s="8"/>
      <c r="R418" s="8"/>
      <c r="S418" s="8"/>
    </row>
    <row r="419" spans="1:19">
      <c r="A419"/>
      <c r="B419"/>
      <c r="C419"/>
      <c r="D419"/>
      <c r="E419"/>
      <c r="F419" s="13"/>
      <c r="G419" s="13"/>
      <c r="H419" s="8"/>
      <c r="J419" s="8"/>
      <c r="M419" s="8"/>
      <c r="R419" s="8"/>
      <c r="S419" s="8"/>
    </row>
    <row r="420" spans="1:19" ht="15.75">
      <c r="A420" s="23" t="s">
        <v>329</v>
      </c>
      <c r="B420"/>
      <c r="C420"/>
      <c r="D420"/>
      <c r="E420"/>
      <c r="F420" s="13"/>
      <c r="G420" s="13"/>
      <c r="H420" s="8"/>
      <c r="J420" s="8"/>
      <c r="M420" s="8"/>
      <c r="R420" s="8"/>
      <c r="S420" s="8"/>
    </row>
    <row r="421" spans="1:19" ht="15.75">
      <c r="A421" s="24" t="s">
        <v>330</v>
      </c>
      <c r="B421"/>
      <c r="C421"/>
      <c r="D421"/>
      <c r="E421"/>
      <c r="F421" s="13"/>
      <c r="G421" s="13"/>
      <c r="H421" s="8"/>
      <c r="J421" s="8"/>
      <c r="M421" s="8"/>
      <c r="R421" s="8"/>
      <c r="S421" s="8"/>
    </row>
    <row r="422" spans="1:19">
      <c r="A422" s="24" t="s">
        <v>331</v>
      </c>
      <c r="B422"/>
      <c r="C422"/>
      <c r="D422"/>
      <c r="E422"/>
      <c r="F422" s="13"/>
      <c r="G422" s="13"/>
      <c r="H422" s="8"/>
      <c r="J422" s="8"/>
      <c r="M422" s="8"/>
      <c r="R422" s="8"/>
      <c r="S422" s="8"/>
    </row>
    <row r="423" spans="1:19">
      <c r="A423" s="8"/>
      <c r="B423" s="8"/>
      <c r="C423" s="8"/>
      <c r="D423" s="8"/>
      <c r="E423" s="8"/>
      <c r="F423" s="8"/>
      <c r="G423" s="8"/>
      <c r="H423" s="8"/>
      <c r="J423" s="8"/>
      <c r="M423" s="8"/>
      <c r="R423" s="8"/>
      <c r="S423" s="8"/>
    </row>
    <row r="424" spans="1:19">
      <c r="A424" s="8"/>
      <c r="B424" s="8"/>
      <c r="C424" s="8"/>
      <c r="D424" s="8"/>
      <c r="E424" s="8"/>
      <c r="F424" s="8"/>
      <c r="G424" s="8"/>
      <c r="H424" s="8"/>
      <c r="J424" s="8"/>
      <c r="M424" s="8"/>
      <c r="R424" s="8"/>
      <c r="S424" s="8"/>
    </row>
    <row r="425" spans="1:19">
      <c r="A425" s="8"/>
      <c r="B425" s="8"/>
      <c r="C425" s="8"/>
      <c r="D425" s="8"/>
      <c r="E425" s="8"/>
      <c r="F425" s="8"/>
      <c r="G425" s="8"/>
      <c r="H425" s="8"/>
      <c r="J425" s="8"/>
      <c r="M425" s="8"/>
      <c r="R425" s="8"/>
      <c r="S425" s="8"/>
    </row>
    <row r="426" spans="1:19">
      <c r="A426" s="8"/>
      <c r="B426" s="8"/>
      <c r="C426" s="8"/>
      <c r="D426" s="8"/>
      <c r="E426" s="8"/>
      <c r="F426" s="8"/>
      <c r="G426" s="8"/>
      <c r="H426" s="8"/>
      <c r="J426" s="8"/>
      <c r="M426" s="8"/>
      <c r="R426" s="8"/>
      <c r="S426" s="8"/>
    </row>
    <row r="427" spans="1:19">
      <c r="A427" s="8"/>
      <c r="B427" s="8"/>
      <c r="C427" s="8"/>
      <c r="D427" s="8"/>
      <c r="E427" s="8"/>
      <c r="F427" s="8"/>
      <c r="G427" s="8"/>
      <c r="H427" s="8"/>
      <c r="J427" s="8"/>
      <c r="M427" s="8"/>
      <c r="R427" s="8"/>
      <c r="S427" s="8"/>
    </row>
    <row r="428" spans="1:19">
      <c r="A428" s="8"/>
      <c r="B428" s="8"/>
      <c r="C428" s="8"/>
      <c r="D428" s="8"/>
      <c r="E428" s="8"/>
      <c r="F428" s="8"/>
      <c r="G428" s="8"/>
      <c r="H428" s="8"/>
      <c r="J428" s="8"/>
      <c r="M428" s="8"/>
      <c r="R428" s="8"/>
      <c r="S428" s="8"/>
    </row>
    <row r="429" spans="1:19">
      <c r="A429" s="8"/>
      <c r="B429" s="8"/>
      <c r="C429" s="8"/>
      <c r="D429" s="8"/>
      <c r="E429" s="8"/>
      <c r="F429" s="8"/>
      <c r="G429" s="8"/>
      <c r="H429" s="8"/>
      <c r="J429" s="8"/>
      <c r="M429" s="8"/>
      <c r="R429" s="8"/>
      <c r="S429" s="8"/>
    </row>
    <row r="430" spans="1:19">
      <c r="A430" s="8"/>
      <c r="B430" s="8"/>
      <c r="C430" s="8"/>
      <c r="D430" s="8"/>
      <c r="E430" s="8"/>
      <c r="F430" s="8"/>
      <c r="G430" s="8"/>
      <c r="H430" s="8"/>
      <c r="J430" s="8"/>
      <c r="M430" s="8"/>
      <c r="R430" s="8"/>
      <c r="S430" s="8"/>
    </row>
    <row r="431" spans="1:19">
      <c r="A431" s="8"/>
      <c r="B431" s="8"/>
      <c r="C431" s="8"/>
      <c r="D431" s="8"/>
      <c r="E431" s="8"/>
      <c r="F431" s="8"/>
      <c r="G431" s="8"/>
      <c r="H431" s="8"/>
      <c r="J431" s="8"/>
      <c r="M431" s="8"/>
      <c r="R431" s="8"/>
      <c r="S431" s="8"/>
    </row>
    <row r="432" spans="1:19">
      <c r="A432" s="8"/>
      <c r="B432" s="8"/>
      <c r="C432" s="8"/>
      <c r="D432" s="8"/>
      <c r="E432" s="8"/>
      <c r="F432" s="8"/>
      <c r="G432" s="8"/>
      <c r="H432" s="8"/>
      <c r="J432" s="8"/>
      <c r="M432" s="8"/>
      <c r="R432" s="8"/>
      <c r="S432" s="8"/>
    </row>
    <row r="433" spans="1:19">
      <c r="A433" s="8"/>
      <c r="B433" s="8"/>
      <c r="C433" s="8"/>
      <c r="D433" s="8"/>
      <c r="E433" s="8"/>
      <c r="F433" s="8"/>
      <c r="G433" s="8"/>
      <c r="H433" s="8"/>
      <c r="J433" s="8"/>
      <c r="M433" s="8"/>
      <c r="R433" s="8"/>
      <c r="S433" s="8"/>
    </row>
    <row r="434" spans="1:19">
      <c r="A434" s="8"/>
      <c r="B434" s="8"/>
      <c r="C434" s="8"/>
      <c r="D434" s="8"/>
      <c r="E434" s="8"/>
      <c r="F434" s="8"/>
      <c r="G434" s="8"/>
      <c r="H434" s="8"/>
      <c r="J434" s="8"/>
      <c r="M434" s="8"/>
      <c r="R434" s="8"/>
      <c r="S434" s="8"/>
    </row>
    <row r="435" spans="1:19">
      <c r="A435" s="8"/>
      <c r="B435" s="8"/>
      <c r="C435" s="8"/>
      <c r="D435" s="8"/>
      <c r="E435" s="8"/>
      <c r="F435" s="8"/>
      <c r="G435" s="8"/>
      <c r="H435" s="8"/>
      <c r="J435" s="8"/>
      <c r="M435" s="8"/>
      <c r="R435" s="8"/>
      <c r="S435" s="8"/>
    </row>
    <row r="436" spans="1:19">
      <c r="A436" s="8"/>
      <c r="B436" s="8"/>
      <c r="C436" s="8"/>
      <c r="D436" s="8"/>
      <c r="E436" s="8"/>
      <c r="F436" s="8"/>
      <c r="G436" s="8"/>
      <c r="H436" s="8"/>
      <c r="J436" s="8"/>
      <c r="M436" s="8"/>
      <c r="R436" s="8"/>
      <c r="S436" s="8"/>
    </row>
    <row r="437" spans="1:19">
      <c r="A437" s="8"/>
      <c r="B437" s="8"/>
      <c r="C437" s="8"/>
      <c r="D437" s="8"/>
      <c r="E437" s="8"/>
      <c r="F437" s="8"/>
      <c r="G437" s="8"/>
      <c r="H437" s="8"/>
      <c r="J437" s="8"/>
      <c r="M437" s="8"/>
      <c r="R437" s="8"/>
      <c r="S437" s="8"/>
    </row>
    <row r="438" spans="1:19">
      <c r="A438" s="8"/>
      <c r="B438" s="8"/>
      <c r="C438" s="8"/>
      <c r="D438" s="8"/>
      <c r="E438" s="8"/>
      <c r="F438" s="8"/>
      <c r="G438" s="8"/>
      <c r="H438" s="8"/>
      <c r="J438" s="8"/>
      <c r="M438" s="8"/>
      <c r="R438" s="8"/>
      <c r="S438" s="8"/>
    </row>
    <row r="439" spans="1:19">
      <c r="A439" s="8"/>
      <c r="B439" s="8"/>
      <c r="C439" s="8"/>
      <c r="D439" s="8"/>
      <c r="E439" s="8"/>
      <c r="F439" s="8"/>
      <c r="G439" s="8"/>
      <c r="H439" s="8"/>
      <c r="J439" s="8"/>
      <c r="M439" s="8"/>
      <c r="R439" s="8"/>
      <c r="S439" s="8"/>
    </row>
    <row r="440" spans="1:19">
      <c r="A440" s="8"/>
      <c r="B440" s="8"/>
      <c r="C440" s="8"/>
      <c r="D440" s="8"/>
      <c r="E440" s="8"/>
      <c r="F440" s="8"/>
      <c r="G440" s="8"/>
      <c r="H440" s="8"/>
      <c r="J440" s="8"/>
      <c r="M440" s="8"/>
      <c r="R440" s="8"/>
      <c r="S440" s="8"/>
    </row>
    <row r="441" spans="1:19">
      <c r="A441" s="8"/>
      <c r="B441" s="8"/>
      <c r="C441" s="8"/>
      <c r="D441" s="8"/>
      <c r="E441" s="8"/>
      <c r="F441" s="8"/>
      <c r="G441" s="8"/>
      <c r="H441" s="8"/>
      <c r="J441" s="8"/>
      <c r="M441" s="8"/>
      <c r="R441" s="8"/>
      <c r="S441" s="8"/>
    </row>
    <row r="442" spans="1:19">
      <c r="A442" s="8"/>
      <c r="B442" s="8"/>
      <c r="C442" s="8"/>
      <c r="D442" s="8"/>
      <c r="E442" s="8"/>
      <c r="F442" s="8"/>
      <c r="G442" s="8"/>
      <c r="H442" s="8"/>
      <c r="J442" s="8"/>
      <c r="M442" s="8"/>
      <c r="R442" s="8"/>
      <c r="S442" s="8"/>
    </row>
    <row r="443" spans="1:19">
      <c r="A443" s="8"/>
      <c r="B443" s="8"/>
      <c r="C443" s="8"/>
      <c r="D443" s="8"/>
      <c r="E443" s="8"/>
      <c r="F443" s="8"/>
      <c r="G443" s="8"/>
      <c r="H443" s="8"/>
      <c r="J443" s="8"/>
      <c r="M443" s="8"/>
      <c r="R443" s="8"/>
      <c r="S443" s="8"/>
    </row>
    <row r="444" spans="1:19">
      <c r="A444" s="8"/>
      <c r="B444" s="8"/>
      <c r="C444" s="8"/>
      <c r="D444" s="8"/>
      <c r="E444" s="8"/>
      <c r="F444" s="8"/>
      <c r="G444" s="8"/>
      <c r="H444" s="8"/>
      <c r="J444" s="8"/>
      <c r="M444" s="8"/>
      <c r="R444" s="8"/>
      <c r="S444" s="8"/>
    </row>
    <row r="445" spans="1:19">
      <c r="A445" s="8"/>
      <c r="B445" s="8"/>
      <c r="C445" s="8"/>
      <c r="D445" s="8"/>
      <c r="E445" s="8"/>
      <c r="F445" s="8"/>
      <c r="G445" s="8"/>
      <c r="H445" s="8"/>
      <c r="J445" s="8"/>
      <c r="M445" s="8"/>
      <c r="R445" s="8"/>
      <c r="S445" s="8"/>
    </row>
    <row r="446" spans="1:19">
      <c r="A446" s="8"/>
      <c r="B446" s="8"/>
      <c r="C446" s="8"/>
      <c r="D446" s="8"/>
      <c r="E446" s="8"/>
      <c r="F446" s="8"/>
      <c r="G446" s="8"/>
      <c r="H446" s="8"/>
      <c r="J446" s="8"/>
      <c r="M446" s="8"/>
      <c r="R446" s="8"/>
      <c r="S446" s="8"/>
    </row>
    <row r="447" spans="1:19">
      <c r="A447" s="8"/>
      <c r="B447" s="8"/>
      <c r="C447" s="8"/>
      <c r="D447" s="8"/>
      <c r="E447" s="8"/>
      <c r="F447" s="8"/>
      <c r="G447" s="8"/>
      <c r="H447" s="8"/>
      <c r="J447" s="8"/>
      <c r="M447" s="8"/>
      <c r="R447" s="8"/>
      <c r="S447" s="8"/>
    </row>
    <row r="448" spans="1:19">
      <c r="A448" s="8"/>
      <c r="B448" s="8"/>
      <c r="C448" s="8"/>
      <c r="D448" s="8"/>
      <c r="E448" s="8"/>
      <c r="F448" s="8"/>
      <c r="G448" s="8"/>
      <c r="H448" s="8"/>
      <c r="J448" s="8"/>
      <c r="M448" s="8"/>
      <c r="R448" s="8"/>
      <c r="S448" s="8"/>
    </row>
    <row r="449" spans="1:19">
      <c r="A449" s="8"/>
      <c r="B449" s="8"/>
      <c r="C449" s="8"/>
      <c r="D449" s="8"/>
      <c r="E449" s="8"/>
      <c r="F449" s="8"/>
      <c r="G449" s="8"/>
      <c r="H449" s="8"/>
      <c r="J449" s="8"/>
      <c r="M449" s="8"/>
      <c r="R449" s="8"/>
      <c r="S449" s="8"/>
    </row>
    <row r="450" spans="1:19">
      <c r="A450" s="8"/>
      <c r="B450" s="8"/>
      <c r="C450" s="8"/>
      <c r="D450" s="8"/>
      <c r="E450" s="8"/>
      <c r="F450" s="8"/>
      <c r="G450" s="8"/>
      <c r="H450" s="8"/>
      <c r="J450" s="8"/>
      <c r="M450" s="8"/>
      <c r="R450" s="8"/>
      <c r="S450" s="8"/>
    </row>
    <row r="451" spans="1:19">
      <c r="A451" s="8"/>
      <c r="B451" s="8"/>
      <c r="C451" s="8"/>
      <c r="D451" s="8"/>
      <c r="E451" s="8"/>
      <c r="F451" s="8"/>
      <c r="G451" s="8"/>
      <c r="H451" s="8"/>
      <c r="J451" s="8"/>
      <c r="M451" s="8"/>
      <c r="R451" s="8"/>
      <c r="S451" s="8"/>
    </row>
    <row r="452" spans="1:19">
      <c r="A452" s="8"/>
      <c r="B452" s="8"/>
      <c r="C452" s="8"/>
      <c r="D452" s="8"/>
      <c r="E452" s="8"/>
      <c r="F452" s="8"/>
      <c r="G452" s="8"/>
      <c r="H452" s="8"/>
      <c r="J452" s="8"/>
      <c r="M452" s="8"/>
      <c r="R452" s="8"/>
      <c r="S452" s="8"/>
    </row>
    <row r="453" spans="1:19">
      <c r="A453" s="8"/>
      <c r="B453" s="8"/>
      <c r="C453" s="8"/>
      <c r="D453" s="8"/>
      <c r="E453" s="8"/>
      <c r="F453" s="8"/>
      <c r="G453" s="8"/>
      <c r="H453" s="8"/>
      <c r="J453" s="8"/>
      <c r="M453" s="8"/>
      <c r="R453" s="8"/>
      <c r="S453" s="8"/>
    </row>
    <row r="454" spans="1:19">
      <c r="A454" s="8"/>
      <c r="B454" s="8"/>
      <c r="C454" s="8"/>
      <c r="D454" s="8"/>
      <c r="E454" s="8"/>
      <c r="F454" s="8"/>
      <c r="G454" s="8"/>
      <c r="H454" s="8"/>
      <c r="J454" s="8"/>
      <c r="M454" s="8"/>
      <c r="R454" s="8"/>
      <c r="S454" s="8"/>
    </row>
    <row r="455" spans="1:19">
      <c r="A455" s="8"/>
      <c r="B455" s="8"/>
      <c r="C455" s="8"/>
      <c r="D455" s="8"/>
      <c r="E455" s="8"/>
      <c r="F455" s="8"/>
      <c r="G455" s="8"/>
      <c r="H455" s="8"/>
      <c r="J455" s="8"/>
      <c r="M455" s="8"/>
      <c r="R455" s="8"/>
      <c r="S455" s="8"/>
    </row>
    <row r="456" spans="1:19">
      <c r="A456" s="8"/>
      <c r="B456" s="8"/>
      <c r="C456" s="8"/>
      <c r="D456" s="8"/>
      <c r="E456" s="8"/>
      <c r="F456" s="8"/>
      <c r="G456" s="8"/>
      <c r="H456" s="8"/>
      <c r="J456" s="8"/>
      <c r="M456" s="8"/>
      <c r="R456" s="8"/>
      <c r="S456" s="8"/>
    </row>
    <row r="457" spans="1:19">
      <c r="A457" s="8"/>
      <c r="B457" s="8"/>
      <c r="C457" s="8"/>
      <c r="D457" s="8"/>
      <c r="E457" s="8"/>
      <c r="F457" s="8"/>
      <c r="G457" s="8"/>
      <c r="H457" s="8"/>
      <c r="J457" s="8"/>
      <c r="M457" s="8"/>
      <c r="R457" s="8"/>
      <c r="S457" s="8"/>
    </row>
    <row r="458" spans="1:19">
      <c r="A458" s="8"/>
      <c r="B458" s="8"/>
      <c r="C458" s="8"/>
      <c r="D458" s="8"/>
      <c r="E458" s="8"/>
      <c r="F458" s="8"/>
      <c r="G458" s="8"/>
      <c r="H458" s="8"/>
      <c r="J458" s="8"/>
      <c r="M458" s="8"/>
      <c r="R458" s="8"/>
      <c r="S458" s="8"/>
    </row>
    <row r="459" spans="1:19">
      <c r="A459" s="8"/>
      <c r="B459" s="8"/>
      <c r="C459" s="8"/>
      <c r="D459" s="8"/>
      <c r="E459" s="8"/>
      <c r="F459" s="8"/>
      <c r="G459" s="8"/>
      <c r="H459" s="8"/>
      <c r="J459" s="8"/>
      <c r="M459" s="8"/>
      <c r="R459" s="8"/>
      <c r="S459" s="8"/>
    </row>
    <row r="460" spans="1:19">
      <c r="A460" s="8"/>
      <c r="B460" s="8"/>
      <c r="C460" s="8"/>
      <c r="D460" s="8"/>
      <c r="E460" s="8"/>
      <c r="F460" s="8"/>
      <c r="G460" s="8"/>
      <c r="H460" s="8"/>
      <c r="J460" s="8"/>
      <c r="M460" s="8"/>
      <c r="R460" s="8"/>
      <c r="S460" s="8"/>
    </row>
    <row r="461" spans="1:19">
      <c r="A461" s="8"/>
      <c r="B461" s="8"/>
      <c r="C461" s="8"/>
      <c r="D461" s="8"/>
      <c r="E461" s="8"/>
      <c r="F461" s="8"/>
      <c r="G461" s="8"/>
      <c r="H461" s="8"/>
      <c r="J461" s="8"/>
      <c r="M461" s="8"/>
      <c r="R461" s="8"/>
      <c r="S461" s="8"/>
    </row>
    <row r="462" spans="1:19">
      <c r="A462" s="8"/>
      <c r="B462" s="8"/>
      <c r="C462" s="8"/>
      <c r="D462" s="8"/>
      <c r="E462" s="8"/>
      <c r="F462" s="8"/>
      <c r="G462" s="8"/>
      <c r="H462" s="8"/>
      <c r="J462" s="8"/>
      <c r="M462" s="8"/>
      <c r="R462" s="8"/>
      <c r="S462" s="8"/>
    </row>
    <row r="463" spans="1:19">
      <c r="A463" s="8"/>
      <c r="B463" s="8"/>
      <c r="C463" s="8"/>
      <c r="D463" s="8"/>
      <c r="E463" s="8"/>
      <c r="F463" s="8"/>
      <c r="G463" s="8"/>
      <c r="H463" s="8"/>
      <c r="J463" s="8"/>
      <c r="M463" s="8"/>
      <c r="R463" s="8"/>
      <c r="S463" s="8"/>
    </row>
    <row r="464" spans="1:19">
      <c r="A464" s="8"/>
      <c r="B464" s="8"/>
      <c r="C464" s="8"/>
      <c r="D464" s="8"/>
      <c r="E464" s="8"/>
      <c r="F464" s="8"/>
      <c r="G464" s="8"/>
      <c r="H464" s="8"/>
      <c r="J464" s="8"/>
      <c r="M464" s="8"/>
      <c r="R464" s="8"/>
      <c r="S464" s="8"/>
    </row>
    <row r="465" spans="1:19">
      <c r="A465" s="8"/>
      <c r="B465" s="8"/>
      <c r="C465" s="8"/>
      <c r="D465" s="8"/>
      <c r="E465" s="8"/>
      <c r="F465" s="8"/>
      <c r="G465" s="8"/>
      <c r="H465" s="8"/>
      <c r="J465" s="8"/>
      <c r="M465" s="8"/>
      <c r="R465" s="8"/>
      <c r="S465" s="8"/>
    </row>
    <row r="466" spans="1:19">
      <c r="A466" s="8"/>
      <c r="B466" s="8"/>
      <c r="C466" s="8"/>
      <c r="D466" s="8"/>
      <c r="E466" s="8"/>
      <c r="F466" s="8"/>
      <c r="G466" s="8"/>
      <c r="H466" s="8"/>
      <c r="J466" s="8"/>
      <c r="M466" s="8"/>
      <c r="R466" s="8"/>
      <c r="S466" s="8"/>
    </row>
    <row r="467" spans="1:19">
      <c r="A467" s="8"/>
      <c r="B467" s="8"/>
      <c r="C467" s="8"/>
      <c r="D467" s="8"/>
      <c r="E467" s="8"/>
      <c r="F467" s="8"/>
      <c r="G467" s="8"/>
      <c r="H467" s="8"/>
      <c r="J467" s="8"/>
      <c r="M467" s="8"/>
      <c r="R467" s="8"/>
      <c r="S467" s="8"/>
    </row>
    <row r="468" spans="1:19">
      <c r="A468" s="8"/>
      <c r="B468" s="8"/>
      <c r="C468" s="8"/>
      <c r="D468" s="8"/>
      <c r="E468" s="8"/>
      <c r="F468" s="8"/>
      <c r="G468" s="8"/>
      <c r="H468" s="8"/>
      <c r="J468" s="8"/>
      <c r="M468" s="8"/>
      <c r="R468" s="8"/>
      <c r="S468" s="8"/>
    </row>
    <row r="469" spans="1:19">
      <c r="A469" s="8"/>
      <c r="B469" s="8"/>
      <c r="C469" s="8"/>
      <c r="D469" s="8"/>
      <c r="E469" s="8"/>
      <c r="F469" s="8"/>
      <c r="G469" s="8"/>
      <c r="H469" s="8"/>
      <c r="J469" s="8"/>
      <c r="M469" s="8"/>
      <c r="R469" s="8"/>
      <c r="S469" s="8"/>
    </row>
    <row r="470" spans="1:19">
      <c r="A470" s="8"/>
      <c r="B470" s="8"/>
      <c r="C470" s="8"/>
      <c r="D470" s="8"/>
      <c r="E470" s="8"/>
      <c r="F470" s="8"/>
      <c r="G470" s="8"/>
      <c r="H470" s="8"/>
      <c r="J470" s="8"/>
      <c r="M470" s="8"/>
      <c r="R470" s="8"/>
      <c r="S470" s="8"/>
    </row>
    <row r="471" spans="1:19">
      <c r="A471" s="8"/>
      <c r="B471" s="8"/>
      <c r="C471" s="8"/>
      <c r="D471" s="8"/>
      <c r="E471" s="8"/>
      <c r="F471" s="8"/>
      <c r="G471" s="8"/>
      <c r="H471" s="8"/>
      <c r="J471" s="8"/>
      <c r="M471" s="8"/>
      <c r="R471" s="8"/>
      <c r="S471" s="8"/>
    </row>
    <row r="472" spans="1:19">
      <c r="A472" s="8"/>
      <c r="B472" s="8"/>
      <c r="C472" s="8"/>
      <c r="D472" s="8"/>
      <c r="E472" s="8"/>
      <c r="F472" s="8"/>
      <c r="G472" s="8"/>
      <c r="H472" s="8"/>
      <c r="J472" s="8"/>
      <c r="M472" s="8"/>
      <c r="R472" s="8"/>
      <c r="S472" s="8"/>
    </row>
    <row r="473" spans="1:19">
      <c r="A473" s="8"/>
      <c r="B473" s="8"/>
      <c r="C473" s="8"/>
      <c r="D473" s="8"/>
      <c r="E473" s="8"/>
      <c r="F473" s="8"/>
      <c r="G473" s="8"/>
      <c r="H473" s="8"/>
      <c r="J473" s="8"/>
      <c r="M473" s="8"/>
      <c r="R473" s="8"/>
      <c r="S473" s="8"/>
    </row>
    <row r="474" spans="1:19">
      <c r="A474" s="8"/>
      <c r="B474" s="8"/>
      <c r="C474" s="8"/>
      <c r="D474" s="8"/>
      <c r="E474" s="8"/>
      <c r="F474" s="8"/>
      <c r="G474" s="8"/>
      <c r="H474" s="8"/>
      <c r="J474" s="8"/>
      <c r="M474" s="8"/>
      <c r="R474" s="8"/>
      <c r="S474" s="8"/>
    </row>
    <row r="475" spans="1:19">
      <c r="A475" s="8"/>
      <c r="B475" s="8"/>
      <c r="C475" s="8"/>
      <c r="D475" s="8"/>
      <c r="E475" s="8"/>
      <c r="F475" s="8"/>
      <c r="G475" s="8"/>
      <c r="H475" s="8"/>
      <c r="J475" s="8"/>
      <c r="M475" s="8"/>
      <c r="R475" s="8"/>
      <c r="S475" s="8"/>
    </row>
    <row r="476" spans="1:19">
      <c r="A476" s="8"/>
      <c r="B476" s="8"/>
      <c r="C476" s="8"/>
      <c r="D476" s="8"/>
      <c r="E476" s="8"/>
      <c r="F476" s="8"/>
      <c r="G476" s="8"/>
      <c r="H476" s="8"/>
      <c r="J476" s="8"/>
      <c r="M476" s="8"/>
      <c r="R476" s="8"/>
      <c r="S476" s="8"/>
    </row>
    <row r="477" spans="1:19">
      <c r="A477" s="8"/>
      <c r="B477" s="8"/>
      <c r="C477" s="8"/>
      <c r="D477" s="8"/>
      <c r="E477" s="8"/>
      <c r="F477" s="8"/>
      <c r="G477" s="8"/>
      <c r="H477" s="8"/>
      <c r="J477" s="8"/>
      <c r="M477" s="8"/>
      <c r="R477" s="8"/>
      <c r="S477" s="8"/>
    </row>
    <row r="478" spans="1:19">
      <c r="A478" s="8"/>
      <c r="B478" s="8"/>
      <c r="C478" s="8"/>
      <c r="D478" s="8"/>
      <c r="E478" s="8"/>
      <c r="F478" s="8"/>
      <c r="G478" s="8"/>
      <c r="H478" s="8"/>
      <c r="J478" s="8"/>
      <c r="M478" s="8"/>
      <c r="R478" s="8"/>
      <c r="S478" s="8"/>
    </row>
    <row r="479" spans="1:19">
      <c r="A479" s="8"/>
      <c r="B479" s="8"/>
      <c r="C479" s="8"/>
      <c r="D479" s="8"/>
      <c r="E479" s="8"/>
      <c r="F479" s="8"/>
      <c r="G479" s="8"/>
      <c r="H479" s="8"/>
      <c r="J479" s="8"/>
      <c r="M479" s="8"/>
      <c r="R479" s="8"/>
      <c r="S479" s="8"/>
    </row>
    <row r="480" spans="1:19">
      <c r="A480" s="8"/>
      <c r="B480" s="8"/>
      <c r="C480" s="8"/>
      <c r="D480" s="8"/>
      <c r="E480" s="8"/>
      <c r="F480" s="8"/>
      <c r="G480" s="8"/>
      <c r="H480" s="8"/>
      <c r="J480" s="8"/>
      <c r="M480" s="8"/>
      <c r="R480" s="8"/>
      <c r="S480" s="8"/>
    </row>
    <row r="481" spans="1:19">
      <c r="A481" s="8"/>
      <c r="B481" s="8"/>
      <c r="C481" s="8"/>
      <c r="D481" s="8"/>
      <c r="E481" s="8"/>
      <c r="F481" s="8"/>
      <c r="G481" s="8"/>
      <c r="H481" s="8"/>
      <c r="J481" s="8"/>
      <c r="M481" s="8"/>
      <c r="R481" s="8"/>
      <c r="S481" s="8"/>
    </row>
    <row r="482" spans="1:19">
      <c r="A482" s="8"/>
      <c r="B482" s="8"/>
      <c r="C482" s="8"/>
      <c r="D482" s="8"/>
      <c r="E482" s="8"/>
      <c r="F482" s="8"/>
      <c r="G482" s="8"/>
      <c r="H482" s="8"/>
      <c r="J482" s="8"/>
      <c r="M482" s="8"/>
      <c r="R482" s="8"/>
      <c r="S482" s="8"/>
    </row>
    <row r="483" spans="1:19">
      <c r="A483" s="8"/>
      <c r="B483" s="8"/>
      <c r="C483" s="8"/>
      <c r="D483" s="8"/>
      <c r="E483" s="8"/>
      <c r="F483" s="8"/>
      <c r="G483" s="8"/>
      <c r="H483" s="8"/>
      <c r="J483" s="8"/>
      <c r="M483" s="8"/>
      <c r="R483" s="8"/>
      <c r="S483" s="8"/>
    </row>
    <row r="484" spans="1:19">
      <c r="A484" s="8"/>
      <c r="B484" s="8"/>
      <c r="C484" s="8"/>
      <c r="D484" s="8"/>
      <c r="E484" s="8"/>
      <c r="F484" s="8"/>
      <c r="G484" s="8"/>
      <c r="H484" s="8"/>
      <c r="J484" s="8"/>
      <c r="M484" s="8"/>
      <c r="R484" s="8"/>
      <c r="S484" s="8"/>
    </row>
    <row r="485" spans="1:19">
      <c r="A485" s="8"/>
      <c r="B485" s="8"/>
      <c r="C485" s="8"/>
      <c r="D485" s="8"/>
      <c r="E485" s="8"/>
      <c r="F485" s="8"/>
      <c r="G485" s="8"/>
      <c r="H485" s="8"/>
      <c r="J485" s="8"/>
      <c r="M485" s="8"/>
      <c r="R485" s="8"/>
      <c r="S485" s="8"/>
    </row>
    <row r="486" spans="1:19">
      <c r="A486" s="8"/>
      <c r="B486" s="8"/>
      <c r="C486" s="8"/>
      <c r="D486" s="8"/>
      <c r="E486" s="8"/>
      <c r="F486" s="8"/>
      <c r="G486" s="8"/>
      <c r="H486" s="8"/>
      <c r="J486" s="8"/>
      <c r="M486" s="8"/>
      <c r="R486" s="8"/>
      <c r="S486" s="8"/>
    </row>
    <row r="487" spans="1:19">
      <c r="A487" s="8"/>
      <c r="B487" s="8"/>
      <c r="C487" s="8"/>
      <c r="D487" s="8"/>
      <c r="E487" s="8"/>
      <c r="F487" s="8"/>
      <c r="G487" s="8"/>
      <c r="H487" s="8"/>
      <c r="J487" s="8"/>
      <c r="M487" s="8"/>
      <c r="R487" s="8"/>
      <c r="S487" s="8"/>
    </row>
    <row r="488" spans="1:19">
      <c r="A488" s="8"/>
      <c r="B488" s="8"/>
      <c r="C488" s="8"/>
      <c r="D488" s="8"/>
      <c r="E488" s="8"/>
      <c r="F488" s="8"/>
      <c r="G488" s="8"/>
      <c r="H488" s="8"/>
      <c r="J488" s="8"/>
      <c r="M488" s="8"/>
      <c r="R488" s="8"/>
      <c r="S488" s="8"/>
    </row>
    <row r="489" spans="1:19">
      <c r="A489" s="8"/>
      <c r="B489" s="8"/>
      <c r="C489" s="8"/>
      <c r="D489" s="8"/>
      <c r="E489" s="8"/>
      <c r="F489" s="8"/>
      <c r="G489" s="8"/>
      <c r="H489" s="8"/>
      <c r="J489" s="8"/>
      <c r="M489" s="8"/>
      <c r="R489" s="8"/>
      <c r="S489" s="8"/>
    </row>
    <row r="490" spans="1:19">
      <c r="A490" s="8"/>
      <c r="B490" s="8"/>
      <c r="C490" s="8"/>
      <c r="D490" s="8"/>
      <c r="E490" s="8"/>
      <c r="F490" s="8"/>
      <c r="G490" s="8"/>
      <c r="H490" s="8"/>
      <c r="J490" s="8"/>
      <c r="M490" s="8"/>
      <c r="R490" s="8"/>
      <c r="S490" s="8"/>
    </row>
    <row r="491" spans="1:19">
      <c r="A491" s="8"/>
      <c r="B491" s="8"/>
      <c r="C491" s="8"/>
      <c r="D491" s="8"/>
      <c r="E491" s="8"/>
      <c r="F491" s="8"/>
      <c r="G491" s="8"/>
      <c r="H491" s="8"/>
      <c r="J491" s="8"/>
      <c r="M491" s="8"/>
      <c r="R491" s="8"/>
      <c r="S491" s="8"/>
    </row>
    <row r="492" spans="1:19">
      <c r="A492" s="8"/>
      <c r="B492" s="8"/>
      <c r="C492" s="8"/>
      <c r="D492" s="8"/>
      <c r="E492" s="8"/>
      <c r="F492" s="8"/>
      <c r="G492" s="8"/>
      <c r="H492" s="8"/>
      <c r="J492" s="8"/>
      <c r="M492" s="8"/>
      <c r="R492" s="8"/>
      <c r="S492" s="8"/>
    </row>
    <row r="493" spans="1:19">
      <c r="A493" s="8"/>
      <c r="B493" s="8"/>
      <c r="C493" s="8"/>
      <c r="D493" s="8"/>
      <c r="E493" s="8"/>
      <c r="F493" s="8"/>
      <c r="G493" s="8"/>
      <c r="H493" s="8"/>
      <c r="J493" s="8"/>
      <c r="M493" s="8"/>
      <c r="R493" s="8"/>
      <c r="S493" s="8"/>
    </row>
    <row r="494" spans="1:19">
      <c r="A494" s="8"/>
      <c r="B494" s="8"/>
      <c r="C494" s="8"/>
      <c r="D494" s="8"/>
      <c r="E494" s="8"/>
      <c r="F494" s="8"/>
      <c r="G494" s="8"/>
      <c r="H494" s="8"/>
      <c r="J494" s="8"/>
      <c r="M494" s="8"/>
      <c r="R494" s="8"/>
      <c r="S494" s="8"/>
    </row>
    <row r="495" spans="1:19">
      <c r="A495" s="8"/>
      <c r="B495" s="8"/>
      <c r="C495" s="8"/>
      <c r="D495" s="8"/>
      <c r="E495" s="8"/>
      <c r="F495" s="8"/>
      <c r="G495" s="8"/>
      <c r="H495" s="8"/>
      <c r="J495" s="8"/>
      <c r="M495" s="8"/>
      <c r="R495" s="8"/>
      <c r="S495" s="8"/>
    </row>
    <row r="496" spans="1:19">
      <c r="A496" s="8"/>
      <c r="B496" s="8"/>
      <c r="C496" s="8"/>
      <c r="D496" s="8"/>
      <c r="E496" s="8"/>
      <c r="F496" s="8"/>
      <c r="G496" s="8"/>
      <c r="H496" s="8"/>
      <c r="J496" s="8"/>
      <c r="M496" s="8"/>
      <c r="R496" s="8"/>
      <c r="S496" s="8"/>
    </row>
    <row r="497" spans="1:19">
      <c r="A497" s="8"/>
      <c r="B497" s="8"/>
      <c r="C497" s="8"/>
      <c r="D497" s="8"/>
      <c r="E497" s="8"/>
      <c r="F497" s="8"/>
      <c r="G497" s="8"/>
      <c r="H497" s="8"/>
      <c r="J497" s="8"/>
      <c r="M497" s="8"/>
      <c r="R497" s="8"/>
      <c r="S497" s="8"/>
    </row>
    <row r="498" spans="1:19">
      <c r="A498" s="8"/>
      <c r="B498" s="8"/>
      <c r="C498" s="8"/>
      <c r="D498" s="8"/>
      <c r="E498" s="8"/>
      <c r="F498" s="8"/>
      <c r="G498" s="8"/>
      <c r="H498" s="8"/>
      <c r="J498" s="8"/>
      <c r="M498" s="8"/>
      <c r="R498" s="8"/>
      <c r="S498" s="8"/>
    </row>
    <row r="499" spans="1:19">
      <c r="A499" s="8"/>
      <c r="B499" s="8"/>
      <c r="C499" s="8"/>
      <c r="D499" s="8"/>
      <c r="E499" s="8"/>
      <c r="F499" s="8"/>
      <c r="G499" s="8"/>
      <c r="H499" s="8"/>
      <c r="J499" s="8"/>
      <c r="M499" s="8"/>
      <c r="R499" s="8"/>
      <c r="S499" s="8"/>
    </row>
    <row r="500" spans="1:19">
      <c r="A500" s="8"/>
      <c r="B500" s="8"/>
      <c r="C500" s="8"/>
      <c r="D500" s="8"/>
      <c r="E500" s="8"/>
      <c r="F500" s="8"/>
      <c r="G500" s="8"/>
      <c r="H500" s="8"/>
      <c r="J500" s="8"/>
      <c r="M500" s="8"/>
      <c r="R500" s="8"/>
      <c r="S500" s="8"/>
    </row>
    <row r="501" spans="1:19">
      <c r="A501" s="8"/>
      <c r="B501" s="8"/>
      <c r="C501" s="8"/>
      <c r="D501" s="8"/>
      <c r="E501" s="8"/>
      <c r="F501" s="8"/>
      <c r="G501" s="8"/>
      <c r="H501" s="8"/>
      <c r="J501" s="8"/>
      <c r="M501" s="8"/>
      <c r="R501" s="8"/>
      <c r="S501" s="8"/>
    </row>
    <row r="502" spans="1:19">
      <c r="A502" s="8"/>
      <c r="B502" s="8"/>
      <c r="C502" s="8"/>
      <c r="D502" s="8"/>
      <c r="E502" s="8"/>
      <c r="F502" s="8"/>
      <c r="G502" s="8"/>
      <c r="H502" s="8"/>
      <c r="J502" s="8"/>
      <c r="M502" s="8"/>
      <c r="R502" s="8"/>
      <c r="S502" s="8"/>
    </row>
    <row r="503" spans="1:19">
      <c r="A503" s="8"/>
      <c r="B503" s="8"/>
      <c r="C503" s="8"/>
      <c r="D503" s="8"/>
      <c r="E503" s="8"/>
      <c r="F503" s="8"/>
      <c r="G503" s="8"/>
      <c r="H503" s="8"/>
      <c r="J503" s="8"/>
      <c r="M503" s="8"/>
      <c r="R503" s="8"/>
      <c r="S503" s="8"/>
    </row>
    <row r="504" spans="1:19">
      <c r="A504" s="8"/>
      <c r="B504" s="8"/>
      <c r="C504" s="8"/>
      <c r="D504" s="8"/>
      <c r="E504" s="8"/>
      <c r="F504" s="8"/>
      <c r="G504" s="8"/>
      <c r="H504" s="8"/>
      <c r="J504" s="8"/>
      <c r="M504" s="8"/>
      <c r="R504" s="8"/>
      <c r="S504" s="8"/>
    </row>
    <row r="505" spans="1:19">
      <c r="A505" s="8"/>
      <c r="B505" s="8"/>
      <c r="C505" s="8"/>
      <c r="D505" s="8"/>
      <c r="E505" s="8"/>
      <c r="F505" s="8"/>
      <c r="G505" s="8"/>
      <c r="H505" s="8"/>
      <c r="J505" s="8"/>
      <c r="M505" s="8"/>
      <c r="R505" s="8"/>
      <c r="S505" s="8"/>
    </row>
    <row r="506" spans="1:19">
      <c r="A506" s="8"/>
      <c r="B506" s="8"/>
      <c r="C506" s="8"/>
      <c r="D506" s="8"/>
      <c r="E506" s="8"/>
      <c r="F506" s="8"/>
      <c r="G506" s="8"/>
      <c r="H506" s="8"/>
      <c r="J506" s="8"/>
      <c r="M506" s="8"/>
      <c r="R506" s="8"/>
      <c r="S506" s="8"/>
    </row>
    <row r="507" spans="1:19">
      <c r="A507" s="8"/>
      <c r="B507" s="8"/>
      <c r="C507" s="8"/>
      <c r="D507" s="8"/>
      <c r="E507" s="8"/>
      <c r="F507" s="8"/>
      <c r="G507" s="8"/>
      <c r="H507" s="8"/>
      <c r="J507" s="8"/>
      <c r="M507" s="8"/>
      <c r="R507" s="8"/>
      <c r="S507" s="8"/>
    </row>
    <row r="508" spans="1:19">
      <c r="A508" s="8"/>
      <c r="B508" s="8"/>
      <c r="C508" s="8"/>
      <c r="D508" s="8"/>
      <c r="E508" s="8"/>
      <c r="F508" s="8"/>
      <c r="G508" s="8"/>
      <c r="H508" s="8"/>
      <c r="J508" s="8"/>
      <c r="M508" s="8"/>
      <c r="R508" s="8"/>
      <c r="S508" s="8"/>
    </row>
    <row r="509" spans="1:19">
      <c r="A509" s="8"/>
      <c r="B509" s="8"/>
      <c r="C509" s="8"/>
      <c r="D509" s="8"/>
      <c r="E509" s="8"/>
      <c r="F509" s="8"/>
      <c r="G509" s="8"/>
      <c r="H509" s="8"/>
      <c r="J509" s="8"/>
      <c r="M509" s="8"/>
      <c r="R509" s="8"/>
      <c r="S509" s="8"/>
    </row>
    <row r="510" spans="1:19">
      <c r="A510" s="8"/>
      <c r="B510" s="8"/>
      <c r="C510" s="8"/>
      <c r="D510" s="8"/>
      <c r="E510" s="8"/>
      <c r="F510" s="8"/>
      <c r="G510" s="8"/>
      <c r="H510" s="8"/>
      <c r="J510" s="8"/>
      <c r="M510" s="8"/>
      <c r="R510" s="8"/>
      <c r="S510" s="8"/>
    </row>
    <row r="511" spans="1:19">
      <c r="A511" s="8"/>
      <c r="B511" s="8"/>
      <c r="C511" s="8"/>
      <c r="D511" s="8"/>
      <c r="E511" s="8"/>
      <c r="F511" s="8"/>
      <c r="G511" s="8"/>
      <c r="H511" s="8"/>
      <c r="J511" s="8"/>
      <c r="M511" s="8"/>
      <c r="R511" s="8"/>
      <c r="S511" s="8"/>
    </row>
    <row r="512" spans="1:19">
      <c r="A512" s="8"/>
      <c r="B512" s="8"/>
      <c r="C512" s="8"/>
      <c r="D512" s="8"/>
      <c r="E512" s="8"/>
      <c r="F512" s="8"/>
      <c r="G512" s="8"/>
      <c r="H512" s="8"/>
      <c r="J512" s="8"/>
      <c r="M512" s="8"/>
      <c r="R512" s="8"/>
      <c r="S512" s="8"/>
    </row>
    <row r="513" spans="1:19">
      <c r="A513" s="8"/>
      <c r="B513" s="8"/>
      <c r="C513" s="8"/>
      <c r="D513" s="8"/>
      <c r="E513" s="8"/>
      <c r="F513" s="8"/>
      <c r="G513" s="8"/>
      <c r="H513" s="8"/>
      <c r="J513" s="8"/>
      <c r="M513" s="8"/>
      <c r="R513" s="8"/>
      <c r="S513" s="8"/>
    </row>
    <row r="514" spans="1:19">
      <c r="A514" s="8"/>
      <c r="B514" s="8"/>
      <c r="C514" s="8"/>
      <c r="D514" s="8"/>
      <c r="E514" s="8"/>
      <c r="F514" s="8"/>
      <c r="G514" s="8"/>
      <c r="H514" s="8"/>
      <c r="J514" s="8"/>
      <c r="M514" s="8"/>
      <c r="R514" s="8"/>
      <c r="S514" s="8"/>
    </row>
    <row r="515" spans="1:19">
      <c r="A515" s="8"/>
      <c r="B515" s="8"/>
      <c r="C515" s="8"/>
      <c r="D515" s="8"/>
      <c r="E515" s="8"/>
      <c r="F515" s="8"/>
      <c r="G515" s="8"/>
      <c r="H515" s="8"/>
      <c r="J515" s="8"/>
      <c r="M515" s="8"/>
      <c r="R515" s="8"/>
      <c r="S515" s="8"/>
    </row>
    <row r="516" spans="1:19">
      <c r="A516" s="8"/>
      <c r="B516" s="8"/>
      <c r="C516" s="8"/>
      <c r="D516" s="8"/>
      <c r="E516" s="8"/>
      <c r="F516" s="8"/>
      <c r="G516" s="8"/>
      <c r="H516" s="8"/>
      <c r="J516" s="8"/>
      <c r="M516" s="8"/>
      <c r="R516" s="8"/>
      <c r="S516" s="8"/>
    </row>
    <row r="517" spans="1:19">
      <c r="A517" s="8"/>
      <c r="B517" s="8"/>
      <c r="C517" s="8"/>
      <c r="D517" s="8"/>
      <c r="E517" s="8"/>
      <c r="F517" s="8"/>
      <c r="G517" s="8"/>
      <c r="H517" s="8"/>
      <c r="J517" s="8"/>
      <c r="M517" s="8"/>
      <c r="R517" s="8"/>
      <c r="S517" s="8"/>
    </row>
    <row r="518" spans="1:19">
      <c r="A518" s="8"/>
      <c r="B518" s="8"/>
      <c r="C518" s="8"/>
      <c r="D518" s="8"/>
      <c r="E518" s="8"/>
      <c r="F518" s="8"/>
      <c r="G518" s="8"/>
      <c r="H518" s="8"/>
      <c r="J518" s="8"/>
      <c r="M518" s="8"/>
      <c r="R518" s="8"/>
      <c r="S518" s="8"/>
    </row>
    <row r="519" spans="1:19">
      <c r="A519" s="8"/>
      <c r="B519" s="8"/>
      <c r="C519" s="8"/>
      <c r="D519" s="8"/>
      <c r="E519" s="8"/>
      <c r="F519" s="8"/>
      <c r="G519" s="8"/>
      <c r="H519" s="8"/>
      <c r="J519" s="8"/>
      <c r="M519" s="8"/>
      <c r="R519" s="8"/>
      <c r="S519" s="8"/>
    </row>
    <row r="520" spans="1:19">
      <c r="A520" s="8"/>
      <c r="B520" s="8"/>
      <c r="C520" s="8"/>
      <c r="D520" s="8"/>
      <c r="E520" s="8"/>
      <c r="F520" s="8"/>
      <c r="G520" s="8"/>
      <c r="H520" s="8"/>
      <c r="J520" s="8"/>
      <c r="M520" s="8"/>
      <c r="R520" s="8"/>
      <c r="S520" s="8"/>
    </row>
    <row r="521" spans="1:19">
      <c r="A521" s="8"/>
      <c r="B521" s="8"/>
      <c r="C521" s="8"/>
      <c r="D521" s="8"/>
      <c r="E521" s="8"/>
      <c r="F521" s="8"/>
      <c r="G521" s="8"/>
      <c r="H521" s="8"/>
      <c r="J521" s="8"/>
      <c r="M521" s="8"/>
      <c r="R521" s="8"/>
      <c r="S521" s="8"/>
    </row>
    <row r="522" spans="1:19">
      <c r="A522" s="8"/>
      <c r="B522" s="8"/>
      <c r="C522" s="8"/>
      <c r="D522" s="8"/>
      <c r="E522" s="8"/>
      <c r="F522" s="8"/>
      <c r="G522" s="8"/>
      <c r="H522" s="8"/>
      <c r="J522" s="8"/>
      <c r="M522" s="8"/>
      <c r="R522" s="8"/>
      <c r="S522" s="8"/>
    </row>
    <row r="523" spans="1:19">
      <c r="A523" s="8"/>
      <c r="B523" s="8"/>
      <c r="C523" s="8"/>
      <c r="D523" s="8"/>
      <c r="E523" s="8"/>
      <c r="F523" s="8"/>
      <c r="G523" s="8"/>
      <c r="H523" s="8"/>
      <c r="J523" s="8"/>
      <c r="M523" s="8"/>
      <c r="R523" s="8"/>
      <c r="S523" s="8"/>
    </row>
    <row r="524" spans="1:19">
      <c r="A524" s="8"/>
      <c r="B524" s="8"/>
      <c r="C524" s="8"/>
      <c r="D524" s="8"/>
      <c r="E524" s="8"/>
      <c r="F524" s="8"/>
      <c r="G524" s="8"/>
      <c r="H524" s="8"/>
      <c r="J524" s="8"/>
      <c r="M524" s="8"/>
      <c r="R524" s="8"/>
      <c r="S524" s="8"/>
    </row>
    <row r="525" spans="1:19">
      <c r="A525" s="8"/>
      <c r="B525" s="8"/>
      <c r="C525" s="8"/>
      <c r="D525" s="8"/>
      <c r="E525" s="8"/>
      <c r="F525" s="8"/>
      <c r="G525" s="8"/>
      <c r="H525" s="8"/>
      <c r="J525" s="8"/>
      <c r="M525" s="8"/>
      <c r="R525" s="8"/>
      <c r="S525" s="8"/>
    </row>
    <row r="526" spans="1:19">
      <c r="A526" s="8"/>
      <c r="B526" s="8"/>
      <c r="C526" s="8"/>
      <c r="D526" s="8"/>
      <c r="E526" s="8"/>
      <c r="F526" s="8"/>
      <c r="G526" s="8"/>
      <c r="H526" s="8"/>
      <c r="J526" s="8"/>
      <c r="M526" s="8"/>
      <c r="R526" s="8"/>
      <c r="S526" s="8"/>
    </row>
    <row r="527" spans="1:19">
      <c r="A527" s="8"/>
      <c r="B527" s="8"/>
      <c r="C527" s="8"/>
      <c r="D527" s="8"/>
      <c r="E527" s="8"/>
      <c r="F527" s="8"/>
      <c r="G527" s="8"/>
      <c r="H527" s="8"/>
      <c r="J527" s="8"/>
      <c r="M527" s="8"/>
      <c r="R527" s="8"/>
      <c r="S527" s="8"/>
    </row>
    <row r="528" spans="1:19">
      <c r="A528" s="8"/>
      <c r="B528" s="8"/>
      <c r="C528" s="8"/>
      <c r="D528" s="8"/>
      <c r="E528" s="8"/>
      <c r="F528" s="8"/>
      <c r="G528" s="8"/>
      <c r="H528" s="8"/>
      <c r="J528" s="8"/>
      <c r="M528" s="8"/>
      <c r="R528" s="8"/>
      <c r="S528" s="8"/>
    </row>
    <row r="529" spans="1:19">
      <c r="A529" s="8"/>
      <c r="B529" s="8"/>
      <c r="C529" s="8"/>
      <c r="D529" s="8"/>
      <c r="E529" s="8"/>
      <c r="F529" s="8"/>
      <c r="G529" s="8"/>
      <c r="H529" s="8"/>
      <c r="J529" s="8"/>
      <c r="M529" s="8"/>
      <c r="R529" s="8"/>
      <c r="S529" s="8"/>
    </row>
    <row r="530" spans="1:19">
      <c r="A530" s="8"/>
      <c r="B530" s="8"/>
      <c r="C530" s="8"/>
      <c r="D530" s="8"/>
      <c r="E530" s="8"/>
      <c r="F530" s="8"/>
      <c r="G530" s="8"/>
      <c r="H530" s="8"/>
      <c r="J530" s="8"/>
      <c r="M530" s="8"/>
      <c r="R530" s="8"/>
      <c r="S530" s="8"/>
    </row>
    <row r="531" spans="1:19">
      <c r="A531" s="8"/>
      <c r="B531" s="8"/>
      <c r="C531" s="8"/>
      <c r="D531" s="8"/>
      <c r="E531" s="8"/>
      <c r="F531" s="8"/>
      <c r="G531" s="8"/>
      <c r="H531" s="8"/>
      <c r="J531" s="8"/>
      <c r="M531" s="8"/>
      <c r="R531" s="8"/>
      <c r="S531" s="8"/>
    </row>
    <row r="532" spans="1:19">
      <c r="A532" s="8"/>
      <c r="B532" s="8"/>
      <c r="C532" s="8"/>
      <c r="D532" s="8"/>
      <c r="E532" s="8"/>
      <c r="F532" s="8"/>
      <c r="G532" s="8"/>
      <c r="H532" s="8"/>
      <c r="J532" s="8"/>
      <c r="M532" s="8"/>
      <c r="R532" s="8"/>
      <c r="S532" s="8"/>
    </row>
    <row r="533" spans="1:19">
      <c r="A533" s="8"/>
      <c r="B533" s="8"/>
      <c r="C533" s="8"/>
      <c r="D533" s="8"/>
      <c r="E533" s="8"/>
      <c r="F533" s="8"/>
      <c r="G533" s="8"/>
      <c r="H533" s="8"/>
      <c r="J533" s="8"/>
      <c r="M533" s="8"/>
      <c r="R533" s="8"/>
      <c r="S533" s="8"/>
    </row>
    <row r="534" spans="1:19">
      <c r="A534" s="8"/>
      <c r="B534" s="8"/>
      <c r="C534" s="8"/>
      <c r="D534" s="8"/>
      <c r="E534" s="8"/>
      <c r="F534" s="8"/>
      <c r="G534" s="8"/>
      <c r="H534" s="8"/>
      <c r="J534" s="8"/>
      <c r="M534" s="8"/>
      <c r="R534" s="8"/>
      <c r="S534" s="8"/>
    </row>
    <row r="535" spans="1:19">
      <c r="A535" s="8"/>
      <c r="B535" s="8"/>
      <c r="C535" s="8"/>
      <c r="D535" s="8"/>
      <c r="E535" s="8"/>
      <c r="F535" s="8"/>
      <c r="G535" s="8"/>
      <c r="H535" s="8"/>
      <c r="J535" s="8"/>
      <c r="M535" s="8"/>
      <c r="R535" s="8"/>
      <c r="S535" s="8"/>
    </row>
    <row r="536" spans="1:19">
      <c r="A536" s="8"/>
      <c r="B536" s="8"/>
      <c r="C536" s="8"/>
      <c r="D536" s="8"/>
      <c r="E536" s="8"/>
      <c r="F536" s="8"/>
      <c r="G536" s="8"/>
      <c r="H536" s="8"/>
      <c r="J536" s="8"/>
      <c r="M536" s="8"/>
      <c r="R536" s="8"/>
      <c r="S536" s="8"/>
    </row>
    <row r="537" spans="1:19">
      <c r="A537" s="8"/>
      <c r="B537" s="8"/>
      <c r="C537" s="8"/>
      <c r="D537" s="8"/>
      <c r="E537" s="8"/>
      <c r="F537" s="8"/>
      <c r="G537" s="8"/>
      <c r="H537" s="8"/>
      <c r="J537" s="8"/>
      <c r="M537" s="8"/>
      <c r="R537" s="8"/>
      <c r="S537" s="8"/>
    </row>
    <row r="538" spans="1:19">
      <c r="A538" s="8"/>
      <c r="B538" s="8"/>
      <c r="C538" s="8"/>
      <c r="D538" s="8"/>
      <c r="E538" s="8"/>
      <c r="F538" s="8"/>
      <c r="G538" s="8"/>
      <c r="H538" s="8"/>
      <c r="J538" s="8"/>
      <c r="M538" s="8"/>
      <c r="R538" s="8"/>
      <c r="S538" s="8"/>
    </row>
    <row r="539" spans="1:19">
      <c r="A539" s="8"/>
      <c r="B539" s="8"/>
      <c r="C539" s="8"/>
      <c r="D539" s="8"/>
      <c r="E539" s="8"/>
      <c r="F539" s="8"/>
      <c r="G539" s="8"/>
      <c r="H539" s="8"/>
      <c r="J539" s="8"/>
      <c r="M539" s="8"/>
      <c r="R539" s="8"/>
      <c r="S539" s="8"/>
    </row>
    <row r="540" spans="1:19">
      <c r="A540" s="8"/>
      <c r="B540" s="8"/>
      <c r="C540" s="8"/>
      <c r="D540" s="8"/>
      <c r="E540" s="8"/>
      <c r="F540" s="8"/>
      <c r="G540" s="8"/>
      <c r="H540" s="8"/>
      <c r="J540" s="8"/>
      <c r="M540" s="8"/>
      <c r="R540" s="8"/>
      <c r="S540" s="8"/>
    </row>
    <row r="541" spans="1:19">
      <c r="A541" s="8"/>
      <c r="B541" s="8"/>
      <c r="C541" s="8"/>
      <c r="D541" s="8"/>
      <c r="E541" s="8"/>
      <c r="F541" s="8"/>
      <c r="G541" s="8"/>
      <c r="H541" s="8"/>
      <c r="J541" s="8"/>
      <c r="M541" s="8"/>
      <c r="R541" s="8"/>
      <c r="S541" s="8"/>
    </row>
    <row r="542" spans="1:19">
      <c r="A542" s="8"/>
      <c r="B542" s="8"/>
      <c r="C542" s="8"/>
      <c r="D542" s="8"/>
      <c r="E542" s="8"/>
      <c r="F542" s="8"/>
      <c r="G542" s="8"/>
      <c r="H542" s="8"/>
      <c r="J542" s="8"/>
      <c r="M542" s="8"/>
      <c r="R542" s="8"/>
      <c r="S542" s="8"/>
    </row>
    <row r="543" spans="1:19">
      <c r="A543" s="8"/>
      <c r="B543" s="8"/>
      <c r="C543" s="8"/>
      <c r="D543" s="8"/>
      <c r="E543" s="8"/>
      <c r="F543" s="8"/>
      <c r="G543" s="8"/>
      <c r="H543" s="8"/>
      <c r="J543" s="8"/>
      <c r="M543" s="8"/>
      <c r="R543" s="8"/>
      <c r="S543" s="8"/>
    </row>
    <row r="544" spans="1:19">
      <c r="A544" s="8"/>
      <c r="B544" s="8"/>
      <c r="C544" s="8"/>
      <c r="D544" s="8"/>
      <c r="E544" s="8"/>
      <c r="F544" s="8"/>
      <c r="G544" s="8"/>
      <c r="H544" s="8"/>
      <c r="J544" s="8"/>
      <c r="M544" s="8"/>
      <c r="R544" s="8"/>
      <c r="S544" s="8"/>
    </row>
    <row r="545" spans="1:19">
      <c r="A545" s="8"/>
      <c r="B545" s="8"/>
      <c r="C545" s="8"/>
      <c r="D545" s="8"/>
      <c r="E545" s="8"/>
      <c r="F545" s="8"/>
      <c r="G545" s="8"/>
      <c r="H545" s="8"/>
      <c r="J545" s="8"/>
      <c r="M545" s="8"/>
      <c r="R545" s="8"/>
      <c r="S545" s="8"/>
    </row>
    <row r="546" spans="1:19">
      <c r="A546" s="8"/>
      <c r="B546" s="8"/>
      <c r="C546" s="8"/>
      <c r="D546" s="8"/>
      <c r="E546" s="8"/>
      <c r="F546" s="8"/>
      <c r="G546" s="8"/>
      <c r="H546" s="8"/>
      <c r="J546" s="8"/>
      <c r="M546" s="8"/>
      <c r="R546" s="8"/>
      <c r="S546" s="8"/>
    </row>
    <row r="547" spans="1:19">
      <c r="A547" s="8"/>
      <c r="B547" s="8"/>
      <c r="C547" s="8"/>
      <c r="D547" s="8"/>
      <c r="E547" s="8"/>
      <c r="F547" s="8"/>
      <c r="G547" s="8"/>
      <c r="H547" s="8"/>
      <c r="J547" s="8"/>
      <c r="M547" s="8"/>
      <c r="R547" s="8"/>
      <c r="S547" s="8"/>
    </row>
    <row r="548" spans="1:19">
      <c r="A548" s="8"/>
      <c r="B548" s="8"/>
      <c r="C548" s="8"/>
      <c r="D548" s="8"/>
      <c r="E548" s="8"/>
      <c r="F548" s="8"/>
      <c r="G548" s="8"/>
      <c r="H548" s="8"/>
      <c r="J548" s="8"/>
      <c r="M548" s="8"/>
      <c r="R548" s="8"/>
      <c r="S548" s="8"/>
    </row>
    <row r="549" spans="1:19">
      <c r="A549" s="8"/>
      <c r="B549" s="8"/>
      <c r="C549" s="8"/>
      <c r="D549" s="8"/>
      <c r="E549" s="8"/>
      <c r="F549" s="8"/>
      <c r="G549" s="8"/>
      <c r="H549" s="8"/>
      <c r="J549" s="8"/>
      <c r="M549" s="8"/>
      <c r="R549" s="8"/>
      <c r="S549" s="8"/>
    </row>
    <row r="550" spans="1:19">
      <c r="A550" s="8"/>
      <c r="B550" s="8"/>
      <c r="C550" s="8"/>
      <c r="D550" s="8"/>
      <c r="E550" s="8"/>
      <c r="F550" s="8"/>
      <c r="G550" s="8"/>
      <c r="H550" s="8"/>
      <c r="J550" s="8"/>
      <c r="M550" s="8"/>
      <c r="R550" s="8"/>
      <c r="S550" s="8"/>
    </row>
    <row r="551" spans="1:19">
      <c r="A551" s="8"/>
      <c r="B551" s="8"/>
      <c r="C551" s="8"/>
      <c r="D551" s="8"/>
      <c r="E551" s="8"/>
      <c r="F551" s="8"/>
      <c r="G551" s="8"/>
      <c r="H551" s="8"/>
      <c r="J551" s="8"/>
      <c r="M551" s="8"/>
      <c r="R551" s="8"/>
      <c r="S551" s="8"/>
    </row>
    <row r="552" spans="1:19">
      <c r="A552" s="8"/>
      <c r="B552" s="8"/>
      <c r="C552" s="8"/>
      <c r="D552" s="8"/>
      <c r="E552" s="8"/>
      <c r="F552" s="8"/>
      <c r="G552" s="8"/>
      <c r="H552" s="8"/>
      <c r="J552" s="8"/>
      <c r="M552" s="8"/>
      <c r="R552" s="8"/>
      <c r="S552" s="8"/>
    </row>
    <row r="553" spans="1:19">
      <c r="A553" s="8"/>
      <c r="B553" s="8"/>
      <c r="C553" s="8"/>
      <c r="D553" s="8"/>
      <c r="E553" s="8"/>
      <c r="F553" s="8"/>
      <c r="G553" s="8"/>
      <c r="H553" s="8"/>
      <c r="J553" s="8"/>
      <c r="M553" s="8"/>
      <c r="R553" s="8"/>
      <c r="S553" s="8"/>
    </row>
    <row r="554" spans="1:19">
      <c r="A554" s="8"/>
      <c r="B554" s="8"/>
      <c r="C554" s="8"/>
      <c r="D554" s="8"/>
      <c r="E554" s="8"/>
      <c r="F554" s="8"/>
      <c r="G554" s="8"/>
      <c r="H554" s="8"/>
      <c r="J554" s="8"/>
      <c r="M554" s="8"/>
      <c r="R554" s="8"/>
      <c r="S554" s="8"/>
    </row>
    <row r="555" spans="1:19">
      <c r="A555" s="8"/>
      <c r="B555" s="8"/>
      <c r="C555" s="8"/>
      <c r="D555" s="8"/>
      <c r="E555" s="8"/>
      <c r="F555" s="8"/>
      <c r="G555" s="8"/>
      <c r="H555" s="8"/>
      <c r="J555" s="8"/>
      <c r="M555" s="8"/>
      <c r="R555" s="8"/>
      <c r="S555" s="8"/>
    </row>
    <row r="556" spans="1:19">
      <c r="A556" s="8"/>
      <c r="B556" s="8"/>
      <c r="C556" s="8"/>
      <c r="D556" s="8"/>
      <c r="E556" s="8"/>
      <c r="F556" s="8"/>
      <c r="G556" s="8"/>
      <c r="H556" s="8"/>
      <c r="J556" s="8"/>
      <c r="M556" s="8"/>
      <c r="R556" s="8"/>
      <c r="S556" s="8"/>
    </row>
    <row r="557" spans="1:19">
      <c r="A557" s="8"/>
      <c r="B557" s="8"/>
      <c r="C557" s="8"/>
      <c r="D557" s="8"/>
      <c r="E557" s="8"/>
      <c r="F557" s="8"/>
      <c r="G557" s="8"/>
      <c r="H557" s="8"/>
      <c r="J557" s="8"/>
      <c r="M557" s="8"/>
      <c r="R557" s="8"/>
      <c r="S557" s="8"/>
    </row>
    <row r="558" spans="1:19">
      <c r="A558" s="8"/>
      <c r="B558" s="8"/>
      <c r="C558" s="8"/>
      <c r="D558" s="8"/>
      <c r="E558" s="8"/>
      <c r="F558" s="8"/>
      <c r="G558" s="8"/>
      <c r="H558" s="8"/>
      <c r="J558" s="8"/>
      <c r="M558" s="8"/>
      <c r="R558" s="8"/>
      <c r="S558" s="8"/>
    </row>
    <row r="559" spans="1:19">
      <c r="A559" s="8"/>
      <c r="B559" s="8"/>
      <c r="C559" s="8"/>
      <c r="D559" s="8"/>
      <c r="E559" s="8"/>
      <c r="F559" s="8"/>
      <c r="G559" s="8"/>
      <c r="H559" s="8"/>
      <c r="J559" s="8"/>
      <c r="M559" s="8"/>
      <c r="R559" s="8"/>
      <c r="S559" s="8"/>
    </row>
    <row r="560" spans="1:19">
      <c r="A560" s="8"/>
      <c r="B560" s="8"/>
      <c r="C560" s="8"/>
      <c r="D560" s="8"/>
      <c r="E560" s="8"/>
      <c r="F560" s="8"/>
      <c r="G560" s="8"/>
      <c r="H560" s="8"/>
      <c r="J560" s="8"/>
      <c r="M560" s="8"/>
      <c r="R560" s="8"/>
      <c r="S560" s="8"/>
    </row>
    <row r="561" spans="1:19">
      <c r="A561" s="8"/>
      <c r="B561" s="8"/>
      <c r="C561" s="8"/>
      <c r="D561" s="8"/>
      <c r="E561" s="8"/>
      <c r="F561" s="8"/>
      <c r="G561" s="8"/>
      <c r="H561" s="8"/>
      <c r="J561" s="8"/>
      <c r="M561" s="8"/>
      <c r="R561" s="8"/>
      <c r="S561" s="8"/>
    </row>
    <row r="562" spans="1:19">
      <c r="A562" s="8"/>
      <c r="B562" s="8"/>
      <c r="C562" s="8"/>
      <c r="D562" s="8"/>
      <c r="E562" s="8"/>
      <c r="F562" s="8"/>
      <c r="G562" s="8"/>
      <c r="H562" s="8"/>
      <c r="J562" s="8"/>
      <c r="M562" s="8"/>
      <c r="R562" s="8"/>
      <c r="S562" s="8"/>
    </row>
    <row r="563" spans="1:19">
      <c r="A563" s="8"/>
      <c r="B563" s="8"/>
      <c r="C563" s="8"/>
      <c r="D563" s="8"/>
      <c r="E563" s="8"/>
      <c r="F563" s="8"/>
      <c r="G563" s="8"/>
      <c r="H563" s="8"/>
      <c r="J563" s="8"/>
      <c r="M563" s="8"/>
      <c r="R563" s="8"/>
      <c r="S563" s="8"/>
    </row>
    <row r="564" spans="1:19">
      <c r="A564" s="8"/>
      <c r="B564" s="8"/>
      <c r="C564" s="8"/>
      <c r="D564" s="8"/>
      <c r="E564" s="8"/>
      <c r="F564" s="8"/>
      <c r="G564" s="8"/>
      <c r="H564" s="8"/>
      <c r="J564" s="8"/>
      <c r="M564" s="8"/>
      <c r="R564" s="8"/>
      <c r="S564" s="8"/>
    </row>
    <row r="565" spans="1:19">
      <c r="A565" s="8"/>
      <c r="B565" s="8"/>
      <c r="C565" s="8"/>
      <c r="D565" s="8"/>
      <c r="E565" s="8"/>
      <c r="F565" s="8"/>
      <c r="G565" s="8"/>
      <c r="H565" s="8"/>
      <c r="J565" s="8"/>
      <c r="M565" s="8"/>
      <c r="R565" s="8"/>
      <c r="S565" s="8"/>
    </row>
    <row r="566" spans="1:19">
      <c r="A566" s="8"/>
      <c r="B566" s="8"/>
      <c r="C566" s="8"/>
      <c r="D566" s="8"/>
      <c r="E566" s="8"/>
      <c r="F566" s="8"/>
      <c r="G566" s="8"/>
      <c r="H566" s="8"/>
      <c r="J566" s="8"/>
      <c r="M566" s="8"/>
      <c r="R566" s="8"/>
      <c r="S566" s="8"/>
    </row>
    <row r="567" spans="1:19">
      <c r="A567" s="8"/>
      <c r="B567" s="8"/>
      <c r="C567" s="8"/>
      <c r="D567" s="8"/>
      <c r="E567" s="8"/>
      <c r="F567" s="8"/>
      <c r="G567" s="8"/>
      <c r="H567" s="8"/>
      <c r="J567" s="8"/>
      <c r="M567" s="8"/>
      <c r="R567" s="8"/>
      <c r="S567" s="8"/>
    </row>
    <row r="568" spans="1:19">
      <c r="A568" s="8"/>
      <c r="B568" s="8"/>
      <c r="C568" s="8"/>
      <c r="D568" s="8"/>
      <c r="E568" s="8"/>
      <c r="F568" s="8"/>
      <c r="G568" s="8"/>
      <c r="H568" s="8"/>
      <c r="J568" s="8"/>
      <c r="M568" s="8"/>
      <c r="R568" s="8"/>
      <c r="S568" s="8"/>
    </row>
    <row r="569" spans="1:19">
      <c r="A569" s="8"/>
      <c r="B569" s="8"/>
      <c r="C569" s="8"/>
      <c r="D569" s="8"/>
      <c r="E569" s="8"/>
      <c r="F569" s="8"/>
      <c r="G569" s="8"/>
      <c r="H569" s="8"/>
      <c r="J569" s="8"/>
      <c r="M569" s="8"/>
      <c r="R569" s="8"/>
      <c r="S569" s="8"/>
    </row>
    <row r="570" spans="1:19">
      <c r="A570" s="8"/>
      <c r="B570" s="8"/>
      <c r="C570" s="8"/>
      <c r="D570" s="8"/>
      <c r="E570" s="8"/>
      <c r="F570" s="8"/>
      <c r="G570" s="8"/>
      <c r="H570" s="8"/>
      <c r="J570" s="8"/>
      <c r="M570" s="8"/>
      <c r="R570" s="8"/>
      <c r="S570" s="8"/>
    </row>
    <row r="571" spans="1:19">
      <c r="A571" s="8"/>
      <c r="B571" s="8"/>
      <c r="C571" s="8"/>
      <c r="D571" s="8"/>
      <c r="E571" s="8"/>
      <c r="F571" s="8"/>
      <c r="G571" s="8"/>
      <c r="H571" s="8"/>
      <c r="J571" s="8"/>
      <c r="M571" s="8"/>
      <c r="R571" s="8"/>
      <c r="S571" s="8"/>
    </row>
    <row r="572" spans="1:19">
      <c r="A572" s="8"/>
      <c r="B572" s="8"/>
      <c r="C572" s="8"/>
      <c r="D572" s="8"/>
      <c r="E572" s="8"/>
      <c r="F572" s="8"/>
      <c r="G572" s="8"/>
      <c r="H572" s="8"/>
      <c r="J572" s="8"/>
      <c r="M572" s="8"/>
      <c r="R572" s="8"/>
      <c r="S572" s="8"/>
    </row>
    <row r="573" spans="1:19">
      <c r="A573" s="8"/>
      <c r="B573" s="8"/>
      <c r="C573" s="8"/>
      <c r="D573" s="8"/>
      <c r="E573" s="8"/>
      <c r="F573" s="8"/>
      <c r="G573" s="8"/>
      <c r="H573" s="8"/>
      <c r="J573" s="8"/>
      <c r="M573" s="8"/>
      <c r="R573" s="8"/>
      <c r="S573" s="8"/>
    </row>
    <row r="574" spans="1:19">
      <c r="A574" s="8"/>
      <c r="B574" s="8"/>
      <c r="C574" s="8"/>
      <c r="D574" s="8"/>
      <c r="E574" s="8"/>
      <c r="F574" s="8"/>
      <c r="G574" s="8"/>
      <c r="H574" s="8"/>
      <c r="J574" s="8"/>
      <c r="M574" s="8"/>
      <c r="R574" s="8"/>
      <c r="S574" s="8"/>
    </row>
    <row r="575" spans="1:19">
      <c r="A575" s="8"/>
      <c r="B575" s="8"/>
      <c r="C575" s="8"/>
      <c r="D575" s="8"/>
      <c r="E575" s="8"/>
      <c r="F575" s="8"/>
      <c r="G575" s="8"/>
      <c r="H575" s="8"/>
      <c r="J575" s="8"/>
      <c r="M575" s="8"/>
      <c r="R575" s="8"/>
      <c r="S575" s="8"/>
    </row>
    <row r="576" spans="1:19">
      <c r="A576" s="8"/>
      <c r="B576" s="8"/>
      <c r="C576" s="8"/>
      <c r="D576" s="8"/>
      <c r="E576" s="8"/>
      <c r="F576" s="8"/>
      <c r="G576" s="8"/>
      <c r="H576" s="8"/>
      <c r="J576" s="8"/>
      <c r="M576" s="8"/>
      <c r="R576" s="8"/>
      <c r="S576" s="8"/>
    </row>
    <row r="577" spans="1:19">
      <c r="A577" s="8"/>
      <c r="B577" s="8"/>
      <c r="C577" s="8"/>
      <c r="D577" s="8"/>
      <c r="E577" s="8"/>
      <c r="F577" s="8"/>
      <c r="G577" s="8"/>
      <c r="H577" s="8"/>
      <c r="J577" s="8"/>
      <c r="M577" s="8"/>
      <c r="R577" s="8"/>
      <c r="S577" s="8"/>
    </row>
    <row r="578" spans="1:19">
      <c r="A578" s="8"/>
      <c r="B578" s="8"/>
      <c r="C578" s="8"/>
      <c r="D578" s="8"/>
      <c r="E578" s="8"/>
      <c r="F578" s="8"/>
      <c r="G578" s="8"/>
      <c r="H578" s="8"/>
      <c r="J578" s="8"/>
      <c r="M578" s="8"/>
      <c r="R578" s="8"/>
      <c r="S578" s="8"/>
    </row>
    <row r="579" spans="1:19">
      <c r="A579" s="8"/>
      <c r="B579" s="8"/>
      <c r="C579" s="8"/>
      <c r="D579" s="8"/>
      <c r="E579" s="8"/>
      <c r="F579" s="8"/>
      <c r="G579" s="8"/>
      <c r="H579" s="8"/>
      <c r="J579" s="8"/>
      <c r="M579" s="8"/>
      <c r="R579" s="8"/>
      <c r="S579" s="8"/>
    </row>
    <row r="580" spans="1:19">
      <c r="A580" s="8"/>
      <c r="B580" s="8"/>
      <c r="C580" s="8"/>
      <c r="D580" s="8"/>
      <c r="E580" s="8"/>
      <c r="F580" s="8"/>
      <c r="G580" s="8"/>
      <c r="H580" s="8"/>
      <c r="J580" s="8"/>
      <c r="M580" s="8"/>
      <c r="R580" s="8"/>
      <c r="S580" s="8"/>
    </row>
    <row r="581" spans="1:19">
      <c r="A581" s="8"/>
      <c r="B581" s="8"/>
      <c r="C581" s="8"/>
      <c r="D581" s="8"/>
      <c r="E581" s="8"/>
      <c r="F581" s="8"/>
      <c r="G581" s="8"/>
      <c r="H581" s="8"/>
      <c r="J581" s="8"/>
      <c r="M581" s="8"/>
      <c r="R581" s="8"/>
      <c r="S581" s="8"/>
    </row>
    <row r="582" spans="1:19">
      <c r="A582" s="8"/>
      <c r="B582" s="8"/>
      <c r="C582" s="8"/>
      <c r="D582" s="8"/>
      <c r="E582" s="8"/>
      <c r="F582" s="8"/>
      <c r="G582" s="8"/>
      <c r="H582" s="8"/>
      <c r="J582" s="8"/>
      <c r="M582" s="8"/>
      <c r="R582" s="8"/>
      <c r="S582" s="8"/>
    </row>
    <row r="583" spans="1:19">
      <c r="A583" s="8"/>
      <c r="B583" s="8"/>
      <c r="C583" s="8"/>
      <c r="D583" s="8"/>
      <c r="E583" s="8"/>
      <c r="F583" s="8"/>
      <c r="G583" s="8"/>
      <c r="H583" s="8"/>
      <c r="J583" s="8"/>
      <c r="M583" s="8"/>
      <c r="R583" s="8"/>
      <c r="S583" s="8"/>
    </row>
    <row r="584" spans="1:19">
      <c r="A584" s="8"/>
      <c r="B584" s="8"/>
      <c r="C584" s="8"/>
      <c r="D584" s="8"/>
      <c r="E584" s="8"/>
      <c r="F584" s="8"/>
      <c r="G584" s="8"/>
      <c r="H584" s="8"/>
      <c r="J584" s="8"/>
      <c r="M584" s="8"/>
      <c r="R584" s="8"/>
      <c r="S584" s="8"/>
    </row>
    <row r="585" spans="1:19">
      <c r="A585" s="8"/>
      <c r="B585" s="8"/>
      <c r="C585" s="8"/>
      <c r="D585" s="8"/>
      <c r="E585" s="8"/>
      <c r="F585" s="8"/>
      <c r="G585" s="8"/>
      <c r="H585" s="8"/>
      <c r="J585" s="8"/>
      <c r="M585" s="8"/>
      <c r="R585" s="8"/>
      <c r="S585" s="8"/>
    </row>
    <row r="586" spans="1:19">
      <c r="A586" s="8"/>
      <c r="B586" s="8"/>
      <c r="C586" s="8"/>
      <c r="D586" s="8"/>
      <c r="E586" s="8"/>
      <c r="F586" s="8"/>
      <c r="G586" s="8"/>
      <c r="H586" s="8"/>
      <c r="J586" s="8"/>
      <c r="M586" s="8"/>
      <c r="R586" s="8"/>
      <c r="S586" s="8"/>
    </row>
    <row r="587" spans="1:19">
      <c r="A587" s="8"/>
      <c r="B587" s="8"/>
      <c r="C587" s="8"/>
      <c r="D587" s="8"/>
      <c r="E587" s="8"/>
      <c r="F587" s="8"/>
      <c r="G587" s="8"/>
      <c r="H587" s="8"/>
      <c r="J587" s="8"/>
      <c r="M587" s="8"/>
      <c r="R587" s="8"/>
      <c r="S587" s="8"/>
    </row>
    <row r="588" spans="1:19">
      <c r="A588" s="8"/>
      <c r="B588" s="8"/>
      <c r="C588" s="8"/>
      <c r="D588" s="8"/>
      <c r="E588" s="8"/>
      <c r="F588" s="8"/>
      <c r="G588" s="8"/>
      <c r="H588" s="8"/>
      <c r="J588" s="8"/>
      <c r="M588" s="8"/>
      <c r="R588" s="8"/>
      <c r="S588" s="8"/>
    </row>
    <row r="589" spans="1:19">
      <c r="A589" s="8"/>
      <c r="B589" s="8"/>
      <c r="C589" s="8"/>
      <c r="D589" s="8"/>
      <c r="E589" s="8"/>
      <c r="F589" s="8"/>
      <c r="G589" s="8"/>
      <c r="H589" s="8"/>
      <c r="J589" s="8"/>
      <c r="M589" s="8"/>
      <c r="R589" s="8"/>
      <c r="S589" s="8"/>
    </row>
    <row r="590" spans="1:19">
      <c r="A590" s="8"/>
      <c r="B590" s="8"/>
      <c r="C590" s="8"/>
      <c r="D590" s="8"/>
      <c r="E590" s="8"/>
      <c r="F590" s="8"/>
      <c r="G590" s="8"/>
      <c r="H590" s="8"/>
      <c r="J590" s="8"/>
      <c r="M590" s="8"/>
      <c r="R590" s="8"/>
      <c r="S590" s="8"/>
    </row>
    <row r="591" spans="1:19">
      <c r="A591" s="8"/>
      <c r="B591" s="8"/>
      <c r="C591" s="8"/>
      <c r="D591" s="8"/>
      <c r="E591" s="8"/>
      <c r="F591" s="8"/>
      <c r="G591" s="8"/>
      <c r="H591" s="8"/>
      <c r="J591" s="8"/>
      <c r="M591" s="8"/>
      <c r="R591" s="8"/>
      <c r="S591" s="8"/>
    </row>
    <row r="592" spans="1:19">
      <c r="A592" s="8"/>
      <c r="B592" s="8"/>
      <c r="C592" s="8"/>
      <c r="D592" s="8"/>
      <c r="E592" s="8"/>
      <c r="F592" s="8"/>
      <c r="G592" s="8"/>
      <c r="H592" s="8"/>
      <c r="J592" s="8"/>
      <c r="M592" s="8"/>
      <c r="R592" s="8"/>
      <c r="S592" s="8"/>
    </row>
    <row r="593" spans="1:19">
      <c r="A593" s="8"/>
      <c r="B593" s="8"/>
      <c r="C593" s="8"/>
      <c r="D593" s="8"/>
      <c r="E593" s="8"/>
      <c r="F593" s="8"/>
      <c r="G593" s="8"/>
      <c r="H593" s="8"/>
      <c r="J593" s="8"/>
      <c r="M593" s="8"/>
      <c r="R593" s="8"/>
      <c r="S593" s="8"/>
    </row>
    <row r="594" spans="1:19">
      <c r="A594" s="8"/>
      <c r="B594" s="8"/>
      <c r="C594" s="8"/>
      <c r="D594" s="8"/>
      <c r="E594" s="8"/>
      <c r="F594" s="8"/>
      <c r="G594" s="8"/>
      <c r="H594" s="8"/>
      <c r="J594" s="8"/>
      <c r="M594" s="8"/>
      <c r="R594" s="8"/>
      <c r="S594" s="8"/>
    </row>
    <row r="595" spans="1:19">
      <c r="A595" s="8"/>
      <c r="B595" s="8"/>
      <c r="C595" s="8"/>
      <c r="D595" s="8"/>
      <c r="E595" s="8"/>
      <c r="F595" s="8"/>
      <c r="G595" s="8"/>
      <c r="H595" s="8"/>
      <c r="J595" s="8"/>
      <c r="M595" s="8"/>
      <c r="R595" s="8"/>
      <c r="S595" s="8"/>
    </row>
    <row r="596" spans="1:19">
      <c r="A596" s="8"/>
      <c r="B596" s="8"/>
      <c r="C596" s="8"/>
      <c r="D596" s="8"/>
      <c r="E596" s="8"/>
      <c r="F596" s="8"/>
      <c r="G596" s="8"/>
      <c r="H596" s="8"/>
      <c r="J596" s="8"/>
      <c r="M596" s="8"/>
      <c r="R596" s="8"/>
      <c r="S596" s="8"/>
    </row>
    <row r="597" spans="1:19">
      <c r="A597" s="8"/>
      <c r="B597" s="8"/>
      <c r="C597" s="8"/>
      <c r="D597" s="8"/>
      <c r="E597" s="8"/>
      <c r="F597" s="8"/>
      <c r="G597" s="8"/>
      <c r="H597" s="8"/>
      <c r="J597" s="8"/>
      <c r="M597" s="8"/>
      <c r="R597" s="8"/>
      <c r="S597" s="8"/>
    </row>
    <row r="598" spans="1:19">
      <c r="A598" s="8"/>
      <c r="B598" s="8"/>
      <c r="C598" s="8"/>
      <c r="D598" s="8"/>
      <c r="E598" s="8"/>
      <c r="F598" s="8"/>
      <c r="G598" s="8"/>
      <c r="H598" s="8"/>
      <c r="J598" s="8"/>
      <c r="M598" s="8"/>
      <c r="R598" s="8"/>
      <c r="S598" s="8"/>
    </row>
    <row r="599" spans="1:19">
      <c r="A599" s="8"/>
      <c r="B599" s="8"/>
      <c r="C599" s="8"/>
      <c r="D599" s="8"/>
      <c r="E599" s="8"/>
      <c r="F599" s="8"/>
      <c r="G599" s="8"/>
      <c r="H599" s="8"/>
      <c r="J599" s="8"/>
      <c r="M599" s="8"/>
      <c r="R599" s="8"/>
      <c r="S599" s="8"/>
    </row>
    <row r="600" spans="1:19">
      <c r="A600" s="8"/>
      <c r="B600" s="8"/>
      <c r="C600" s="8"/>
      <c r="D600" s="8"/>
      <c r="E600" s="8"/>
      <c r="F600" s="8"/>
      <c r="G600" s="8"/>
      <c r="H600" s="8"/>
      <c r="J600" s="8"/>
      <c r="M600" s="8"/>
      <c r="R600" s="8"/>
      <c r="S600" s="8"/>
    </row>
    <row r="601" spans="1:19">
      <c r="A601" s="8"/>
      <c r="B601" s="8"/>
      <c r="C601" s="8"/>
      <c r="D601" s="8"/>
      <c r="E601" s="8"/>
      <c r="F601" s="8"/>
      <c r="G601" s="8"/>
      <c r="H601" s="8"/>
      <c r="J601" s="8"/>
      <c r="M601" s="8"/>
      <c r="R601" s="8"/>
      <c r="S601" s="8"/>
    </row>
    <row r="602" spans="1:19">
      <c r="A602" s="8"/>
      <c r="B602" s="8"/>
      <c r="C602" s="8"/>
      <c r="D602" s="8"/>
      <c r="E602" s="8"/>
      <c r="F602" s="8"/>
      <c r="G602" s="8"/>
      <c r="H602" s="8"/>
      <c r="J602" s="8"/>
      <c r="M602" s="8"/>
      <c r="R602" s="8"/>
      <c r="S602" s="8"/>
    </row>
    <row r="603" spans="1:19">
      <c r="A603" s="8"/>
      <c r="B603" s="8"/>
      <c r="C603" s="8"/>
      <c r="D603" s="8"/>
      <c r="E603" s="8"/>
      <c r="F603" s="8"/>
      <c r="G603" s="8"/>
      <c r="H603" s="8"/>
      <c r="J603" s="8"/>
      <c r="M603" s="8"/>
      <c r="R603" s="8"/>
      <c r="S603" s="8"/>
    </row>
    <row r="604" spans="1:19">
      <c r="A604" s="8"/>
      <c r="B604" s="8"/>
      <c r="C604" s="8"/>
      <c r="D604" s="8"/>
      <c r="E604" s="8"/>
      <c r="F604" s="8"/>
      <c r="G604" s="8"/>
      <c r="H604" s="8"/>
      <c r="J604" s="8"/>
      <c r="M604" s="8"/>
      <c r="R604" s="8"/>
      <c r="S604" s="8"/>
    </row>
    <row r="605" spans="1:19">
      <c r="A605" s="8"/>
      <c r="B605" s="8"/>
      <c r="C605" s="8"/>
      <c r="D605" s="8"/>
      <c r="E605" s="8"/>
      <c r="F605" s="8"/>
      <c r="G605" s="8"/>
      <c r="H605" s="8"/>
      <c r="J605" s="8"/>
      <c r="M605" s="8"/>
      <c r="R605" s="8"/>
      <c r="S605" s="8"/>
    </row>
    <row r="606" spans="1:19">
      <c r="A606" s="8"/>
      <c r="B606" s="8"/>
      <c r="C606" s="8"/>
      <c r="D606" s="8"/>
      <c r="E606" s="8"/>
      <c r="F606" s="8"/>
      <c r="G606" s="8"/>
      <c r="H606" s="8"/>
      <c r="J606" s="8"/>
      <c r="M606" s="8"/>
      <c r="R606" s="8"/>
      <c r="S606" s="8"/>
    </row>
    <row r="607" spans="1:19">
      <c r="A607" s="8"/>
      <c r="B607" s="8"/>
      <c r="C607" s="8"/>
      <c r="D607" s="8"/>
      <c r="E607" s="8"/>
      <c r="F607" s="8"/>
      <c r="G607" s="8"/>
      <c r="H607" s="8"/>
      <c r="J607" s="8"/>
      <c r="M607" s="8"/>
      <c r="R607" s="8"/>
      <c r="S607" s="8"/>
    </row>
    <row r="608" spans="1:19">
      <c r="A608" s="8"/>
      <c r="B608" s="8"/>
      <c r="C608" s="8"/>
      <c r="D608" s="8"/>
      <c r="E608" s="8"/>
      <c r="F608" s="8"/>
      <c r="G608" s="8"/>
      <c r="H608" s="8"/>
      <c r="J608" s="8"/>
      <c r="M608" s="8"/>
      <c r="R608" s="8"/>
      <c r="S608" s="8"/>
    </row>
    <row r="609" spans="1:19">
      <c r="A609" s="8"/>
      <c r="B609" s="8"/>
      <c r="C609" s="8"/>
      <c r="D609" s="8"/>
      <c r="E609" s="8"/>
      <c r="F609" s="8"/>
      <c r="G609" s="8"/>
      <c r="H609" s="8"/>
      <c r="J609" s="8"/>
      <c r="M609" s="8"/>
      <c r="R609" s="8"/>
      <c r="S609" s="8"/>
    </row>
    <row r="610" spans="1:19">
      <c r="A610" s="8"/>
      <c r="B610" s="8"/>
      <c r="C610" s="8"/>
      <c r="D610" s="8"/>
      <c r="E610" s="8"/>
      <c r="F610" s="8"/>
      <c r="G610" s="8"/>
      <c r="H610" s="8"/>
      <c r="J610" s="8"/>
      <c r="M610" s="8"/>
      <c r="R610" s="8"/>
      <c r="S610" s="8"/>
    </row>
    <row r="611" spans="1:19">
      <c r="A611" s="8"/>
      <c r="B611" s="8"/>
      <c r="C611" s="8"/>
      <c r="D611" s="8"/>
      <c r="E611" s="8"/>
      <c r="F611" s="8"/>
      <c r="G611" s="8"/>
      <c r="H611" s="8"/>
      <c r="J611" s="8"/>
      <c r="M611" s="8"/>
      <c r="R611" s="8"/>
      <c r="S611" s="8"/>
    </row>
    <row r="612" spans="1:19">
      <c r="A612" s="8"/>
      <c r="B612" s="8"/>
      <c r="C612" s="8"/>
      <c r="D612" s="8"/>
      <c r="E612" s="8"/>
      <c r="F612" s="8"/>
      <c r="G612" s="8"/>
      <c r="H612" s="8"/>
      <c r="J612" s="8"/>
      <c r="M612" s="8"/>
      <c r="R612" s="8"/>
      <c r="S612" s="8"/>
    </row>
    <row r="613" spans="1:19">
      <c r="A613" s="8"/>
      <c r="B613" s="8"/>
      <c r="C613" s="8"/>
      <c r="D613" s="8"/>
      <c r="E613" s="8"/>
      <c r="F613" s="8"/>
      <c r="G613" s="8"/>
      <c r="H613" s="8"/>
      <c r="J613" s="8"/>
      <c r="M613" s="8"/>
      <c r="R613" s="8"/>
      <c r="S613" s="8"/>
    </row>
    <row r="614" spans="1:19">
      <c r="A614" s="8"/>
      <c r="B614" s="8"/>
      <c r="C614" s="8"/>
      <c r="D614" s="8"/>
      <c r="E614" s="8"/>
      <c r="F614" s="8"/>
      <c r="G614" s="8"/>
      <c r="H614" s="8"/>
      <c r="J614" s="8"/>
      <c r="M614" s="8"/>
      <c r="R614" s="8"/>
      <c r="S614" s="8"/>
    </row>
    <row r="615" spans="1:19">
      <c r="A615" s="8"/>
      <c r="B615" s="8"/>
      <c r="C615" s="8"/>
      <c r="D615" s="8"/>
      <c r="E615" s="8"/>
      <c r="F615" s="8"/>
      <c r="G615" s="8"/>
      <c r="H615" s="8"/>
      <c r="J615" s="8"/>
      <c r="M615" s="8"/>
      <c r="R615" s="8"/>
      <c r="S615" s="8"/>
    </row>
    <row r="616" spans="1:19">
      <c r="A616" s="8"/>
      <c r="B616" s="8"/>
      <c r="C616" s="8"/>
      <c r="D616" s="8"/>
      <c r="E616" s="8"/>
      <c r="F616" s="8"/>
      <c r="G616" s="8"/>
      <c r="H616" s="8"/>
      <c r="J616" s="8"/>
      <c r="M616" s="8"/>
      <c r="R616" s="8"/>
      <c r="S616" s="8"/>
    </row>
    <row r="617" spans="1:19">
      <c r="A617" s="8"/>
      <c r="B617" s="8"/>
      <c r="C617" s="8"/>
      <c r="D617" s="8"/>
      <c r="E617" s="8"/>
      <c r="F617" s="8"/>
      <c r="G617" s="8"/>
      <c r="H617" s="8"/>
      <c r="J617" s="8"/>
      <c r="M617" s="8"/>
      <c r="R617" s="8"/>
      <c r="S617" s="8"/>
    </row>
    <row r="618" spans="1:19">
      <c r="A618" s="8"/>
      <c r="B618" s="8"/>
      <c r="C618" s="8"/>
      <c r="D618" s="8"/>
      <c r="E618" s="8"/>
      <c r="F618" s="8"/>
      <c r="G618" s="8"/>
      <c r="H618" s="8"/>
      <c r="J618" s="8"/>
      <c r="M618" s="8"/>
      <c r="R618" s="8"/>
      <c r="S618" s="8"/>
    </row>
    <row r="619" spans="1:19">
      <c r="A619" s="8"/>
      <c r="B619" s="8"/>
      <c r="C619" s="8"/>
      <c r="D619" s="8"/>
      <c r="E619" s="8"/>
      <c r="F619" s="8"/>
      <c r="G619" s="8"/>
      <c r="H619" s="8"/>
      <c r="J619" s="8"/>
      <c r="M619" s="8"/>
      <c r="R619" s="8"/>
      <c r="S619" s="8"/>
    </row>
    <row r="620" spans="1:19">
      <c r="A620" s="8"/>
      <c r="B620" s="8"/>
      <c r="C620" s="8"/>
      <c r="D620" s="8"/>
      <c r="E620" s="8"/>
      <c r="F620" s="8"/>
      <c r="G620" s="8"/>
      <c r="H620" s="8"/>
      <c r="J620" s="8"/>
      <c r="M620" s="8"/>
      <c r="R620" s="8"/>
      <c r="S620" s="8"/>
    </row>
    <row r="621" spans="1:19">
      <c r="A621" s="8"/>
      <c r="B621" s="8"/>
      <c r="C621" s="8"/>
      <c r="D621" s="8"/>
      <c r="E621" s="8"/>
      <c r="F621" s="8"/>
      <c r="G621" s="8"/>
      <c r="H621" s="8"/>
      <c r="J621" s="8"/>
      <c r="M621" s="8"/>
      <c r="R621" s="8"/>
      <c r="S621" s="8"/>
    </row>
    <row r="622" spans="1:19">
      <c r="A622" s="8"/>
      <c r="B622" s="8"/>
      <c r="C622" s="8"/>
      <c r="D622" s="8"/>
      <c r="E622" s="8"/>
      <c r="F622" s="8"/>
      <c r="G622" s="8"/>
      <c r="H622" s="8"/>
      <c r="J622" s="8"/>
      <c r="M622" s="8"/>
      <c r="R622" s="8"/>
      <c r="S622" s="8"/>
    </row>
    <row r="623" spans="1:19">
      <c r="A623" s="8"/>
      <c r="B623" s="8"/>
      <c r="C623" s="8"/>
      <c r="D623" s="8"/>
      <c r="E623" s="8"/>
      <c r="F623" s="8"/>
      <c r="G623" s="8"/>
      <c r="H623" s="8"/>
      <c r="J623" s="8"/>
      <c r="M623" s="8"/>
      <c r="R623" s="8"/>
      <c r="S623" s="8"/>
    </row>
    <row r="624" spans="1:19">
      <c r="A624" s="8"/>
      <c r="B624" s="8"/>
      <c r="C624" s="8"/>
      <c r="D624" s="8"/>
      <c r="E624" s="8"/>
      <c r="F624" s="8"/>
      <c r="G624" s="8"/>
      <c r="H624" s="8"/>
      <c r="J624" s="8"/>
      <c r="M624" s="8"/>
      <c r="R624" s="8"/>
      <c r="S624" s="8"/>
    </row>
    <row r="625" spans="1:19">
      <c r="A625" s="8"/>
      <c r="B625" s="8"/>
      <c r="C625" s="8"/>
      <c r="D625" s="8"/>
      <c r="E625" s="8"/>
      <c r="F625" s="8"/>
      <c r="G625" s="8"/>
      <c r="H625" s="8"/>
      <c r="J625" s="8"/>
      <c r="M625" s="8"/>
      <c r="R625" s="8"/>
      <c r="S625" s="8"/>
    </row>
    <row r="626" spans="1:19">
      <c r="A626" s="8"/>
      <c r="B626" s="8"/>
      <c r="C626" s="8"/>
      <c r="D626" s="8"/>
      <c r="E626" s="8"/>
      <c r="F626" s="8"/>
      <c r="G626" s="8"/>
      <c r="H626" s="8"/>
      <c r="J626" s="8"/>
      <c r="M626" s="8"/>
      <c r="R626" s="8"/>
      <c r="S626" s="8"/>
    </row>
    <row r="627" spans="1:19">
      <c r="A627" s="8"/>
      <c r="B627" s="8"/>
      <c r="C627" s="8"/>
      <c r="D627" s="8"/>
      <c r="E627" s="8"/>
      <c r="F627" s="8"/>
      <c r="G627" s="8"/>
      <c r="H627" s="8"/>
      <c r="J627" s="8"/>
      <c r="M627" s="8"/>
      <c r="R627" s="8"/>
      <c r="S627" s="8"/>
    </row>
    <row r="628" spans="1:19">
      <c r="A628" s="8"/>
      <c r="B628" s="8"/>
      <c r="C628" s="8"/>
      <c r="D628" s="8"/>
      <c r="E628" s="8"/>
      <c r="F628" s="8"/>
      <c r="G628" s="8"/>
      <c r="H628" s="8"/>
      <c r="J628" s="8"/>
      <c r="M628" s="8"/>
      <c r="R628" s="8"/>
      <c r="S628" s="8"/>
    </row>
    <row r="629" spans="1:19">
      <c r="A629" s="8"/>
      <c r="B629" s="8"/>
      <c r="C629" s="8"/>
      <c r="D629" s="8"/>
      <c r="E629" s="8"/>
      <c r="F629" s="8"/>
      <c r="G629" s="8"/>
      <c r="H629" s="8"/>
      <c r="J629" s="8"/>
      <c r="M629" s="8"/>
      <c r="R629" s="8"/>
      <c r="S629" s="8"/>
    </row>
    <row r="630" spans="1:19">
      <c r="A630" s="8"/>
      <c r="B630" s="8"/>
      <c r="C630" s="8"/>
      <c r="D630" s="8"/>
      <c r="E630" s="8"/>
      <c r="F630" s="8"/>
      <c r="G630" s="8"/>
      <c r="H630" s="8"/>
      <c r="J630" s="8"/>
      <c r="M630" s="8"/>
      <c r="R630" s="8"/>
      <c r="S630" s="8"/>
    </row>
    <row r="631" spans="1:19">
      <c r="A631" s="8"/>
      <c r="B631" s="8"/>
      <c r="C631" s="8"/>
      <c r="D631" s="8"/>
      <c r="E631" s="8"/>
      <c r="F631" s="8"/>
      <c r="G631" s="8"/>
      <c r="H631" s="8"/>
      <c r="J631" s="8"/>
      <c r="M631" s="8"/>
      <c r="R631" s="8"/>
      <c r="S631" s="8"/>
    </row>
    <row r="632" spans="1:19">
      <c r="A632" s="8"/>
      <c r="B632" s="8"/>
      <c r="C632" s="8"/>
      <c r="D632" s="8"/>
      <c r="E632" s="8"/>
      <c r="F632" s="8"/>
      <c r="G632" s="8"/>
      <c r="H632" s="8"/>
      <c r="J632" s="8"/>
      <c r="M632" s="8"/>
      <c r="R632" s="8"/>
      <c r="S632" s="8"/>
    </row>
    <row r="633" spans="1:19">
      <c r="A633" s="8"/>
      <c r="B633" s="8"/>
      <c r="C633" s="8"/>
      <c r="D633" s="8"/>
      <c r="E633" s="8"/>
      <c r="F633" s="8"/>
      <c r="G633" s="8"/>
      <c r="H633" s="8"/>
      <c r="J633" s="8"/>
      <c r="M633" s="8"/>
      <c r="R633" s="8"/>
      <c r="S633" s="8"/>
    </row>
    <row r="634" spans="1:19">
      <c r="A634" s="8"/>
      <c r="B634" s="8"/>
      <c r="C634" s="8"/>
      <c r="D634" s="8"/>
      <c r="E634" s="8"/>
      <c r="F634" s="8"/>
      <c r="G634" s="8"/>
      <c r="H634" s="8"/>
      <c r="J634" s="8"/>
      <c r="M634" s="8"/>
      <c r="R634" s="8"/>
      <c r="S634" s="8"/>
    </row>
    <row r="635" spans="1:19">
      <c r="A635" s="8"/>
      <c r="B635" s="8"/>
      <c r="C635" s="8"/>
      <c r="D635" s="8"/>
      <c r="E635" s="8"/>
      <c r="F635" s="8"/>
      <c r="G635" s="8"/>
      <c r="H635" s="8"/>
      <c r="J635" s="8"/>
      <c r="M635" s="8"/>
      <c r="R635" s="8"/>
      <c r="S635" s="8"/>
    </row>
    <row r="636" spans="1:19">
      <c r="A636" s="8"/>
      <c r="B636" s="8"/>
      <c r="C636" s="8"/>
      <c r="D636" s="8"/>
      <c r="E636" s="8"/>
      <c r="F636" s="8"/>
      <c r="G636" s="8"/>
      <c r="H636" s="8"/>
      <c r="J636" s="8"/>
      <c r="M636" s="8"/>
      <c r="R636" s="8"/>
      <c r="S636" s="8"/>
    </row>
    <row r="637" spans="1:19">
      <c r="A637" s="8"/>
      <c r="B637" s="8"/>
      <c r="C637" s="8"/>
      <c r="D637" s="8"/>
      <c r="E637" s="8"/>
      <c r="F637" s="8"/>
      <c r="G637" s="8"/>
      <c r="H637" s="8"/>
      <c r="J637" s="8"/>
      <c r="M637" s="8"/>
      <c r="R637" s="8"/>
      <c r="S637" s="8"/>
    </row>
    <row r="638" spans="1:19">
      <c r="A638" s="8"/>
      <c r="B638" s="8"/>
      <c r="C638" s="8"/>
      <c r="D638" s="8"/>
      <c r="E638" s="8"/>
      <c r="F638" s="8"/>
      <c r="G638" s="8"/>
      <c r="H638" s="8"/>
      <c r="J638" s="8"/>
      <c r="M638" s="8"/>
      <c r="R638" s="8"/>
      <c r="S638" s="8"/>
    </row>
    <row r="639" spans="1:19">
      <c r="A639" s="8"/>
      <c r="B639" s="8"/>
      <c r="C639" s="8"/>
      <c r="D639" s="8"/>
      <c r="E639" s="8"/>
      <c r="F639" s="8"/>
      <c r="G639" s="8"/>
      <c r="H639" s="8"/>
      <c r="J639" s="8"/>
      <c r="M639" s="8"/>
      <c r="R639" s="8"/>
      <c r="S639" s="8"/>
    </row>
    <row r="640" spans="1:19">
      <c r="A640" s="8"/>
      <c r="B640" s="8"/>
      <c r="C640" s="8"/>
      <c r="D640" s="8"/>
      <c r="E640" s="8"/>
      <c r="F640" s="8"/>
      <c r="G640" s="8"/>
      <c r="H640" s="8"/>
      <c r="J640" s="8"/>
      <c r="M640" s="8"/>
      <c r="R640" s="8"/>
      <c r="S640" s="8"/>
    </row>
    <row r="641" spans="1:19">
      <c r="A641" s="8"/>
      <c r="B641" s="8"/>
      <c r="C641" s="8"/>
      <c r="D641" s="8"/>
      <c r="E641" s="8"/>
      <c r="F641" s="8"/>
      <c r="G641" s="8"/>
      <c r="H641" s="8"/>
      <c r="J641" s="8"/>
      <c r="M641" s="8"/>
      <c r="R641" s="8"/>
      <c r="S641" s="8"/>
    </row>
    <row r="642" spans="1:19">
      <c r="A642" s="8"/>
      <c r="B642" s="8"/>
      <c r="C642" s="8"/>
      <c r="D642" s="8"/>
      <c r="E642" s="8"/>
      <c r="F642" s="8"/>
      <c r="G642" s="8"/>
      <c r="H642" s="8"/>
      <c r="J642" s="8"/>
      <c r="M642" s="8"/>
      <c r="R642" s="8"/>
      <c r="S642" s="8"/>
    </row>
    <row r="643" spans="1:19">
      <c r="A643" s="8"/>
      <c r="B643" s="8"/>
      <c r="C643" s="8"/>
      <c r="D643" s="8"/>
      <c r="E643" s="8"/>
      <c r="F643" s="8"/>
      <c r="G643" s="8"/>
      <c r="H643" s="8"/>
      <c r="J643" s="8"/>
      <c r="M643" s="8"/>
      <c r="R643" s="8"/>
      <c r="S643" s="8"/>
    </row>
    <row r="644" spans="1:19">
      <c r="A644" s="8"/>
      <c r="B644" s="8"/>
      <c r="C644" s="8"/>
      <c r="D644" s="8"/>
      <c r="E644" s="8"/>
      <c r="F644" s="8"/>
      <c r="G644" s="8"/>
      <c r="H644" s="8"/>
      <c r="J644" s="8"/>
      <c r="M644" s="8"/>
      <c r="R644" s="8"/>
      <c r="S644" s="8"/>
    </row>
    <row r="645" spans="1:19">
      <c r="A645" s="8"/>
      <c r="B645" s="8"/>
      <c r="C645" s="8"/>
      <c r="D645" s="8"/>
      <c r="E645" s="8"/>
      <c r="F645" s="8"/>
      <c r="G645" s="8"/>
      <c r="H645" s="8"/>
      <c r="J645" s="8"/>
      <c r="M645" s="8"/>
      <c r="R645" s="8"/>
      <c r="S645" s="8"/>
    </row>
    <row r="646" spans="1:19">
      <c r="A646" s="8"/>
      <c r="B646" s="8"/>
      <c r="C646" s="8"/>
      <c r="D646" s="8"/>
      <c r="E646" s="8"/>
      <c r="F646" s="8"/>
      <c r="G646" s="8"/>
      <c r="H646" s="8"/>
      <c r="J646" s="8"/>
      <c r="M646" s="8"/>
      <c r="R646" s="8"/>
      <c r="S646" s="8"/>
    </row>
    <row r="647" spans="1:19">
      <c r="A647" s="8"/>
      <c r="B647" s="8"/>
      <c r="C647" s="8"/>
      <c r="D647" s="8"/>
      <c r="E647" s="8"/>
      <c r="F647" s="8"/>
      <c r="G647" s="8"/>
      <c r="H647" s="8"/>
      <c r="J647" s="8"/>
      <c r="M647" s="8"/>
      <c r="R647" s="8"/>
      <c r="S647" s="8"/>
    </row>
    <row r="648" spans="1:19">
      <c r="A648" s="8"/>
      <c r="B648" s="8"/>
      <c r="C648" s="8"/>
      <c r="D648" s="8"/>
      <c r="E648" s="8"/>
      <c r="F648" s="8"/>
      <c r="G648" s="8"/>
      <c r="H648" s="8"/>
      <c r="J648" s="8"/>
      <c r="M648" s="8"/>
      <c r="R648" s="8"/>
      <c r="S648" s="8"/>
    </row>
    <row r="649" spans="1:19">
      <c r="A649" s="8"/>
      <c r="B649" s="8"/>
      <c r="C649" s="8"/>
      <c r="D649" s="8"/>
      <c r="E649" s="8"/>
      <c r="F649" s="8"/>
      <c r="G649" s="8"/>
      <c r="H649" s="8"/>
      <c r="J649" s="8"/>
      <c r="M649" s="8"/>
      <c r="R649" s="8"/>
      <c r="S649" s="8"/>
    </row>
    <row r="650" spans="1:19">
      <c r="A650" s="8"/>
      <c r="B650" s="8"/>
      <c r="C650" s="8"/>
      <c r="D650" s="8"/>
      <c r="E650" s="8"/>
      <c r="F650" s="8"/>
      <c r="G650" s="8"/>
      <c r="H650" s="8"/>
      <c r="J650" s="8"/>
      <c r="M650" s="8"/>
      <c r="R650" s="8"/>
      <c r="S650" s="8"/>
    </row>
    <row r="651" spans="1:19">
      <c r="A651" s="8"/>
      <c r="B651" s="8"/>
      <c r="C651" s="8"/>
      <c r="D651" s="8"/>
      <c r="E651" s="8"/>
      <c r="F651" s="8"/>
      <c r="G651" s="8"/>
      <c r="H651" s="8"/>
      <c r="J651" s="8"/>
      <c r="M651" s="8"/>
      <c r="R651" s="8"/>
      <c r="S651" s="8"/>
    </row>
    <row r="652" spans="1:19">
      <c r="A652" s="8"/>
      <c r="B652" s="8"/>
      <c r="C652" s="8"/>
      <c r="D652" s="8"/>
      <c r="E652" s="8"/>
      <c r="F652" s="8"/>
      <c r="G652" s="8"/>
      <c r="H652" s="8"/>
      <c r="J652" s="8"/>
      <c r="M652" s="8"/>
      <c r="R652" s="8"/>
      <c r="S652" s="8"/>
    </row>
    <row r="653" spans="1:19">
      <c r="A653" s="8"/>
      <c r="B653" s="8"/>
      <c r="C653" s="8"/>
      <c r="D653" s="8"/>
      <c r="E653" s="8"/>
      <c r="F653" s="8"/>
      <c r="G653" s="8"/>
      <c r="H653" s="8"/>
      <c r="J653" s="8"/>
      <c r="M653" s="8"/>
      <c r="R653" s="8"/>
      <c r="S653" s="8"/>
    </row>
    <row r="654" spans="1:19">
      <c r="A654" s="8"/>
      <c r="B654" s="8"/>
      <c r="C654" s="8"/>
      <c r="D654" s="8"/>
      <c r="E654" s="8"/>
      <c r="F654" s="8"/>
      <c r="G654" s="8"/>
      <c r="H654" s="8"/>
      <c r="J654" s="8"/>
      <c r="M654" s="8"/>
      <c r="R654" s="8"/>
      <c r="S654" s="8"/>
    </row>
    <row r="655" spans="1:19">
      <c r="A655" s="8"/>
      <c r="B655" s="8"/>
      <c r="C655" s="8"/>
      <c r="D655" s="8"/>
      <c r="E655" s="8"/>
      <c r="F655" s="8"/>
      <c r="G655" s="8"/>
      <c r="H655" s="8"/>
      <c r="J655" s="8"/>
      <c r="M655" s="8"/>
      <c r="R655" s="8"/>
      <c r="S655" s="8"/>
    </row>
    <row r="656" spans="1:19">
      <c r="A656" s="8"/>
      <c r="B656" s="8"/>
      <c r="C656" s="8"/>
      <c r="D656" s="8"/>
      <c r="E656" s="8"/>
      <c r="F656" s="8"/>
      <c r="G656" s="8"/>
      <c r="H656" s="8"/>
      <c r="J656" s="8"/>
      <c r="M656" s="8"/>
      <c r="R656" s="8"/>
      <c r="S656" s="8"/>
    </row>
    <row r="657" spans="1:19">
      <c r="A657" s="8"/>
      <c r="B657" s="8"/>
      <c r="C657" s="8"/>
      <c r="D657" s="8"/>
      <c r="E657" s="8"/>
      <c r="F657" s="8"/>
      <c r="G657" s="8"/>
      <c r="H657" s="8"/>
      <c r="J657" s="8"/>
      <c r="M657" s="8"/>
      <c r="R657" s="8"/>
      <c r="S657" s="8"/>
    </row>
    <row r="658" spans="1:19">
      <c r="A658" s="8"/>
      <c r="B658" s="8"/>
      <c r="C658" s="8"/>
      <c r="D658" s="8"/>
      <c r="E658" s="8"/>
      <c r="F658" s="8"/>
      <c r="G658" s="8"/>
      <c r="H658" s="8"/>
      <c r="J658" s="8"/>
      <c r="M658" s="8"/>
      <c r="R658" s="8"/>
      <c r="S658" s="8"/>
    </row>
    <row r="659" spans="1:19">
      <c r="A659" s="8"/>
      <c r="B659" s="8"/>
      <c r="C659" s="8"/>
      <c r="D659" s="8"/>
      <c r="E659" s="8"/>
      <c r="F659" s="8"/>
      <c r="G659" s="8"/>
      <c r="H659" s="8"/>
      <c r="J659" s="8"/>
      <c r="M659" s="8"/>
      <c r="R659" s="8"/>
      <c r="S659" s="8"/>
    </row>
    <row r="660" spans="1:19">
      <c r="A660" s="8"/>
      <c r="B660" s="8"/>
      <c r="C660" s="8"/>
      <c r="D660" s="8"/>
      <c r="E660" s="8"/>
      <c r="F660" s="8"/>
      <c r="G660" s="8"/>
      <c r="H660" s="8"/>
      <c r="J660" s="8"/>
      <c r="M660" s="8"/>
      <c r="R660" s="8"/>
      <c r="S660" s="8"/>
    </row>
    <row r="661" spans="1:19">
      <c r="A661" s="8"/>
      <c r="B661" s="8"/>
      <c r="C661" s="8"/>
      <c r="D661" s="8"/>
      <c r="E661" s="8"/>
      <c r="F661" s="8"/>
      <c r="G661" s="8"/>
      <c r="H661" s="8"/>
      <c r="J661" s="8"/>
      <c r="M661" s="8"/>
      <c r="R661" s="8"/>
      <c r="S661" s="8"/>
    </row>
    <row r="662" spans="1:19">
      <c r="A662" s="8"/>
      <c r="B662" s="8"/>
      <c r="C662" s="8"/>
      <c r="D662" s="8"/>
      <c r="E662" s="8"/>
      <c r="F662" s="8"/>
      <c r="G662" s="8"/>
      <c r="H662" s="8"/>
      <c r="J662" s="8"/>
      <c r="M662" s="8"/>
      <c r="R662" s="8"/>
      <c r="S662" s="8"/>
    </row>
    <row r="663" spans="1:19">
      <c r="A663" s="8"/>
      <c r="B663" s="8"/>
      <c r="C663" s="8"/>
      <c r="D663" s="8"/>
      <c r="E663" s="8"/>
      <c r="F663" s="8"/>
      <c r="G663" s="8"/>
      <c r="H663" s="8"/>
      <c r="J663" s="8"/>
      <c r="M663" s="8"/>
      <c r="R663" s="8"/>
      <c r="S663" s="8"/>
    </row>
    <row r="664" spans="1:19">
      <c r="A664" s="8"/>
      <c r="B664" s="8"/>
      <c r="C664" s="8"/>
      <c r="D664" s="8"/>
      <c r="E664" s="8"/>
      <c r="F664" s="8"/>
      <c r="G664" s="8"/>
      <c r="H664" s="8"/>
      <c r="J664" s="8"/>
      <c r="M664" s="8"/>
      <c r="R664" s="8"/>
      <c r="S664" s="8"/>
    </row>
    <row r="665" spans="1:19">
      <c r="A665" s="8"/>
      <c r="B665" s="8"/>
      <c r="C665" s="8"/>
      <c r="D665" s="8"/>
      <c r="E665" s="8"/>
      <c r="F665" s="8"/>
      <c r="G665" s="8"/>
      <c r="H665" s="8"/>
      <c r="J665" s="8"/>
      <c r="M665" s="8"/>
      <c r="R665" s="8"/>
      <c r="S665" s="8"/>
    </row>
    <row r="666" spans="1:19">
      <c r="A666" s="8"/>
      <c r="B666" s="8"/>
      <c r="C666" s="8"/>
      <c r="D666" s="8"/>
      <c r="E666" s="8"/>
      <c r="F666" s="8"/>
      <c r="G666" s="8"/>
      <c r="H666" s="8"/>
      <c r="J666" s="8"/>
      <c r="M666" s="8"/>
      <c r="R666" s="8"/>
      <c r="S666" s="8"/>
    </row>
    <row r="667" spans="1:19">
      <c r="A667" s="8"/>
      <c r="B667" s="8"/>
      <c r="C667" s="8"/>
      <c r="D667" s="8"/>
      <c r="E667" s="8"/>
      <c r="F667" s="8"/>
      <c r="G667" s="8"/>
      <c r="H667" s="8"/>
      <c r="J667" s="8"/>
      <c r="M667" s="8"/>
      <c r="R667" s="8"/>
      <c r="S667" s="8"/>
    </row>
    <row r="668" spans="1:19">
      <c r="A668" s="8"/>
      <c r="B668" s="8"/>
      <c r="C668" s="8"/>
      <c r="D668" s="8"/>
      <c r="E668" s="8"/>
      <c r="F668" s="8"/>
      <c r="G668" s="8"/>
      <c r="H668" s="8"/>
      <c r="J668" s="8"/>
      <c r="M668" s="8"/>
      <c r="R668" s="8"/>
      <c r="S668" s="8"/>
    </row>
    <row r="669" spans="1:19">
      <c r="A669" s="8"/>
      <c r="B669" s="8"/>
      <c r="C669" s="8"/>
      <c r="D669" s="8"/>
      <c r="E669" s="8"/>
      <c r="F669" s="8"/>
      <c r="G669" s="8"/>
      <c r="H669" s="8"/>
      <c r="J669" s="8"/>
      <c r="M669" s="8"/>
      <c r="R669" s="8"/>
      <c r="S669" s="8"/>
    </row>
    <row r="670" spans="1:19">
      <c r="A670" s="8"/>
      <c r="B670" s="8"/>
      <c r="C670" s="8"/>
      <c r="D670" s="8"/>
      <c r="E670" s="8"/>
      <c r="F670" s="8"/>
      <c r="G670" s="8"/>
      <c r="H670" s="8"/>
      <c r="J670" s="8"/>
      <c r="M670" s="8"/>
      <c r="R670" s="8"/>
      <c r="S670" s="8"/>
    </row>
    <row r="671" spans="1:19">
      <c r="A671" s="8"/>
      <c r="B671" s="8"/>
      <c r="C671" s="8"/>
      <c r="D671" s="8"/>
      <c r="E671" s="8"/>
      <c r="F671" s="8"/>
      <c r="G671" s="8"/>
      <c r="H671" s="8"/>
      <c r="J671" s="8"/>
      <c r="M671" s="8"/>
      <c r="R671" s="8"/>
      <c r="S671" s="8"/>
    </row>
    <row r="672" spans="1:19">
      <c r="A672" s="8"/>
      <c r="B672" s="8"/>
      <c r="C672" s="8"/>
      <c r="D672" s="8"/>
      <c r="E672" s="8"/>
      <c r="F672" s="8"/>
      <c r="G672" s="8"/>
      <c r="H672" s="8"/>
      <c r="J672" s="8"/>
      <c r="M672" s="8"/>
      <c r="R672" s="8"/>
      <c r="S672" s="8"/>
    </row>
    <row r="673" spans="1:19">
      <c r="A673" s="8"/>
      <c r="B673" s="8"/>
      <c r="C673" s="8"/>
      <c r="D673" s="8"/>
      <c r="E673" s="8"/>
      <c r="F673" s="8"/>
      <c r="G673" s="8"/>
      <c r="H673" s="8"/>
      <c r="J673" s="8"/>
      <c r="M673" s="8"/>
      <c r="R673" s="8"/>
      <c r="S673" s="8"/>
    </row>
    <row r="674" spans="1:19">
      <c r="A674" s="8"/>
      <c r="B674" s="8"/>
      <c r="C674" s="8"/>
      <c r="D674" s="8"/>
      <c r="E674" s="8"/>
      <c r="F674" s="8"/>
      <c r="G674" s="8"/>
      <c r="H674" s="8"/>
      <c r="J674" s="8"/>
      <c r="M674" s="8"/>
      <c r="R674" s="8"/>
      <c r="S674" s="8"/>
    </row>
    <row r="675" spans="1:19">
      <c r="A675" s="8"/>
      <c r="B675" s="8"/>
      <c r="C675" s="8"/>
      <c r="D675" s="8"/>
      <c r="E675" s="8"/>
      <c r="F675" s="8"/>
      <c r="G675" s="8"/>
      <c r="H675" s="8"/>
      <c r="J675" s="8"/>
      <c r="M675" s="8"/>
      <c r="R675" s="8"/>
      <c r="S675" s="8"/>
    </row>
    <row r="676" spans="1:19">
      <c r="A676" s="8"/>
      <c r="B676" s="8"/>
      <c r="C676" s="8"/>
      <c r="D676" s="8"/>
      <c r="E676" s="8"/>
      <c r="F676" s="8"/>
      <c r="G676" s="8"/>
      <c r="H676" s="8"/>
      <c r="J676" s="8"/>
      <c r="M676" s="8"/>
      <c r="R676" s="8"/>
      <c r="S676" s="8"/>
    </row>
    <row r="677" spans="1:19">
      <c r="A677" s="8"/>
      <c r="B677" s="8"/>
      <c r="C677" s="8"/>
      <c r="D677" s="8"/>
      <c r="E677" s="8"/>
      <c r="F677" s="8"/>
      <c r="G677" s="8"/>
      <c r="H677" s="8"/>
      <c r="J677" s="8"/>
      <c r="M677" s="8"/>
      <c r="R677" s="8"/>
      <c r="S677" s="8"/>
    </row>
    <row r="678" spans="1:19">
      <c r="A678" s="8"/>
      <c r="B678" s="8"/>
      <c r="C678" s="8"/>
      <c r="D678" s="8"/>
      <c r="E678" s="8"/>
      <c r="F678" s="8"/>
      <c r="G678" s="8"/>
      <c r="H678" s="8"/>
      <c r="J678" s="8"/>
      <c r="M678" s="8"/>
      <c r="R678" s="8"/>
      <c r="S678" s="8"/>
    </row>
    <row r="679" spans="1:19">
      <c r="A679" s="8"/>
      <c r="B679" s="8"/>
      <c r="C679" s="8"/>
      <c r="D679" s="8"/>
      <c r="E679" s="8"/>
      <c r="F679" s="8"/>
      <c r="G679" s="8"/>
      <c r="H679" s="8"/>
      <c r="J679" s="8"/>
      <c r="M679" s="8"/>
      <c r="R679" s="8"/>
      <c r="S679" s="8"/>
    </row>
    <row r="680" spans="1:19">
      <c r="A680" s="8"/>
      <c r="B680" s="8"/>
      <c r="C680" s="8"/>
      <c r="D680" s="8"/>
      <c r="E680" s="8"/>
      <c r="F680" s="8"/>
      <c r="G680" s="8"/>
      <c r="H680" s="8"/>
      <c r="J680" s="8"/>
      <c r="M680" s="8"/>
      <c r="R680" s="8"/>
      <c r="S680" s="8"/>
    </row>
    <row r="681" spans="1:19">
      <c r="A681" s="8"/>
      <c r="B681" s="8"/>
      <c r="C681" s="8"/>
      <c r="D681" s="8"/>
      <c r="E681" s="8"/>
      <c r="F681" s="8"/>
      <c r="G681" s="8"/>
      <c r="H681" s="8"/>
      <c r="J681" s="8"/>
      <c r="M681" s="8"/>
      <c r="R681" s="8"/>
      <c r="S681" s="8"/>
    </row>
    <row r="682" spans="1:19">
      <c r="A682" s="8"/>
      <c r="B682" s="8"/>
      <c r="C682" s="8"/>
      <c r="D682" s="8"/>
      <c r="E682" s="8"/>
      <c r="F682" s="8"/>
      <c r="G682" s="8"/>
      <c r="H682" s="8"/>
      <c r="J682" s="8"/>
      <c r="M682" s="8"/>
      <c r="R682" s="8"/>
      <c r="S682" s="8"/>
    </row>
    <row r="683" spans="1:19">
      <c r="A683" s="8"/>
      <c r="B683" s="8"/>
      <c r="C683" s="8"/>
      <c r="D683" s="8"/>
      <c r="E683" s="8"/>
      <c r="F683" s="8"/>
      <c r="G683" s="8"/>
      <c r="H683" s="8"/>
      <c r="J683" s="8"/>
      <c r="M683" s="8"/>
      <c r="R683" s="8"/>
      <c r="S683" s="8"/>
    </row>
    <row r="684" spans="1:19">
      <c r="A684" s="8"/>
      <c r="B684" s="8"/>
      <c r="C684" s="8"/>
      <c r="D684" s="8"/>
      <c r="E684" s="8"/>
      <c r="F684" s="8"/>
      <c r="G684" s="8"/>
      <c r="H684" s="8"/>
      <c r="J684" s="8"/>
      <c r="M684" s="8"/>
      <c r="R684" s="8"/>
      <c r="S684" s="8"/>
    </row>
    <row r="685" spans="1:19">
      <c r="A685" s="8"/>
      <c r="B685" s="8"/>
      <c r="C685" s="8"/>
      <c r="D685" s="8"/>
      <c r="E685" s="8"/>
      <c r="F685" s="8"/>
      <c r="G685" s="8"/>
      <c r="H685" s="8"/>
      <c r="J685" s="8"/>
      <c r="M685" s="8"/>
      <c r="R685" s="8"/>
      <c r="S685" s="8"/>
    </row>
    <row r="686" spans="1:19">
      <c r="A686" s="8"/>
      <c r="B686" s="8"/>
      <c r="C686" s="8"/>
      <c r="D686" s="8"/>
      <c r="E686" s="8"/>
      <c r="F686" s="8"/>
      <c r="G686" s="8"/>
      <c r="H686" s="8"/>
      <c r="J686" s="8"/>
      <c r="M686" s="8"/>
      <c r="R686" s="8"/>
      <c r="S686" s="8"/>
    </row>
    <row r="687" spans="1:19">
      <c r="A687" s="8"/>
      <c r="B687" s="8"/>
      <c r="C687" s="8"/>
      <c r="D687" s="8"/>
      <c r="E687" s="8"/>
      <c r="F687" s="8"/>
      <c r="G687" s="8"/>
      <c r="H687" s="8"/>
      <c r="J687" s="8"/>
      <c r="M687" s="8"/>
      <c r="R687" s="8"/>
      <c r="S687" s="8"/>
    </row>
    <row r="688" spans="1:19">
      <c r="A688" s="8"/>
      <c r="B688" s="8"/>
      <c r="C688" s="8"/>
      <c r="D688" s="8"/>
      <c r="E688" s="8"/>
      <c r="F688" s="8"/>
      <c r="G688" s="8"/>
      <c r="H688" s="8"/>
      <c r="J688" s="8"/>
      <c r="M688" s="8"/>
      <c r="R688" s="8"/>
      <c r="S688" s="8"/>
    </row>
    <row r="689" spans="1:19">
      <c r="A689" s="8"/>
      <c r="B689" s="8"/>
      <c r="C689" s="8"/>
      <c r="D689" s="8"/>
      <c r="E689" s="8"/>
      <c r="F689" s="8"/>
      <c r="G689" s="8"/>
      <c r="H689" s="8"/>
      <c r="J689" s="8"/>
      <c r="M689" s="8"/>
      <c r="R689" s="8"/>
      <c r="S689" s="8"/>
    </row>
    <row r="690" spans="1:19">
      <c r="A690" s="8"/>
      <c r="B690" s="8"/>
      <c r="C690" s="8"/>
      <c r="D690" s="8"/>
      <c r="E690" s="8"/>
      <c r="F690" s="8"/>
      <c r="G690" s="8"/>
      <c r="H690" s="8"/>
      <c r="J690" s="8"/>
      <c r="M690" s="8"/>
      <c r="R690" s="8"/>
      <c r="S690" s="8"/>
    </row>
    <row r="691" spans="1:19">
      <c r="A691" s="8"/>
      <c r="B691" s="8"/>
      <c r="C691" s="8"/>
      <c r="D691" s="8"/>
      <c r="E691" s="8"/>
      <c r="F691" s="8"/>
      <c r="G691" s="8"/>
      <c r="H691" s="8"/>
      <c r="J691" s="8"/>
      <c r="M691" s="8"/>
      <c r="R691" s="8"/>
      <c r="S691" s="8"/>
    </row>
    <row r="692" spans="1:19">
      <c r="A692" s="8"/>
      <c r="B692" s="8"/>
      <c r="C692" s="8"/>
      <c r="D692" s="8"/>
      <c r="E692" s="8"/>
      <c r="F692" s="8"/>
      <c r="G692" s="8"/>
      <c r="H692" s="8"/>
      <c r="J692" s="8"/>
      <c r="M692" s="8"/>
      <c r="R692" s="8"/>
      <c r="S692" s="8"/>
    </row>
    <row r="693" spans="1:19">
      <c r="A693" s="8"/>
      <c r="B693" s="8"/>
      <c r="C693" s="8"/>
      <c r="D693" s="8"/>
      <c r="E693" s="8"/>
      <c r="F693" s="8"/>
      <c r="G693" s="8"/>
      <c r="H693" s="8"/>
      <c r="J693" s="8"/>
      <c r="M693" s="8"/>
      <c r="R693" s="8"/>
      <c r="S693" s="8"/>
    </row>
    <row r="694" spans="1:19">
      <c r="A694" s="8"/>
      <c r="B694" s="8"/>
      <c r="C694" s="8"/>
      <c r="D694" s="8"/>
      <c r="E694" s="8"/>
      <c r="F694" s="8"/>
      <c r="G694" s="8"/>
      <c r="H694" s="8"/>
      <c r="J694" s="8"/>
      <c r="M694" s="8"/>
      <c r="R694" s="8"/>
      <c r="S694" s="8"/>
    </row>
    <row r="695" spans="1:19">
      <c r="A695" s="8"/>
      <c r="B695" s="8"/>
      <c r="C695" s="8"/>
      <c r="D695" s="8"/>
      <c r="E695" s="8"/>
      <c r="F695" s="8"/>
      <c r="G695" s="8"/>
      <c r="H695" s="8"/>
      <c r="J695" s="8"/>
      <c r="M695" s="8"/>
      <c r="R695" s="8"/>
      <c r="S695" s="8"/>
    </row>
    <row r="696" spans="1:19">
      <c r="A696" s="8"/>
      <c r="B696" s="8"/>
      <c r="C696" s="8"/>
      <c r="D696" s="8"/>
      <c r="E696" s="8"/>
      <c r="F696" s="8"/>
      <c r="G696" s="8"/>
      <c r="H696" s="8"/>
      <c r="J696" s="8"/>
      <c r="M696" s="8"/>
      <c r="R696" s="8"/>
      <c r="S696" s="8"/>
    </row>
    <row r="697" spans="1:19">
      <c r="A697" s="8"/>
      <c r="B697" s="8"/>
      <c r="C697" s="8"/>
      <c r="D697" s="8"/>
      <c r="E697" s="8"/>
      <c r="F697" s="8"/>
      <c r="G697" s="8"/>
      <c r="H697" s="8"/>
      <c r="J697" s="8"/>
      <c r="M697" s="8"/>
      <c r="R697" s="8"/>
      <c r="S697" s="8"/>
    </row>
    <row r="698" spans="1:19">
      <c r="A698" s="8"/>
      <c r="B698" s="8"/>
      <c r="C698" s="8"/>
      <c r="D698" s="8"/>
      <c r="E698" s="8"/>
      <c r="F698" s="8"/>
      <c r="G698" s="8"/>
      <c r="H698" s="8"/>
      <c r="J698" s="8"/>
      <c r="M698" s="8"/>
      <c r="R698" s="8"/>
      <c r="S698" s="8"/>
    </row>
    <row r="699" spans="1:19">
      <c r="A699" s="8"/>
      <c r="B699" s="8"/>
      <c r="C699" s="8"/>
      <c r="D699" s="8"/>
      <c r="E699" s="8"/>
      <c r="F699" s="8"/>
      <c r="G699" s="8"/>
      <c r="H699" s="8"/>
      <c r="J699" s="8"/>
      <c r="M699" s="8"/>
      <c r="R699" s="8"/>
      <c r="S699" s="8"/>
    </row>
    <row r="700" spans="1:19">
      <c r="A700" s="8"/>
      <c r="B700" s="8"/>
      <c r="C700" s="8"/>
      <c r="D700" s="8"/>
      <c r="E700" s="8"/>
      <c r="F700" s="8"/>
      <c r="G700" s="8"/>
      <c r="H700" s="8"/>
      <c r="J700" s="8"/>
      <c r="M700" s="8"/>
      <c r="R700" s="8"/>
      <c r="S700" s="8"/>
    </row>
    <row r="701" spans="1:19">
      <c r="A701" s="8"/>
      <c r="B701" s="8"/>
      <c r="C701" s="8"/>
      <c r="D701" s="8"/>
      <c r="E701" s="8"/>
      <c r="F701" s="8"/>
      <c r="G701" s="8"/>
      <c r="H701" s="8"/>
      <c r="J701" s="8"/>
      <c r="M701" s="8"/>
      <c r="R701" s="8"/>
      <c r="S701" s="8"/>
    </row>
    <row r="702" spans="1:19">
      <c r="A702" s="8"/>
      <c r="B702" s="8"/>
      <c r="C702" s="8"/>
      <c r="D702" s="8"/>
      <c r="E702" s="8"/>
      <c r="F702" s="8"/>
      <c r="G702" s="8"/>
      <c r="H702" s="8"/>
      <c r="J702" s="8"/>
      <c r="M702" s="8"/>
      <c r="R702" s="8"/>
      <c r="S702" s="8"/>
    </row>
    <row r="703" spans="1:19">
      <c r="A703" s="8"/>
      <c r="B703" s="8"/>
      <c r="C703" s="8"/>
      <c r="D703" s="8"/>
      <c r="E703" s="8"/>
      <c r="F703" s="8"/>
      <c r="G703" s="8"/>
      <c r="H703" s="8"/>
      <c r="J703" s="8"/>
      <c r="M703" s="8"/>
      <c r="R703" s="8"/>
      <c r="S703" s="8"/>
    </row>
    <row r="704" spans="1:19">
      <c r="A704" s="8"/>
      <c r="B704" s="8"/>
      <c r="C704" s="8"/>
      <c r="D704" s="8"/>
      <c r="E704" s="8"/>
      <c r="F704" s="8"/>
      <c r="G704" s="8"/>
      <c r="H704" s="8"/>
      <c r="J704" s="8"/>
      <c r="M704" s="8"/>
      <c r="R704" s="8"/>
      <c r="S704" s="8"/>
    </row>
    <row r="705" spans="1:19">
      <c r="A705" s="8"/>
      <c r="B705" s="8"/>
      <c r="C705" s="8"/>
      <c r="D705" s="8"/>
      <c r="E705" s="8"/>
      <c r="F705" s="8"/>
      <c r="G705" s="8"/>
      <c r="H705" s="8"/>
      <c r="J705" s="8"/>
      <c r="M705" s="8"/>
      <c r="R705" s="8"/>
      <c r="S705" s="8"/>
    </row>
    <row r="706" spans="1:19">
      <c r="A706" s="8"/>
      <c r="B706" s="8"/>
      <c r="C706" s="8"/>
      <c r="D706" s="8"/>
      <c r="E706" s="8"/>
      <c r="F706" s="8"/>
      <c r="G706" s="8"/>
      <c r="H706" s="8"/>
      <c r="J706" s="8"/>
      <c r="M706" s="8"/>
      <c r="R706" s="8"/>
      <c r="S706" s="8"/>
    </row>
    <row r="707" spans="1:19">
      <c r="A707" s="8"/>
      <c r="B707" s="8"/>
      <c r="C707" s="8"/>
      <c r="D707" s="8"/>
      <c r="E707" s="8"/>
      <c r="F707" s="8"/>
      <c r="G707" s="8"/>
      <c r="H707" s="8"/>
      <c r="J707" s="8"/>
      <c r="M707" s="8"/>
      <c r="R707" s="8"/>
      <c r="S707" s="8"/>
    </row>
    <row r="708" spans="1:19">
      <c r="A708" s="8"/>
      <c r="B708" s="8"/>
      <c r="C708" s="8"/>
      <c r="D708" s="8"/>
      <c r="E708" s="8"/>
      <c r="F708" s="8"/>
      <c r="G708" s="8"/>
      <c r="H708" s="8"/>
      <c r="J708" s="8"/>
      <c r="M708" s="8"/>
      <c r="R708" s="8"/>
      <c r="S708" s="8"/>
    </row>
    <row r="709" spans="1:19">
      <c r="A709" s="8"/>
      <c r="B709" s="8"/>
      <c r="C709" s="8"/>
      <c r="D709" s="8"/>
      <c r="E709" s="8"/>
      <c r="F709" s="8"/>
      <c r="G709" s="8"/>
      <c r="H709" s="8"/>
      <c r="J709" s="8"/>
      <c r="M709" s="8"/>
      <c r="R709" s="8"/>
      <c r="S709" s="8"/>
    </row>
    <row r="710" spans="1:19">
      <c r="A710" s="8"/>
      <c r="B710" s="8"/>
      <c r="C710" s="8"/>
      <c r="D710" s="8"/>
      <c r="E710" s="8"/>
      <c r="F710" s="8"/>
      <c r="G710" s="8"/>
      <c r="H710" s="8"/>
      <c r="J710" s="8"/>
      <c r="M710" s="8"/>
      <c r="R710" s="8"/>
      <c r="S710" s="8"/>
    </row>
    <row r="711" spans="1:19">
      <c r="A711" s="8"/>
      <c r="B711" s="8"/>
      <c r="C711" s="8"/>
      <c r="D711" s="8"/>
      <c r="E711" s="8"/>
      <c r="F711" s="8"/>
      <c r="G711" s="8"/>
      <c r="H711" s="8"/>
      <c r="J711" s="8"/>
      <c r="M711" s="8"/>
      <c r="R711" s="8"/>
      <c r="S711" s="8"/>
    </row>
    <row r="712" spans="1:19">
      <c r="A712" s="8"/>
      <c r="B712" s="8"/>
      <c r="C712" s="8"/>
      <c r="D712" s="8"/>
      <c r="E712" s="8"/>
      <c r="F712" s="8"/>
      <c r="G712" s="8"/>
      <c r="H712" s="8"/>
      <c r="J712" s="8"/>
      <c r="M712" s="8"/>
      <c r="R712" s="8"/>
      <c r="S712" s="8"/>
    </row>
    <row r="713" spans="1:19">
      <c r="A713" s="8"/>
      <c r="B713" s="8"/>
      <c r="C713" s="8"/>
      <c r="D713" s="8"/>
      <c r="E713" s="8"/>
      <c r="F713" s="8"/>
      <c r="G713" s="8"/>
      <c r="H713" s="8"/>
      <c r="J713" s="8"/>
      <c r="M713" s="8"/>
      <c r="R713" s="8"/>
      <c r="S713" s="8"/>
    </row>
    <row r="714" spans="1:19">
      <c r="A714" s="8"/>
      <c r="B714" s="8"/>
      <c r="C714" s="8"/>
      <c r="D714" s="8"/>
      <c r="E714" s="8"/>
      <c r="F714" s="8"/>
      <c r="G714" s="8"/>
      <c r="H714" s="8"/>
      <c r="J714" s="8"/>
      <c r="M714" s="8"/>
      <c r="R714" s="8"/>
      <c r="S714" s="8"/>
    </row>
    <row r="715" spans="1:19">
      <c r="A715" s="8"/>
      <c r="B715" s="8"/>
      <c r="C715" s="8"/>
      <c r="D715" s="8"/>
      <c r="E715" s="8"/>
      <c r="F715" s="8"/>
      <c r="G715" s="8"/>
      <c r="H715" s="8"/>
      <c r="J715" s="8"/>
      <c r="M715" s="8"/>
      <c r="R715" s="8"/>
      <c r="S715" s="8"/>
    </row>
    <row r="716" spans="1:19">
      <c r="A716" s="8"/>
      <c r="B716" s="8"/>
      <c r="C716" s="8"/>
      <c r="D716" s="8"/>
      <c r="E716" s="8"/>
      <c r="F716" s="8"/>
      <c r="G716" s="8"/>
      <c r="H716" s="8"/>
      <c r="J716" s="8"/>
      <c r="M716" s="8"/>
      <c r="R716" s="8"/>
      <c r="S716" s="8"/>
    </row>
    <row r="717" spans="1:19">
      <c r="A717" s="8"/>
      <c r="B717" s="8"/>
      <c r="C717" s="8"/>
      <c r="D717" s="8"/>
      <c r="E717" s="8"/>
      <c r="F717" s="8"/>
      <c r="G717" s="8"/>
      <c r="H717" s="8"/>
      <c r="J717" s="8"/>
      <c r="M717" s="8"/>
      <c r="R717" s="8"/>
      <c r="S717" s="8"/>
    </row>
    <row r="718" spans="1:19">
      <c r="A718" s="8"/>
      <c r="B718" s="8"/>
      <c r="C718" s="8"/>
      <c r="D718" s="8"/>
      <c r="E718" s="8"/>
      <c r="F718" s="8"/>
      <c r="G718" s="8"/>
      <c r="H718" s="8"/>
      <c r="J718" s="8"/>
      <c r="M718" s="8"/>
      <c r="R718" s="8"/>
      <c r="S718" s="8"/>
    </row>
    <row r="719" spans="1:19">
      <c r="A719" s="8"/>
      <c r="B719" s="8"/>
      <c r="C719" s="8"/>
      <c r="D719" s="8"/>
      <c r="E719" s="8"/>
      <c r="F719" s="8"/>
      <c r="G719" s="8"/>
      <c r="H719" s="8"/>
      <c r="J719" s="8"/>
      <c r="M719" s="8"/>
      <c r="R719" s="8"/>
      <c r="S719" s="8"/>
    </row>
    <row r="720" spans="1:19">
      <c r="A720" s="8"/>
      <c r="B720" s="8"/>
      <c r="C720" s="8"/>
      <c r="D720" s="8"/>
      <c r="E720" s="8"/>
      <c r="F720" s="8"/>
      <c r="G720" s="8"/>
      <c r="H720" s="8"/>
      <c r="J720" s="8"/>
      <c r="M720" s="8"/>
      <c r="R720" s="8"/>
      <c r="S720" s="8"/>
    </row>
    <row r="721" spans="1:19">
      <c r="A721" s="8"/>
      <c r="B721" s="8"/>
      <c r="C721" s="8"/>
      <c r="D721" s="8"/>
      <c r="E721" s="8"/>
      <c r="F721" s="8"/>
      <c r="G721" s="8"/>
      <c r="H721" s="8"/>
      <c r="J721" s="8"/>
      <c r="M721" s="8"/>
      <c r="R721" s="8"/>
      <c r="S721" s="8"/>
    </row>
    <row r="722" spans="1:19">
      <c r="A722" s="8"/>
      <c r="B722" s="8"/>
      <c r="C722" s="8"/>
      <c r="D722" s="8"/>
      <c r="E722" s="8"/>
      <c r="F722" s="8"/>
      <c r="G722" s="8"/>
      <c r="H722" s="8"/>
      <c r="J722" s="8"/>
      <c r="M722" s="8"/>
      <c r="R722" s="8"/>
      <c r="S722" s="8"/>
    </row>
    <row r="723" spans="1:19">
      <c r="A723" s="8"/>
      <c r="B723" s="8"/>
      <c r="C723" s="8"/>
      <c r="D723" s="8"/>
      <c r="E723" s="8"/>
      <c r="F723" s="8"/>
      <c r="G723" s="8"/>
      <c r="H723" s="8"/>
      <c r="J723" s="8"/>
      <c r="M723" s="8"/>
      <c r="R723" s="8"/>
      <c r="S723" s="8"/>
    </row>
    <row r="724" spans="1:19">
      <c r="A724" s="8"/>
      <c r="B724" s="8"/>
      <c r="C724" s="8"/>
      <c r="D724" s="8"/>
      <c r="E724" s="8"/>
      <c r="F724" s="8"/>
      <c r="G724" s="8"/>
      <c r="H724" s="8"/>
      <c r="J724" s="8"/>
      <c r="M724" s="8"/>
      <c r="R724" s="8"/>
      <c r="S724" s="8"/>
    </row>
    <row r="725" spans="1:19">
      <c r="A725" s="8"/>
      <c r="B725" s="8"/>
      <c r="C725" s="8"/>
      <c r="D725" s="8"/>
      <c r="E725" s="8"/>
      <c r="F725" s="8"/>
      <c r="G725" s="8"/>
      <c r="H725" s="8"/>
      <c r="J725" s="8"/>
      <c r="M725" s="8"/>
      <c r="R725" s="8"/>
      <c r="S725" s="8"/>
    </row>
    <row r="726" spans="1:19">
      <c r="A726" s="8"/>
      <c r="B726" s="8"/>
      <c r="C726" s="8"/>
      <c r="D726" s="8"/>
      <c r="E726" s="8"/>
      <c r="F726" s="8"/>
      <c r="G726" s="8"/>
      <c r="H726" s="8"/>
      <c r="J726" s="8"/>
      <c r="M726" s="8"/>
      <c r="R726" s="8"/>
      <c r="S726" s="8"/>
    </row>
    <row r="727" spans="1:19">
      <c r="A727" s="8"/>
      <c r="B727" s="8"/>
      <c r="C727" s="8"/>
      <c r="D727" s="8"/>
      <c r="E727" s="8"/>
      <c r="F727" s="8"/>
      <c r="G727" s="8"/>
      <c r="H727" s="8"/>
      <c r="J727" s="8"/>
      <c r="M727" s="8"/>
      <c r="R727" s="8"/>
      <c r="S727" s="8"/>
    </row>
    <row r="728" spans="1:19">
      <c r="A728" s="8"/>
      <c r="B728" s="8"/>
      <c r="C728" s="8"/>
      <c r="D728" s="8"/>
      <c r="E728" s="8"/>
      <c r="F728" s="8"/>
      <c r="G728" s="8"/>
      <c r="H728" s="8"/>
      <c r="J728" s="8"/>
      <c r="M728" s="8"/>
      <c r="R728" s="8"/>
      <c r="S728" s="8"/>
    </row>
    <row r="729" spans="1:19">
      <c r="A729" s="8"/>
      <c r="B729" s="8"/>
      <c r="C729" s="8"/>
      <c r="D729" s="8"/>
      <c r="E729" s="8"/>
      <c r="F729" s="8"/>
      <c r="G729" s="8"/>
      <c r="H729" s="8"/>
      <c r="J729" s="8"/>
      <c r="M729" s="8"/>
      <c r="R729" s="8"/>
      <c r="S729" s="8"/>
    </row>
    <row r="730" spans="1:19">
      <c r="A730" s="8"/>
      <c r="B730" s="8"/>
      <c r="C730" s="8"/>
      <c r="D730" s="8"/>
      <c r="E730" s="8"/>
      <c r="F730" s="8"/>
      <c r="G730" s="8"/>
      <c r="H730" s="8"/>
      <c r="J730" s="8"/>
      <c r="M730" s="8"/>
      <c r="R730" s="8"/>
      <c r="S730" s="8"/>
    </row>
    <row r="731" spans="1:19">
      <c r="A731" s="8"/>
      <c r="B731" s="8"/>
      <c r="C731" s="8"/>
      <c r="D731" s="8"/>
      <c r="E731" s="8"/>
      <c r="F731" s="8"/>
      <c r="G731" s="8"/>
      <c r="H731" s="8"/>
      <c r="J731" s="8"/>
      <c r="M731" s="8"/>
      <c r="R731" s="8"/>
      <c r="S731" s="8"/>
    </row>
    <row r="732" spans="1:19">
      <c r="A732" s="8"/>
      <c r="B732" s="8"/>
      <c r="C732" s="8"/>
      <c r="D732" s="8"/>
      <c r="E732" s="8"/>
      <c r="F732" s="8"/>
      <c r="G732" s="8"/>
      <c r="H732" s="8"/>
      <c r="J732" s="8"/>
      <c r="M732" s="8"/>
      <c r="R732" s="8"/>
      <c r="S732" s="8"/>
    </row>
    <row r="733" spans="1:19">
      <c r="A733" s="8"/>
      <c r="B733" s="8"/>
      <c r="C733" s="8"/>
      <c r="D733" s="8"/>
      <c r="E733" s="8"/>
      <c r="F733" s="8"/>
      <c r="G733" s="8"/>
      <c r="H733" s="8"/>
      <c r="J733" s="8"/>
      <c r="M733" s="8"/>
      <c r="R733" s="8"/>
      <c r="S733" s="8"/>
    </row>
    <row r="734" spans="1:19">
      <c r="A734" s="8"/>
      <c r="B734" s="8"/>
      <c r="C734" s="8"/>
      <c r="D734" s="8"/>
      <c r="E734" s="8"/>
      <c r="F734" s="8"/>
      <c r="G734" s="8"/>
      <c r="H734" s="8"/>
      <c r="J734" s="8"/>
      <c r="M734" s="8"/>
      <c r="R734" s="8"/>
      <c r="S734" s="8"/>
    </row>
    <row r="735" spans="1:19">
      <c r="A735" s="8"/>
      <c r="B735" s="8"/>
      <c r="C735" s="8"/>
      <c r="D735" s="8"/>
      <c r="E735" s="8"/>
      <c r="F735" s="8"/>
      <c r="G735" s="8"/>
      <c r="H735" s="8"/>
      <c r="J735" s="8"/>
      <c r="M735" s="8"/>
      <c r="R735" s="8"/>
      <c r="S735" s="8"/>
    </row>
    <row r="736" spans="1:19">
      <c r="A736" s="8"/>
      <c r="B736" s="8"/>
      <c r="C736" s="8"/>
      <c r="D736" s="8"/>
      <c r="E736" s="8"/>
      <c r="F736" s="8"/>
      <c r="G736" s="8"/>
      <c r="H736" s="8"/>
      <c r="J736" s="8"/>
      <c r="M736" s="8"/>
      <c r="R736" s="8"/>
      <c r="S736" s="8"/>
    </row>
    <row r="737" spans="1:19">
      <c r="A737" s="8"/>
      <c r="B737" s="8"/>
      <c r="C737" s="8"/>
      <c r="D737" s="8"/>
      <c r="E737" s="8"/>
      <c r="F737" s="8"/>
      <c r="G737" s="8"/>
      <c r="H737" s="8"/>
      <c r="J737" s="8"/>
      <c r="M737" s="8"/>
      <c r="R737" s="8"/>
      <c r="S737" s="8"/>
    </row>
    <row r="738" spans="1:19">
      <c r="A738" s="8"/>
      <c r="B738" s="8"/>
      <c r="C738" s="8"/>
      <c r="D738" s="8"/>
      <c r="E738" s="8"/>
      <c r="F738" s="8"/>
      <c r="G738" s="8"/>
      <c r="H738" s="8"/>
      <c r="J738" s="8"/>
      <c r="M738" s="8"/>
      <c r="R738" s="8"/>
      <c r="S738" s="8"/>
    </row>
    <row r="739" spans="1:19">
      <c r="A739" s="8"/>
      <c r="B739" s="8"/>
      <c r="C739" s="8"/>
      <c r="D739" s="8"/>
      <c r="E739" s="8"/>
      <c r="F739" s="8"/>
      <c r="G739" s="8"/>
      <c r="H739" s="8"/>
      <c r="J739" s="8"/>
      <c r="M739" s="8"/>
      <c r="R739" s="8"/>
      <c r="S739" s="8"/>
    </row>
    <row r="740" spans="1:19">
      <c r="A740" s="8"/>
      <c r="B740" s="8"/>
      <c r="C740" s="8"/>
      <c r="D740" s="8"/>
      <c r="E740" s="8"/>
      <c r="F740" s="8"/>
      <c r="G740" s="8"/>
      <c r="H740" s="8"/>
      <c r="J740" s="8"/>
      <c r="M740" s="8"/>
      <c r="R740" s="8"/>
      <c r="S740" s="8"/>
    </row>
    <row r="741" spans="1:19">
      <c r="A741" s="8"/>
      <c r="B741" s="8"/>
      <c r="C741" s="8"/>
      <c r="D741" s="8"/>
      <c r="E741" s="8"/>
      <c r="F741" s="8"/>
      <c r="G741" s="8"/>
      <c r="H741" s="8"/>
      <c r="J741" s="8"/>
      <c r="M741" s="8"/>
      <c r="R741" s="8"/>
      <c r="S741" s="8"/>
    </row>
    <row r="742" spans="1:19">
      <c r="A742" s="8"/>
      <c r="B742" s="8"/>
      <c r="C742" s="8"/>
      <c r="D742" s="8"/>
      <c r="E742" s="8"/>
      <c r="F742" s="8"/>
      <c r="G742" s="8"/>
      <c r="H742" s="8"/>
      <c r="J742" s="8"/>
      <c r="M742" s="8"/>
      <c r="R742" s="8"/>
      <c r="S742" s="8"/>
    </row>
    <row r="743" spans="1:19">
      <c r="A743" s="8"/>
      <c r="B743" s="8"/>
      <c r="C743" s="8"/>
      <c r="D743" s="8"/>
      <c r="E743" s="8"/>
      <c r="F743" s="8"/>
      <c r="G743" s="8"/>
      <c r="H743" s="8"/>
      <c r="J743" s="8"/>
      <c r="M743" s="8"/>
      <c r="R743" s="8"/>
      <c r="S743" s="8"/>
    </row>
    <row r="744" spans="1:19">
      <c r="A744" s="8"/>
      <c r="B744" s="8"/>
      <c r="C744" s="8"/>
      <c r="D744" s="8"/>
      <c r="E744" s="8"/>
      <c r="F744" s="8"/>
      <c r="G744" s="8"/>
      <c r="H744" s="8"/>
      <c r="J744" s="8"/>
      <c r="M744" s="8"/>
      <c r="R744" s="8"/>
      <c r="S744" s="8"/>
    </row>
    <row r="745" spans="1:19">
      <c r="A745" s="8"/>
      <c r="B745" s="8"/>
      <c r="C745" s="8"/>
      <c r="D745" s="8"/>
      <c r="E745" s="8"/>
      <c r="F745" s="8"/>
      <c r="G745" s="8"/>
      <c r="H745" s="8"/>
      <c r="J745" s="8"/>
      <c r="M745" s="8"/>
      <c r="R745" s="8"/>
      <c r="S745" s="8"/>
    </row>
    <row r="746" spans="1:19">
      <c r="A746" s="8"/>
      <c r="B746" s="8"/>
      <c r="C746" s="8"/>
      <c r="D746" s="8"/>
      <c r="E746" s="8"/>
      <c r="F746" s="8"/>
      <c r="G746" s="8"/>
      <c r="H746" s="8"/>
      <c r="J746" s="8"/>
      <c r="M746" s="8"/>
      <c r="R746" s="8"/>
      <c r="S746" s="8"/>
    </row>
    <row r="747" spans="1:19">
      <c r="A747" s="8"/>
      <c r="B747" s="8"/>
      <c r="C747" s="8"/>
      <c r="D747" s="8"/>
      <c r="E747" s="8"/>
      <c r="F747" s="8"/>
      <c r="G747" s="8"/>
      <c r="H747" s="8"/>
      <c r="J747" s="8"/>
      <c r="M747" s="8"/>
      <c r="R747" s="8"/>
      <c r="S747" s="8"/>
    </row>
    <row r="748" spans="1:19">
      <c r="A748" s="8"/>
      <c r="B748" s="8"/>
      <c r="C748" s="8"/>
      <c r="D748" s="8"/>
      <c r="E748" s="8"/>
      <c r="F748" s="8"/>
      <c r="G748" s="8"/>
      <c r="H748" s="8"/>
      <c r="J748" s="8"/>
      <c r="M748" s="8"/>
      <c r="R748" s="8"/>
      <c r="S748" s="8"/>
    </row>
  </sheetData>
  <mergeCells count="136">
    <mergeCell ref="A32:P32"/>
    <mergeCell ref="A34:P34"/>
    <mergeCell ref="A39:Q39"/>
    <mergeCell ref="A19:C19"/>
    <mergeCell ref="A33:C33"/>
    <mergeCell ref="A48:C48"/>
    <mergeCell ref="A49:P49"/>
    <mergeCell ref="A5:Q5"/>
    <mergeCell ref="N14:N15"/>
    <mergeCell ref="O14:O15"/>
    <mergeCell ref="F13:O13"/>
    <mergeCell ref="A6:Q6"/>
    <mergeCell ref="F14:F15"/>
    <mergeCell ref="J14:J15"/>
    <mergeCell ref="L14:L15"/>
    <mergeCell ref="P13:P15"/>
    <mergeCell ref="C13:C15"/>
    <mergeCell ref="I14:I15"/>
    <mergeCell ref="K14:K15"/>
    <mergeCell ref="A67:P67"/>
    <mergeCell ref="A68:C68"/>
    <mergeCell ref="A69:P69"/>
    <mergeCell ref="A74:Q74"/>
    <mergeCell ref="A414:E414"/>
    <mergeCell ref="B7:H7"/>
    <mergeCell ref="B8:D8"/>
    <mergeCell ref="A11:R11"/>
    <mergeCell ref="R13:R15"/>
    <mergeCell ref="A13:A15"/>
    <mergeCell ref="B13:B15"/>
    <mergeCell ref="D13:D15"/>
    <mergeCell ref="G14:G15"/>
    <mergeCell ref="E13:E15"/>
    <mergeCell ref="M14:M15"/>
    <mergeCell ref="H14:H15"/>
    <mergeCell ref="Q13:Q15"/>
    <mergeCell ref="R411:R412"/>
    <mergeCell ref="A47:P47"/>
    <mergeCell ref="A17:P17"/>
    <mergeCell ref="A18:P18"/>
    <mergeCell ref="A56:Q56"/>
    <mergeCell ref="A20:P20"/>
    <mergeCell ref="A26:Q26"/>
    <mergeCell ref="A100:C100"/>
    <mergeCell ref="A101:P101"/>
    <mergeCell ref="A111:Q111"/>
    <mergeCell ref="A116:P116"/>
    <mergeCell ref="A117:C117"/>
    <mergeCell ref="A82:P82"/>
    <mergeCell ref="A83:C83"/>
    <mergeCell ref="A84:P84"/>
    <mergeCell ref="A90:Q90"/>
    <mergeCell ref="A99:P99"/>
    <mergeCell ref="A138:Q138"/>
    <mergeCell ref="A142:P142"/>
    <mergeCell ref="A143:C143"/>
    <mergeCell ref="A144:P144"/>
    <mergeCell ref="A151:Q151"/>
    <mergeCell ref="A118:P118"/>
    <mergeCell ref="A123:Q123"/>
    <mergeCell ref="A132:P132"/>
    <mergeCell ref="A133:C133"/>
    <mergeCell ref="A134:P134"/>
    <mergeCell ref="A172:C172"/>
    <mergeCell ref="A173:P173"/>
    <mergeCell ref="A175:Q175"/>
    <mergeCell ref="A180:P180"/>
    <mergeCell ref="A181:C181"/>
    <mergeCell ref="A156:P156"/>
    <mergeCell ref="A157:C157"/>
    <mergeCell ref="A158:P158"/>
    <mergeCell ref="A163:Q163"/>
    <mergeCell ref="A171:P171"/>
    <mergeCell ref="A203:Q203"/>
    <mergeCell ref="A211:P211"/>
    <mergeCell ref="A212:C212"/>
    <mergeCell ref="A213:P213"/>
    <mergeCell ref="A219:Q219"/>
    <mergeCell ref="A182:P182"/>
    <mergeCell ref="A187:Q187"/>
    <mergeCell ref="A195:P195"/>
    <mergeCell ref="A196:C196"/>
    <mergeCell ref="A197:P197"/>
    <mergeCell ref="A411:Q412"/>
    <mergeCell ref="A227:P227"/>
    <mergeCell ref="A228:C228"/>
    <mergeCell ref="A229:P229"/>
    <mergeCell ref="A237:Q237"/>
    <mergeCell ref="A248:P248"/>
    <mergeCell ref="A249:C249"/>
    <mergeCell ref="A250:P250"/>
    <mergeCell ref="A256:Q256"/>
    <mergeCell ref="A262:P262"/>
    <mergeCell ref="A263:C263"/>
    <mergeCell ref="A264:P264"/>
    <mergeCell ref="A271:Q271"/>
    <mergeCell ref="A281:P281"/>
    <mergeCell ref="A282:C282"/>
    <mergeCell ref="A283:P283"/>
    <mergeCell ref="A311:P311"/>
    <mergeCell ref="A312:C312"/>
    <mergeCell ref="A313:P313"/>
    <mergeCell ref="A319:Q319"/>
    <mergeCell ref="A327:P327"/>
    <mergeCell ref="A287:Q287"/>
    <mergeCell ref="A294:P294"/>
    <mergeCell ref="A295:C295"/>
    <mergeCell ref="A359:Q359"/>
    <mergeCell ref="A369:P369"/>
    <mergeCell ref="A370:C370"/>
    <mergeCell ref="A371:P371"/>
    <mergeCell ref="A378:Q378"/>
    <mergeCell ref="A296:P296"/>
    <mergeCell ref="A302:Q302"/>
    <mergeCell ref="A341:P341"/>
    <mergeCell ref="A344:Q344"/>
    <mergeCell ref="A350:P350"/>
    <mergeCell ref="A351:C351"/>
    <mergeCell ref="A352:P352"/>
    <mergeCell ref="A328:C328"/>
    <mergeCell ref="A329:P329"/>
    <mergeCell ref="A334:Q334"/>
    <mergeCell ref="A339:P339"/>
    <mergeCell ref="A340:C340"/>
    <mergeCell ref="A394:P394"/>
    <mergeCell ref="A395:C395"/>
    <mergeCell ref="A396:P396"/>
    <mergeCell ref="A398:Q398"/>
    <mergeCell ref="A402:P402"/>
    <mergeCell ref="A403:C403"/>
    <mergeCell ref="A404:P404"/>
    <mergeCell ref="A406:Q406"/>
    <mergeCell ref="A384:P384"/>
    <mergeCell ref="A385:C385"/>
    <mergeCell ref="A386:P386"/>
    <mergeCell ref="A390:Q390"/>
  </mergeCells>
  <phoneticPr fontId="0" type="noConversion"/>
  <dataValidations count="4">
    <dataValidation type="list" allowBlank="1" showInputMessage="1" showErrorMessage="1" sqref="D35:D38 D21:D25 D50:D55 D70:D73 D85:D89 D102:D110 D119:D122 D135:D137 D145:D150 D159:D162 D174 D183:D186 D214:D218 D230:D236 D251:D255 D265:D270 D284:D286 D297:D301 D314:D318 D330:D333 D342:D343 D387:D389 D353:D358 D198:D202 D372:D377 D397 D405">
      <formula1>"olimpinė,neolimpinė"</formula1>
    </dataValidation>
    <dataValidation type="list" allowBlank="1" showInputMessage="1" showErrorMessage="1" sqref="M35:M38 M21:M25 H21:H25 H35:H38 M50:M55 H50:H55 M70:M73 H70:H73 M85:M89 H85:H89 M102:M110 H102:H110 M119:M122 H119:H122 M135:M137 H135:H137 M145:M150 H145:H150 M159:M162 H159:H162 M174 H174 M183:M186 H183:H186 M214:M218 H214:H218 M230:M236 H230:H236 M251:M255 H251:H255 M265:M270 H297:H301 M284:M286 H284:H286 M297:M301 M342:M343 M314:M318 H314:H318 M330:M333 H330:H333 H265:H270 H353:H356 M387:M389 H372:H377 M198:M202 H198:H202 H342:H343 H387:H389 M353:M358 H358 M372:M377 M397 H397 M405 H405">
      <formula1>"Taip,Ne"</formula1>
    </dataValidation>
    <dataValidation type="list" allowBlank="1" showInputMessage="1" showErrorMessage="1" sqref="F21:F25 F35:F38 F50:F55 F70:F73 F85:F89 F102:F110 F119:F122 F135:F137 F145:F150 F159:F162 F174 F183:F186 F214:F218 F230:F236 F251:F255 F265:F270 F284:F286 F297:F301 F314:F318 F330:F333 F342:F343 F387:F389 F353:F358 F198:F202 F372:F377 F397 F405">
      <formula1>"OŽ,PČ,PČneol,EČ,EČneol,JOŽ,JPČ,JEČ,JnPČ,JnEČ,NEAK"</formula1>
    </dataValidation>
    <dataValidation type="list" allowBlank="1" showInputMessage="1" showErrorMessage="1" sqref="G21:G25 G35:G38 G50:G55 G70:G73 G85:G89 G102:G110 G119:G122 G135:G137 G145:G150 G159:G162 G174 G183:G186 G214:G218 G230:G236 G251:G255 G265:G270 G284:G286 G297:G301 G314:G318 G330:G333 G342:G343 G387:G389 G353:G356 G198:G202 G358 G372:G377 G397 G405">
      <formula1>"1,1 (kas 4 m. 1 k. nerengiamos),2,4 arba 5"</formula1>
    </dataValidation>
  </dataValidations>
  <hyperlinks>
    <hyperlink ref="B7:H7" r:id="rId1" display="Žemaitės g. 6, Vilnius, LT03117, 8 521 33154, info@lif.lt"/>
    <hyperlink ref="B221" r:id="rId2"/>
    <hyperlink ref="B222" r:id="rId3"/>
    <hyperlink ref="B223" r:id="rId4"/>
    <hyperlink ref="B224" r:id="rId5"/>
    <hyperlink ref="B258" r:id="rId6"/>
    <hyperlink ref="B259" r:id="rId7"/>
    <hyperlink ref="B336" r:id="rId8"/>
    <hyperlink ref="B346" r:id="rId9"/>
    <hyperlink ref="B347" r:id="rId10"/>
    <hyperlink ref="B361" r:id="rId11"/>
    <hyperlink ref="B362" r:id="rId12"/>
    <hyperlink ref="B363" r:id="rId13"/>
    <hyperlink ref="B364" r:id="rId14"/>
    <hyperlink ref="B365" r:id="rId15"/>
    <hyperlink ref="B366" r:id="rId16"/>
    <hyperlink ref="B381" r:id="rId17"/>
    <hyperlink ref="B380" r:id="rId18"/>
    <hyperlink ref="B92" r:id="rId19"/>
    <hyperlink ref="B93" r:id="rId20"/>
    <hyperlink ref="B94" r:id="rId21"/>
    <hyperlink ref="B95" r:id="rId22"/>
    <hyperlink ref="B96" r:id="rId23"/>
    <hyperlink ref="B125" r:id="rId24"/>
    <hyperlink ref="B126" r:id="rId25"/>
    <hyperlink ref="B127" r:id="rId26"/>
    <hyperlink ref="B128" r:id="rId27"/>
    <hyperlink ref="B41" r:id="rId28"/>
    <hyperlink ref="B42" r:id="rId29"/>
    <hyperlink ref="B43" r:id="rId30"/>
    <hyperlink ref="B44" r:id="rId31"/>
    <hyperlink ref="B59" r:id="rId32"/>
    <hyperlink ref="B60" r:id="rId33"/>
    <hyperlink ref="B61" r:id="rId34"/>
    <hyperlink ref="B62" r:id="rId35"/>
    <hyperlink ref="B63" r:id="rId36"/>
    <hyperlink ref="B64" r:id="rId37"/>
    <hyperlink ref="B76" r:id="rId38"/>
    <hyperlink ref="B77" r:id="rId39"/>
    <hyperlink ref="B78" r:id="rId40"/>
    <hyperlink ref="B79" r:id="rId41"/>
    <hyperlink ref="B177" r:id="rId42"/>
    <hyperlink ref="B189" r:id="rId43"/>
    <hyperlink ref="B190" r:id="rId44"/>
    <hyperlink ref="B191" r:id="rId45"/>
    <hyperlink ref="B192" r:id="rId46"/>
    <hyperlink ref="B205" r:id="rId47"/>
    <hyperlink ref="B206" r:id="rId48"/>
    <hyperlink ref="B207" r:id="rId49"/>
    <hyperlink ref="B208" r:id="rId50"/>
    <hyperlink ref="B209" r:id="rId51"/>
    <hyperlink ref="B239" r:id="rId52"/>
    <hyperlink ref="B240" r:id="rId53"/>
    <hyperlink ref="B241" r:id="rId54"/>
    <hyperlink ref="B242" r:id="rId55"/>
    <hyperlink ref="B243" r:id="rId56"/>
    <hyperlink ref="B244" r:id="rId57"/>
    <hyperlink ref="B245" r:id="rId58"/>
    <hyperlink ref="B273" r:id="rId59"/>
    <hyperlink ref="B274" r:id="rId60"/>
    <hyperlink ref="B275" r:id="rId61"/>
    <hyperlink ref="B276" r:id="rId62"/>
    <hyperlink ref="B277" r:id="rId63"/>
    <hyperlink ref="B278" r:id="rId64"/>
    <hyperlink ref="B289" r:id="rId65"/>
    <hyperlink ref="B290" r:id="rId66"/>
    <hyperlink ref="B291" r:id="rId67"/>
    <hyperlink ref="B304" r:id="rId68"/>
    <hyperlink ref="B305" r:id="rId69"/>
    <hyperlink ref="B306" r:id="rId70"/>
    <hyperlink ref="B307" r:id="rId71"/>
    <hyperlink ref="B308" r:id="rId72"/>
    <hyperlink ref="B165" r:id="rId73"/>
    <hyperlink ref="B166" r:id="rId74"/>
    <hyperlink ref="B167" r:id="rId75"/>
    <hyperlink ref="B168" r:id="rId76"/>
    <hyperlink ref="B153" r:id="rId77"/>
    <hyperlink ref="B321" r:id="rId78"/>
    <hyperlink ref="B322" r:id="rId79"/>
    <hyperlink ref="B323" r:id="rId80"/>
    <hyperlink ref="B324" r:id="rId81"/>
  </hyperlinks>
  <pageMargins left="0.39" right="0.38" top="0.47244094488188981" bottom="0.39370078740157483" header="0.31496062992125984" footer="0.31496062992125984"/>
  <pageSetup paperSize="9" scale="55" orientation="landscape" r:id="rId82"/>
  <legacyDrawing r:id="rId8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'Pripazintos federacijos'!$A$2:$A$75</xm:f>
          </x14:formula1>
          <xm:sqref>A5:Q5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26"/>
  <sheetViews>
    <sheetView topLeftCell="A4" workbookViewId="0">
      <selection activeCell="C19" sqref="C19"/>
    </sheetView>
  </sheetViews>
  <sheetFormatPr defaultRowHeight="15"/>
  <cols>
    <col min="3" max="3" width="30.42578125" customWidth="1"/>
  </cols>
  <sheetData>
    <row r="1" spans="1:41" ht="15.75">
      <c r="A1" s="25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50"/>
      <c r="AE1" s="50"/>
      <c r="AF1" s="50"/>
      <c r="AG1" s="50"/>
      <c r="AH1" s="25"/>
      <c r="AI1" s="25"/>
      <c r="AJ1" s="50"/>
      <c r="AK1" s="50" t="s">
        <v>332</v>
      </c>
      <c r="AL1" s="50"/>
      <c r="AM1" s="50"/>
      <c r="AN1" s="50"/>
    </row>
    <row r="2" spans="1:41" ht="15.75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50"/>
      <c r="AE2" s="50"/>
      <c r="AF2" s="50"/>
      <c r="AG2" s="50"/>
      <c r="AH2" s="25"/>
      <c r="AI2" s="25"/>
      <c r="AJ2" s="50"/>
      <c r="AK2" s="50" t="s">
        <v>333</v>
      </c>
      <c r="AL2" s="50"/>
      <c r="AM2" s="50"/>
      <c r="AN2" s="50"/>
    </row>
    <row r="3" spans="1:41" ht="15.75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50"/>
      <c r="AE3" s="50"/>
      <c r="AF3" s="50"/>
      <c r="AG3" s="50"/>
      <c r="AH3" s="25"/>
      <c r="AI3" s="25"/>
      <c r="AJ3" s="50"/>
      <c r="AK3" s="50" t="s">
        <v>334</v>
      </c>
      <c r="AL3" s="50"/>
      <c r="AM3" s="50"/>
      <c r="AN3" s="50"/>
    </row>
    <row r="4" spans="1:41" ht="15.75">
      <c r="A4" s="25"/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50"/>
      <c r="AE4" s="50"/>
      <c r="AF4" s="50"/>
      <c r="AG4" s="50"/>
      <c r="AH4" s="25"/>
      <c r="AI4" s="25"/>
      <c r="AJ4" s="50"/>
      <c r="AK4" s="50" t="s">
        <v>335</v>
      </c>
      <c r="AL4" s="50"/>
      <c r="AM4" s="50"/>
      <c r="AN4" s="50"/>
    </row>
    <row r="5" spans="1:41" ht="15.75">
      <c r="A5" s="138" t="s">
        <v>336</v>
      </c>
      <c r="B5" s="138"/>
      <c r="C5" s="138"/>
      <c r="D5" s="138"/>
      <c r="E5" s="138"/>
      <c r="F5" s="138"/>
      <c r="G5" s="138"/>
      <c r="H5" s="138"/>
      <c r="I5" s="138"/>
      <c r="J5" s="138"/>
      <c r="K5" s="138"/>
      <c r="L5" s="138"/>
      <c r="M5" s="138"/>
      <c r="N5" s="138"/>
      <c r="O5" s="138"/>
      <c r="P5" s="138"/>
      <c r="Q5" s="138"/>
      <c r="R5" s="138"/>
      <c r="S5" s="138"/>
      <c r="T5" s="138"/>
      <c r="U5" s="138"/>
      <c r="V5" s="138"/>
      <c r="W5" s="138"/>
      <c r="X5" s="138"/>
      <c r="Y5" s="138"/>
      <c r="Z5" s="138"/>
      <c r="AA5" s="138"/>
      <c r="AB5" s="138"/>
      <c r="AC5" s="138"/>
      <c r="AD5" s="138"/>
      <c r="AE5" s="138"/>
      <c r="AF5" s="138"/>
      <c r="AG5" s="138"/>
      <c r="AH5" s="138"/>
      <c r="AI5" s="138"/>
      <c r="AJ5" s="138"/>
      <c r="AK5" s="138"/>
      <c r="AL5" s="138"/>
      <c r="AM5" s="138"/>
      <c r="AN5" s="138"/>
    </row>
    <row r="6" spans="1:41" ht="15.75" thickBot="1">
      <c r="A6" s="20"/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</row>
    <row r="7" spans="1:41" ht="96">
      <c r="A7" s="139" t="s">
        <v>8</v>
      </c>
      <c r="B7" s="141" t="s">
        <v>337</v>
      </c>
      <c r="C7" s="144" t="s">
        <v>338</v>
      </c>
      <c r="D7" s="146" t="s">
        <v>339</v>
      </c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7"/>
      <c r="U7" s="147"/>
      <c r="V7" s="147"/>
      <c r="W7" s="147"/>
      <c r="X7" s="147"/>
      <c r="Y7" s="147"/>
      <c r="Z7" s="147"/>
      <c r="AA7" s="147"/>
      <c r="AB7" s="147"/>
      <c r="AC7" s="147"/>
      <c r="AD7" s="147"/>
      <c r="AE7" s="147"/>
      <c r="AF7" s="147"/>
      <c r="AG7" s="147"/>
      <c r="AH7" s="147"/>
      <c r="AI7" s="147"/>
      <c r="AJ7" s="147"/>
      <c r="AK7" s="147"/>
      <c r="AL7" s="147"/>
      <c r="AM7" s="147"/>
      <c r="AN7" s="29" t="s">
        <v>13</v>
      </c>
      <c r="AO7" s="30"/>
    </row>
    <row r="8" spans="1:41">
      <c r="A8" s="140"/>
      <c r="B8" s="142"/>
      <c r="C8" s="145"/>
      <c r="D8" s="148" t="s">
        <v>340</v>
      </c>
      <c r="E8" s="148" t="s">
        <v>341</v>
      </c>
      <c r="F8" s="148" t="s">
        <v>342</v>
      </c>
      <c r="G8" s="148" t="s">
        <v>343</v>
      </c>
      <c r="H8" s="148" t="s">
        <v>344</v>
      </c>
      <c r="I8" s="148" t="s">
        <v>345</v>
      </c>
      <c r="J8" s="148" t="s">
        <v>346</v>
      </c>
      <c r="K8" s="148" t="s">
        <v>347</v>
      </c>
      <c r="L8" s="148" t="s">
        <v>348</v>
      </c>
      <c r="M8" s="148" t="s">
        <v>349</v>
      </c>
      <c r="N8" s="148" t="s">
        <v>350</v>
      </c>
      <c r="O8" s="148" t="s">
        <v>351</v>
      </c>
      <c r="P8" s="148" t="s">
        <v>352</v>
      </c>
      <c r="Q8" s="148" t="s">
        <v>353</v>
      </c>
      <c r="R8" s="148" t="s">
        <v>354</v>
      </c>
      <c r="S8" s="148" t="s">
        <v>355</v>
      </c>
      <c r="T8" s="148" t="s">
        <v>356</v>
      </c>
      <c r="U8" s="148" t="s">
        <v>357</v>
      </c>
      <c r="V8" s="148" t="s">
        <v>358</v>
      </c>
      <c r="W8" s="148" t="s">
        <v>359</v>
      </c>
      <c r="X8" s="148" t="s">
        <v>360</v>
      </c>
      <c r="Y8" s="148" t="s">
        <v>361</v>
      </c>
      <c r="Z8" s="148" t="s">
        <v>362</v>
      </c>
      <c r="AA8" s="148" t="s">
        <v>363</v>
      </c>
      <c r="AB8" s="148" t="s">
        <v>364</v>
      </c>
      <c r="AC8" s="148" t="s">
        <v>365</v>
      </c>
      <c r="AD8" s="148" t="s">
        <v>366</v>
      </c>
      <c r="AE8" s="148" t="s">
        <v>367</v>
      </c>
      <c r="AF8" s="148" t="s">
        <v>368</v>
      </c>
      <c r="AG8" s="148" t="s">
        <v>369</v>
      </c>
      <c r="AH8" s="148" t="s">
        <v>370</v>
      </c>
      <c r="AI8" s="148" t="s">
        <v>371</v>
      </c>
      <c r="AJ8" s="148" t="s">
        <v>372</v>
      </c>
      <c r="AK8" s="148" t="s">
        <v>373</v>
      </c>
      <c r="AL8" s="148" t="s">
        <v>374</v>
      </c>
      <c r="AM8" s="148" t="s">
        <v>375</v>
      </c>
      <c r="AN8" s="149" t="s">
        <v>376</v>
      </c>
    </row>
    <row r="9" spans="1:41">
      <c r="A9" s="140"/>
      <c r="B9" s="143"/>
      <c r="C9" s="145"/>
      <c r="D9" s="148"/>
      <c r="E9" s="148"/>
      <c r="F9" s="148"/>
      <c r="G9" s="148"/>
      <c r="H9" s="148"/>
      <c r="I9" s="148"/>
      <c r="J9" s="148"/>
      <c r="K9" s="148"/>
      <c r="L9" s="148"/>
      <c r="M9" s="148"/>
      <c r="N9" s="148"/>
      <c r="O9" s="148"/>
      <c r="P9" s="148"/>
      <c r="Q9" s="148"/>
      <c r="R9" s="148"/>
      <c r="S9" s="148"/>
      <c r="T9" s="148"/>
      <c r="U9" s="148"/>
      <c r="V9" s="148"/>
      <c r="W9" s="148"/>
      <c r="X9" s="148"/>
      <c r="Y9" s="148"/>
      <c r="Z9" s="148"/>
      <c r="AA9" s="148"/>
      <c r="AB9" s="148"/>
      <c r="AC9" s="148"/>
      <c r="AD9" s="148"/>
      <c r="AE9" s="148"/>
      <c r="AF9" s="148"/>
      <c r="AG9" s="148"/>
      <c r="AH9" s="148"/>
      <c r="AI9" s="148"/>
      <c r="AJ9" s="148"/>
      <c r="AK9" s="148"/>
      <c r="AL9" s="148"/>
      <c r="AM9" s="148"/>
      <c r="AN9" s="150"/>
    </row>
    <row r="10" spans="1:41" s="54" customFormat="1">
      <c r="A10" s="51" t="s">
        <v>377</v>
      </c>
      <c r="B10" s="52" t="s">
        <v>32</v>
      </c>
      <c r="C10" s="34" t="s">
        <v>378</v>
      </c>
      <c r="D10" s="33">
        <v>550.79999999999995</v>
      </c>
      <c r="E10" s="33">
        <v>426.38400000000001</v>
      </c>
      <c r="F10" s="33">
        <v>342.14400000000001</v>
      </c>
      <c r="G10" s="33">
        <v>181.44</v>
      </c>
      <c r="H10" s="33">
        <v>168.48</v>
      </c>
      <c r="I10" s="33">
        <v>155.52000000000001</v>
      </c>
      <c r="J10" s="33">
        <v>148.5</v>
      </c>
      <c r="K10" s="33">
        <v>144</v>
      </c>
      <c r="L10" s="33">
        <v>137.69999999999999</v>
      </c>
      <c r="M10" s="33">
        <v>134.946</v>
      </c>
      <c r="N10" s="33">
        <v>132.19199999999998</v>
      </c>
      <c r="O10" s="33">
        <v>129.43799999999999</v>
      </c>
      <c r="P10" s="33">
        <v>126.684</v>
      </c>
      <c r="Q10" s="33">
        <v>123.92999999999998</v>
      </c>
      <c r="R10" s="33">
        <v>121.17599999999999</v>
      </c>
      <c r="S10" s="33">
        <v>118.42199999999998</v>
      </c>
      <c r="T10" s="33">
        <v>108</v>
      </c>
      <c r="U10" s="33">
        <v>105.24600000000001</v>
      </c>
      <c r="V10" s="33">
        <v>102.49199999999999</v>
      </c>
      <c r="W10" s="33">
        <v>99.738</v>
      </c>
      <c r="X10" s="33">
        <v>96.983999999999995</v>
      </c>
      <c r="Y10" s="33">
        <v>94.229999999999976</v>
      </c>
      <c r="Z10" s="33">
        <v>91.475999999999985</v>
      </c>
      <c r="AA10" s="33">
        <v>88.721999999999994</v>
      </c>
      <c r="AB10" s="33">
        <v>80.099999999999994</v>
      </c>
      <c r="AC10" s="33">
        <v>77.345999999999989</v>
      </c>
      <c r="AD10" s="33">
        <v>74.591999999999999</v>
      </c>
      <c r="AE10" s="33">
        <v>71.837999999999994</v>
      </c>
      <c r="AF10" s="33">
        <v>69.084000000000003</v>
      </c>
      <c r="AG10" s="33">
        <v>66.329999999999984</v>
      </c>
      <c r="AH10" s="33">
        <v>63.575999999999986</v>
      </c>
      <c r="AI10" s="33">
        <v>60.821999999999989</v>
      </c>
      <c r="AJ10" s="33">
        <v>52.2</v>
      </c>
      <c r="AK10" s="33">
        <v>49.445999999999998</v>
      </c>
      <c r="AL10" s="33">
        <v>46.692</v>
      </c>
      <c r="AM10" s="33">
        <v>43.937999999999995</v>
      </c>
      <c r="AN10" s="53">
        <f>SUM(D10*0.3/100)</f>
        <v>1.6523999999999999</v>
      </c>
    </row>
    <row r="11" spans="1:41">
      <c r="A11" s="77" t="s">
        <v>379</v>
      </c>
      <c r="B11" s="43" t="s">
        <v>88</v>
      </c>
      <c r="C11" s="34" t="s">
        <v>380</v>
      </c>
      <c r="D11" s="32">
        <v>449</v>
      </c>
      <c r="E11" s="32">
        <v>314</v>
      </c>
      <c r="F11" s="32">
        <v>238</v>
      </c>
      <c r="G11" s="32">
        <v>172</v>
      </c>
      <c r="H11" s="32">
        <v>159</v>
      </c>
      <c r="I11" s="32">
        <v>145</v>
      </c>
      <c r="J11" s="32">
        <v>132</v>
      </c>
      <c r="K11" s="32">
        <v>119</v>
      </c>
      <c r="L11" s="33">
        <v>88</v>
      </c>
      <c r="M11" s="33">
        <f>L11-2.245</f>
        <v>85.754999999999995</v>
      </c>
      <c r="N11" s="33">
        <f t="shared" ref="N11:AI11" si="0">M11-2.245</f>
        <v>83.509999999999991</v>
      </c>
      <c r="O11" s="33">
        <f t="shared" si="0"/>
        <v>81.264999999999986</v>
      </c>
      <c r="P11" s="33">
        <f t="shared" si="0"/>
        <v>79.019999999999982</v>
      </c>
      <c r="Q11" s="33">
        <f t="shared" si="0"/>
        <v>76.774999999999977</v>
      </c>
      <c r="R11" s="33">
        <f t="shared" si="0"/>
        <v>74.529999999999973</v>
      </c>
      <c r="S11" s="33">
        <f t="shared" si="0"/>
        <v>72.284999999999968</v>
      </c>
      <c r="T11" s="33">
        <v>55</v>
      </c>
      <c r="U11" s="33">
        <f t="shared" si="0"/>
        <v>52.755000000000003</v>
      </c>
      <c r="V11" s="33">
        <f t="shared" si="0"/>
        <v>50.510000000000005</v>
      </c>
      <c r="W11" s="33">
        <f t="shared" si="0"/>
        <v>48.265000000000008</v>
      </c>
      <c r="X11" s="33">
        <f t="shared" si="0"/>
        <v>46.02000000000001</v>
      </c>
      <c r="Y11" s="33">
        <f t="shared" si="0"/>
        <v>43.775000000000013</v>
      </c>
      <c r="Z11" s="33">
        <f t="shared" si="0"/>
        <v>41.530000000000015</v>
      </c>
      <c r="AA11" s="33">
        <f t="shared" si="0"/>
        <v>39.285000000000018</v>
      </c>
      <c r="AB11" s="33">
        <v>22</v>
      </c>
      <c r="AC11" s="33">
        <f t="shared" si="0"/>
        <v>19.754999999999999</v>
      </c>
      <c r="AD11" s="33">
        <f t="shared" si="0"/>
        <v>17.509999999999998</v>
      </c>
      <c r="AE11" s="33">
        <f t="shared" si="0"/>
        <v>15.264999999999997</v>
      </c>
      <c r="AF11" s="33">
        <f t="shared" si="0"/>
        <v>13.019999999999996</v>
      </c>
      <c r="AG11" s="33">
        <f t="shared" si="0"/>
        <v>10.774999999999995</v>
      </c>
      <c r="AH11" s="33">
        <f t="shared" si="0"/>
        <v>8.529999999999994</v>
      </c>
      <c r="AI11" s="33">
        <f t="shared" si="0"/>
        <v>6.2849999999999939</v>
      </c>
      <c r="AJ11" s="35" t="s">
        <v>381</v>
      </c>
      <c r="AK11" s="35" t="s">
        <v>381</v>
      </c>
      <c r="AL11" s="35" t="s">
        <v>381</v>
      </c>
      <c r="AM11" s="35" t="s">
        <v>381</v>
      </c>
      <c r="AN11" s="78">
        <f t="shared" ref="AN11:AN26" si="1">SUM(D11*0.3/100)</f>
        <v>1.347</v>
      </c>
    </row>
    <row r="12" spans="1:41">
      <c r="A12" s="77" t="s">
        <v>382</v>
      </c>
      <c r="B12" s="43" t="s">
        <v>130</v>
      </c>
      <c r="C12" s="34" t="s">
        <v>383</v>
      </c>
      <c r="D12" s="32">
        <v>204</v>
      </c>
      <c r="E12" s="32">
        <v>156.24</v>
      </c>
      <c r="F12" s="32">
        <v>123.84</v>
      </c>
      <c r="G12" s="32">
        <v>72</v>
      </c>
      <c r="H12" s="32">
        <v>66</v>
      </c>
      <c r="I12" s="32">
        <v>60</v>
      </c>
      <c r="J12" s="32">
        <v>54</v>
      </c>
      <c r="K12" s="32">
        <v>48</v>
      </c>
      <c r="L12" s="33">
        <v>40</v>
      </c>
      <c r="M12" s="33">
        <f>L12-1.02</f>
        <v>38.979999999999997</v>
      </c>
      <c r="N12" s="33">
        <f t="shared" ref="N12:AA12" si="2">M12-1.02</f>
        <v>37.959999999999994</v>
      </c>
      <c r="O12" s="33">
        <f t="shared" si="2"/>
        <v>36.939999999999991</v>
      </c>
      <c r="P12" s="33">
        <f t="shared" si="2"/>
        <v>35.919999999999987</v>
      </c>
      <c r="Q12" s="33">
        <f t="shared" si="2"/>
        <v>34.899999999999984</v>
      </c>
      <c r="R12" s="33">
        <f t="shared" si="2"/>
        <v>33.879999999999981</v>
      </c>
      <c r="S12" s="33">
        <f t="shared" si="2"/>
        <v>32.859999999999978</v>
      </c>
      <c r="T12" s="33">
        <v>25</v>
      </c>
      <c r="U12" s="33">
        <f t="shared" si="2"/>
        <v>23.98</v>
      </c>
      <c r="V12" s="33">
        <f t="shared" si="2"/>
        <v>22.96</v>
      </c>
      <c r="W12" s="33">
        <f t="shared" si="2"/>
        <v>21.94</v>
      </c>
      <c r="X12" s="33">
        <f t="shared" si="2"/>
        <v>20.92</v>
      </c>
      <c r="Y12" s="33">
        <f t="shared" si="2"/>
        <v>19.900000000000002</v>
      </c>
      <c r="Z12" s="33">
        <f t="shared" si="2"/>
        <v>18.880000000000003</v>
      </c>
      <c r="AA12" s="33">
        <f t="shared" si="2"/>
        <v>17.860000000000003</v>
      </c>
      <c r="AB12" s="35" t="s">
        <v>381</v>
      </c>
      <c r="AC12" s="35" t="s">
        <v>381</v>
      </c>
      <c r="AD12" s="35" t="s">
        <v>381</v>
      </c>
      <c r="AE12" s="35" t="s">
        <v>381</v>
      </c>
      <c r="AF12" s="35" t="s">
        <v>381</v>
      </c>
      <c r="AG12" s="35" t="s">
        <v>381</v>
      </c>
      <c r="AH12" s="35" t="s">
        <v>381</v>
      </c>
      <c r="AI12" s="35" t="s">
        <v>381</v>
      </c>
      <c r="AJ12" s="35" t="s">
        <v>381</v>
      </c>
      <c r="AK12" s="35" t="s">
        <v>381</v>
      </c>
      <c r="AL12" s="35" t="s">
        <v>381</v>
      </c>
      <c r="AM12" s="35" t="s">
        <v>381</v>
      </c>
      <c r="AN12" s="78">
        <f t="shared" si="1"/>
        <v>0.61199999999999999</v>
      </c>
    </row>
    <row r="13" spans="1:41" ht="84">
      <c r="A13" s="77" t="s">
        <v>384</v>
      </c>
      <c r="B13" s="43" t="s">
        <v>385</v>
      </c>
      <c r="C13" s="21" t="s">
        <v>386</v>
      </c>
      <c r="D13" s="32">
        <v>85</v>
      </c>
      <c r="E13" s="32">
        <v>64.61</v>
      </c>
      <c r="F13" s="32">
        <v>50.76</v>
      </c>
      <c r="G13" s="32">
        <v>16.25</v>
      </c>
      <c r="H13" s="32">
        <v>15</v>
      </c>
      <c r="I13" s="32">
        <v>13.75</v>
      </c>
      <c r="J13" s="32">
        <v>12.5</v>
      </c>
      <c r="K13" s="32">
        <v>11.25</v>
      </c>
      <c r="L13" s="33">
        <v>9</v>
      </c>
      <c r="M13" s="33">
        <f>L13-0.425</f>
        <v>8.5749999999999993</v>
      </c>
      <c r="N13" s="33">
        <f t="shared" ref="N13:S13" si="3">M13-0.425</f>
        <v>8.1499999999999986</v>
      </c>
      <c r="O13" s="33">
        <f t="shared" si="3"/>
        <v>7.7249999999999988</v>
      </c>
      <c r="P13" s="33">
        <f t="shared" si="3"/>
        <v>7.2999999999999989</v>
      </c>
      <c r="Q13" s="33">
        <f t="shared" si="3"/>
        <v>6.8749999999999991</v>
      </c>
      <c r="R13" s="33">
        <f t="shared" si="3"/>
        <v>6.4499999999999993</v>
      </c>
      <c r="S13" s="33">
        <f t="shared" si="3"/>
        <v>6.0249999999999995</v>
      </c>
      <c r="T13" s="35" t="s">
        <v>381</v>
      </c>
      <c r="U13" s="35" t="s">
        <v>381</v>
      </c>
      <c r="V13" s="35" t="s">
        <v>381</v>
      </c>
      <c r="W13" s="35" t="s">
        <v>381</v>
      </c>
      <c r="X13" s="35" t="s">
        <v>381</v>
      </c>
      <c r="Y13" s="35" t="s">
        <v>381</v>
      </c>
      <c r="Z13" s="35" t="s">
        <v>381</v>
      </c>
      <c r="AA13" s="35" t="s">
        <v>381</v>
      </c>
      <c r="AB13" s="35" t="s">
        <v>381</v>
      </c>
      <c r="AC13" s="35" t="s">
        <v>381</v>
      </c>
      <c r="AD13" s="35" t="s">
        <v>381</v>
      </c>
      <c r="AE13" s="35" t="s">
        <v>381</v>
      </c>
      <c r="AF13" s="35" t="s">
        <v>381</v>
      </c>
      <c r="AG13" s="35" t="s">
        <v>381</v>
      </c>
      <c r="AH13" s="35" t="s">
        <v>381</v>
      </c>
      <c r="AI13" s="35" t="s">
        <v>381</v>
      </c>
      <c r="AJ13" s="35" t="s">
        <v>381</v>
      </c>
      <c r="AK13" s="35" t="s">
        <v>381</v>
      </c>
      <c r="AL13" s="35" t="s">
        <v>381</v>
      </c>
      <c r="AM13" s="35" t="s">
        <v>381</v>
      </c>
      <c r="AN13" s="78">
        <f t="shared" si="1"/>
        <v>0.255</v>
      </c>
    </row>
    <row r="14" spans="1:41" ht="36">
      <c r="A14" s="77" t="s">
        <v>387</v>
      </c>
      <c r="B14" s="43" t="s">
        <v>388</v>
      </c>
      <c r="C14" s="21" t="s">
        <v>389</v>
      </c>
      <c r="D14" s="32">
        <v>85</v>
      </c>
      <c r="E14" s="32">
        <v>59.5</v>
      </c>
      <c r="F14" s="32">
        <v>45</v>
      </c>
      <c r="G14" s="32">
        <v>32.5</v>
      </c>
      <c r="H14" s="32">
        <v>30</v>
      </c>
      <c r="I14" s="32">
        <v>27.5</v>
      </c>
      <c r="J14" s="32">
        <v>25</v>
      </c>
      <c r="K14" s="32">
        <v>22.5</v>
      </c>
      <c r="L14" s="33">
        <v>19</v>
      </c>
      <c r="M14" s="33">
        <f>L14-0.29</f>
        <v>18.71</v>
      </c>
      <c r="N14" s="33">
        <f t="shared" ref="N14:AC15" si="4">M14-0.29</f>
        <v>18.420000000000002</v>
      </c>
      <c r="O14" s="33">
        <f t="shared" si="4"/>
        <v>18.130000000000003</v>
      </c>
      <c r="P14" s="33">
        <f t="shared" si="4"/>
        <v>17.840000000000003</v>
      </c>
      <c r="Q14" s="33">
        <f t="shared" si="4"/>
        <v>17.550000000000004</v>
      </c>
      <c r="R14" s="33">
        <f t="shared" si="4"/>
        <v>17.260000000000005</v>
      </c>
      <c r="S14" s="33">
        <f t="shared" si="4"/>
        <v>16.970000000000006</v>
      </c>
      <c r="T14" s="33">
        <v>13</v>
      </c>
      <c r="U14" s="33">
        <f t="shared" si="4"/>
        <v>12.71</v>
      </c>
      <c r="V14" s="33">
        <f t="shared" si="4"/>
        <v>12.420000000000002</v>
      </c>
      <c r="W14" s="33">
        <f t="shared" si="4"/>
        <v>12.130000000000003</v>
      </c>
      <c r="X14" s="33">
        <f t="shared" si="4"/>
        <v>11.840000000000003</v>
      </c>
      <c r="Y14" s="33">
        <f t="shared" si="4"/>
        <v>11.550000000000004</v>
      </c>
      <c r="Z14" s="33">
        <f t="shared" si="4"/>
        <v>11.260000000000005</v>
      </c>
      <c r="AA14" s="33">
        <f t="shared" si="4"/>
        <v>10.970000000000006</v>
      </c>
      <c r="AB14" s="33">
        <v>8</v>
      </c>
      <c r="AC14" s="33">
        <f t="shared" si="4"/>
        <v>7.71</v>
      </c>
      <c r="AD14" s="33">
        <f t="shared" ref="AD14:AI14" si="5">AC14-0.29</f>
        <v>7.42</v>
      </c>
      <c r="AE14" s="33">
        <f t="shared" si="5"/>
        <v>7.13</v>
      </c>
      <c r="AF14" s="33">
        <f t="shared" si="5"/>
        <v>6.84</v>
      </c>
      <c r="AG14" s="33">
        <f t="shared" si="5"/>
        <v>6.55</v>
      </c>
      <c r="AH14" s="33">
        <f t="shared" si="5"/>
        <v>6.26</v>
      </c>
      <c r="AI14" s="33">
        <f t="shared" si="5"/>
        <v>5.97</v>
      </c>
      <c r="AJ14" s="35" t="s">
        <v>381</v>
      </c>
      <c r="AK14" s="35" t="s">
        <v>381</v>
      </c>
      <c r="AL14" s="35" t="s">
        <v>381</v>
      </c>
      <c r="AM14" s="35" t="s">
        <v>381</v>
      </c>
      <c r="AN14" s="78">
        <f t="shared" si="1"/>
        <v>0.255</v>
      </c>
    </row>
    <row r="15" spans="1:41">
      <c r="A15" s="77" t="s">
        <v>390</v>
      </c>
      <c r="B15" s="43" t="s">
        <v>168</v>
      </c>
      <c r="C15" s="31" t="s">
        <v>391</v>
      </c>
      <c r="D15" s="32">
        <v>85</v>
      </c>
      <c r="E15" s="32">
        <v>59.5</v>
      </c>
      <c r="F15" s="32">
        <v>45</v>
      </c>
      <c r="G15" s="32">
        <v>32.5</v>
      </c>
      <c r="H15" s="32">
        <v>30</v>
      </c>
      <c r="I15" s="32">
        <v>27.5</v>
      </c>
      <c r="J15" s="32">
        <v>25</v>
      </c>
      <c r="K15" s="32">
        <v>22.5</v>
      </c>
      <c r="L15" s="33">
        <v>19</v>
      </c>
      <c r="M15" s="33">
        <f>L15-0.29</f>
        <v>18.71</v>
      </c>
      <c r="N15" s="33">
        <f t="shared" si="4"/>
        <v>18.420000000000002</v>
      </c>
      <c r="O15" s="33">
        <f t="shared" si="4"/>
        <v>18.130000000000003</v>
      </c>
      <c r="P15" s="33">
        <f t="shared" si="4"/>
        <v>17.840000000000003</v>
      </c>
      <c r="Q15" s="33">
        <f t="shared" si="4"/>
        <v>17.550000000000004</v>
      </c>
      <c r="R15" s="33">
        <f t="shared" si="4"/>
        <v>17.260000000000005</v>
      </c>
      <c r="S15" s="33">
        <f t="shared" si="4"/>
        <v>16.970000000000006</v>
      </c>
      <c r="T15" s="33">
        <v>13</v>
      </c>
      <c r="U15" s="33">
        <f t="shared" si="4"/>
        <v>12.71</v>
      </c>
      <c r="V15" s="33">
        <f t="shared" si="4"/>
        <v>12.420000000000002</v>
      </c>
      <c r="W15" s="33">
        <f t="shared" si="4"/>
        <v>12.130000000000003</v>
      </c>
      <c r="X15" s="33">
        <f t="shared" si="4"/>
        <v>11.840000000000003</v>
      </c>
      <c r="Y15" s="33">
        <f t="shared" si="4"/>
        <v>11.550000000000004</v>
      </c>
      <c r="Z15" s="33">
        <f t="shared" si="4"/>
        <v>11.260000000000005</v>
      </c>
      <c r="AA15" s="33">
        <f t="shared" si="4"/>
        <v>10.970000000000006</v>
      </c>
      <c r="AB15" s="35" t="s">
        <v>381</v>
      </c>
      <c r="AC15" s="35" t="s">
        <v>381</v>
      </c>
      <c r="AD15" s="35" t="s">
        <v>381</v>
      </c>
      <c r="AE15" s="35" t="s">
        <v>381</v>
      </c>
      <c r="AF15" s="35" t="s">
        <v>381</v>
      </c>
      <c r="AG15" s="35" t="s">
        <v>381</v>
      </c>
      <c r="AH15" s="35" t="s">
        <v>381</v>
      </c>
      <c r="AI15" s="35" t="s">
        <v>381</v>
      </c>
      <c r="AJ15" s="35" t="s">
        <v>381</v>
      </c>
      <c r="AK15" s="35" t="s">
        <v>381</v>
      </c>
      <c r="AL15" s="35" t="s">
        <v>381</v>
      </c>
      <c r="AM15" s="35" t="s">
        <v>381</v>
      </c>
      <c r="AN15" s="78">
        <f t="shared" si="1"/>
        <v>0.255</v>
      </c>
    </row>
    <row r="16" spans="1:41" ht="84">
      <c r="A16" s="77" t="s">
        <v>392</v>
      </c>
      <c r="B16" s="43" t="s">
        <v>393</v>
      </c>
      <c r="C16" s="21" t="s">
        <v>394</v>
      </c>
      <c r="D16" s="32">
        <v>68</v>
      </c>
      <c r="E16" s="32">
        <v>51.69</v>
      </c>
      <c r="F16" s="32">
        <v>40.61</v>
      </c>
      <c r="G16" s="32">
        <v>13</v>
      </c>
      <c r="H16" s="32">
        <v>12</v>
      </c>
      <c r="I16" s="32">
        <v>11</v>
      </c>
      <c r="J16" s="32">
        <v>10</v>
      </c>
      <c r="K16" s="32">
        <v>9</v>
      </c>
      <c r="L16" s="35" t="s">
        <v>381</v>
      </c>
      <c r="M16" s="36" t="s">
        <v>381</v>
      </c>
      <c r="N16" s="36" t="s">
        <v>381</v>
      </c>
      <c r="O16" s="36" t="s">
        <v>381</v>
      </c>
      <c r="P16" s="36" t="s">
        <v>381</v>
      </c>
      <c r="Q16" s="36" t="s">
        <v>381</v>
      </c>
      <c r="R16" s="36" t="s">
        <v>381</v>
      </c>
      <c r="S16" s="36" t="s">
        <v>381</v>
      </c>
      <c r="T16" s="36" t="s">
        <v>381</v>
      </c>
      <c r="U16" s="35" t="s">
        <v>381</v>
      </c>
      <c r="V16" s="35" t="s">
        <v>381</v>
      </c>
      <c r="W16" s="35" t="s">
        <v>381</v>
      </c>
      <c r="X16" s="35" t="s">
        <v>381</v>
      </c>
      <c r="Y16" s="35" t="s">
        <v>381</v>
      </c>
      <c r="Z16" s="35" t="s">
        <v>381</v>
      </c>
      <c r="AA16" s="35" t="s">
        <v>381</v>
      </c>
      <c r="AB16" s="35" t="s">
        <v>381</v>
      </c>
      <c r="AC16" s="35" t="s">
        <v>381</v>
      </c>
      <c r="AD16" s="35" t="s">
        <v>381</v>
      </c>
      <c r="AE16" s="35" t="s">
        <v>381</v>
      </c>
      <c r="AF16" s="35" t="s">
        <v>381</v>
      </c>
      <c r="AG16" s="35" t="s">
        <v>381</v>
      </c>
      <c r="AH16" s="35" t="s">
        <v>381</v>
      </c>
      <c r="AI16" s="35" t="s">
        <v>381</v>
      </c>
      <c r="AJ16" s="35" t="s">
        <v>381</v>
      </c>
      <c r="AK16" s="35" t="s">
        <v>381</v>
      </c>
      <c r="AL16" s="35" t="s">
        <v>381</v>
      </c>
      <c r="AM16" s="35" t="s">
        <v>381</v>
      </c>
      <c r="AN16" s="78">
        <f t="shared" si="1"/>
        <v>0.20399999999999999</v>
      </c>
    </row>
    <row r="17" spans="1:40">
      <c r="A17" s="77" t="s">
        <v>395</v>
      </c>
      <c r="B17" s="43" t="s">
        <v>396</v>
      </c>
      <c r="C17" s="31" t="s">
        <v>397</v>
      </c>
      <c r="D17" s="32">
        <v>68</v>
      </c>
      <c r="E17" s="32">
        <v>47.6</v>
      </c>
      <c r="F17" s="32">
        <v>36</v>
      </c>
      <c r="G17" s="32">
        <v>18</v>
      </c>
      <c r="H17" s="32">
        <v>16.5</v>
      </c>
      <c r="I17" s="32">
        <v>15</v>
      </c>
      <c r="J17" s="32">
        <v>13.5</v>
      </c>
      <c r="K17" s="32">
        <v>12</v>
      </c>
      <c r="L17" s="33">
        <v>10</v>
      </c>
      <c r="M17" s="37">
        <f>L17-0.34</f>
        <v>9.66</v>
      </c>
      <c r="N17" s="37">
        <f t="shared" ref="N17:AA17" si="6">M17-0.34</f>
        <v>9.32</v>
      </c>
      <c r="O17" s="37">
        <f t="shared" si="6"/>
        <v>8.98</v>
      </c>
      <c r="P17" s="37">
        <f t="shared" si="6"/>
        <v>8.64</v>
      </c>
      <c r="Q17" s="37">
        <f t="shared" si="6"/>
        <v>8.3000000000000007</v>
      </c>
      <c r="R17" s="37">
        <f t="shared" si="6"/>
        <v>7.9600000000000009</v>
      </c>
      <c r="S17" s="37">
        <f t="shared" si="6"/>
        <v>7.620000000000001</v>
      </c>
      <c r="T17" s="37">
        <v>6</v>
      </c>
      <c r="U17" s="33">
        <f t="shared" si="6"/>
        <v>5.66</v>
      </c>
      <c r="V17" s="33">
        <f t="shared" si="6"/>
        <v>5.32</v>
      </c>
      <c r="W17" s="33">
        <f t="shared" si="6"/>
        <v>4.9800000000000004</v>
      </c>
      <c r="X17" s="33">
        <f t="shared" si="6"/>
        <v>4.6400000000000006</v>
      </c>
      <c r="Y17" s="33">
        <f t="shared" si="6"/>
        <v>4.3000000000000007</v>
      </c>
      <c r="Z17" s="33">
        <f t="shared" si="6"/>
        <v>3.9600000000000009</v>
      </c>
      <c r="AA17" s="33">
        <f t="shared" si="6"/>
        <v>3.620000000000001</v>
      </c>
      <c r="AB17" s="35" t="s">
        <v>381</v>
      </c>
      <c r="AC17" s="35" t="s">
        <v>381</v>
      </c>
      <c r="AD17" s="35" t="s">
        <v>381</v>
      </c>
      <c r="AE17" s="35" t="s">
        <v>381</v>
      </c>
      <c r="AF17" s="35" t="s">
        <v>381</v>
      </c>
      <c r="AG17" s="35" t="s">
        <v>381</v>
      </c>
      <c r="AH17" s="35" t="s">
        <v>381</v>
      </c>
      <c r="AI17" s="35" t="s">
        <v>381</v>
      </c>
      <c r="AJ17" s="35" t="s">
        <v>381</v>
      </c>
      <c r="AK17" s="35" t="s">
        <v>381</v>
      </c>
      <c r="AL17" s="35" t="s">
        <v>381</v>
      </c>
      <c r="AM17" s="35" t="s">
        <v>381</v>
      </c>
      <c r="AN17" s="78">
        <f t="shared" si="1"/>
        <v>0.20399999999999999</v>
      </c>
    </row>
    <row r="18" spans="1:40" ht="24">
      <c r="A18" s="77" t="s">
        <v>398</v>
      </c>
      <c r="B18" s="43" t="s">
        <v>399</v>
      </c>
      <c r="C18" s="21" t="s">
        <v>400</v>
      </c>
      <c r="D18" s="32">
        <v>68</v>
      </c>
      <c r="E18" s="32">
        <v>52.08</v>
      </c>
      <c r="F18" s="32">
        <v>41.28</v>
      </c>
      <c r="G18" s="32">
        <v>24</v>
      </c>
      <c r="H18" s="32">
        <v>22</v>
      </c>
      <c r="I18" s="32">
        <v>20</v>
      </c>
      <c r="J18" s="32">
        <v>18</v>
      </c>
      <c r="K18" s="32">
        <v>16</v>
      </c>
      <c r="L18" s="33">
        <v>13</v>
      </c>
      <c r="M18" s="37">
        <f>SUM(L18-0.34)</f>
        <v>12.66</v>
      </c>
      <c r="N18" s="37">
        <f t="shared" ref="N18:AC19" si="7">SUM(M18-0.34)</f>
        <v>12.32</v>
      </c>
      <c r="O18" s="37">
        <f t="shared" si="7"/>
        <v>11.98</v>
      </c>
      <c r="P18" s="37">
        <f t="shared" si="7"/>
        <v>11.64</v>
      </c>
      <c r="Q18" s="37">
        <f t="shared" si="7"/>
        <v>11.3</v>
      </c>
      <c r="R18" s="37">
        <f t="shared" si="7"/>
        <v>10.96</v>
      </c>
      <c r="S18" s="37">
        <f t="shared" si="7"/>
        <v>10.620000000000001</v>
      </c>
      <c r="T18" s="37">
        <v>9</v>
      </c>
      <c r="U18" s="33">
        <f t="shared" si="7"/>
        <v>8.66</v>
      </c>
      <c r="V18" s="33">
        <f t="shared" si="7"/>
        <v>8.32</v>
      </c>
      <c r="W18" s="33">
        <f t="shared" si="7"/>
        <v>7.98</v>
      </c>
      <c r="X18" s="33">
        <f t="shared" si="7"/>
        <v>7.6400000000000006</v>
      </c>
      <c r="Y18" s="33">
        <f t="shared" si="7"/>
        <v>7.3000000000000007</v>
      </c>
      <c r="Z18" s="33">
        <f t="shared" si="7"/>
        <v>6.9600000000000009</v>
      </c>
      <c r="AA18" s="33">
        <f t="shared" si="7"/>
        <v>6.620000000000001</v>
      </c>
      <c r="AB18" s="33">
        <v>4</v>
      </c>
      <c r="AC18" s="33">
        <f t="shared" si="7"/>
        <v>3.66</v>
      </c>
      <c r="AD18" s="33">
        <f t="shared" ref="AD18:AI18" si="8">SUM(AC18-0.34)</f>
        <v>3.3200000000000003</v>
      </c>
      <c r="AE18" s="33">
        <f t="shared" si="8"/>
        <v>2.9800000000000004</v>
      </c>
      <c r="AF18" s="33">
        <f t="shared" si="8"/>
        <v>2.6400000000000006</v>
      </c>
      <c r="AG18" s="33">
        <f t="shared" si="8"/>
        <v>2.3000000000000007</v>
      </c>
      <c r="AH18" s="33">
        <f t="shared" si="8"/>
        <v>1.9600000000000006</v>
      </c>
      <c r="AI18" s="33">
        <f t="shared" si="8"/>
        <v>1.6200000000000006</v>
      </c>
      <c r="AJ18" s="35" t="s">
        <v>381</v>
      </c>
      <c r="AK18" s="35" t="s">
        <v>381</v>
      </c>
      <c r="AL18" s="35" t="s">
        <v>381</v>
      </c>
      <c r="AM18" s="35" t="s">
        <v>381</v>
      </c>
      <c r="AN18" s="78">
        <f t="shared" si="1"/>
        <v>0.20399999999999999</v>
      </c>
    </row>
    <row r="19" spans="1:40">
      <c r="A19" s="77" t="s">
        <v>401</v>
      </c>
      <c r="B19" s="43" t="s">
        <v>50</v>
      </c>
      <c r="C19" s="31" t="s">
        <v>402</v>
      </c>
      <c r="D19" s="32">
        <v>68</v>
      </c>
      <c r="E19" s="32">
        <v>47.6</v>
      </c>
      <c r="F19" s="32">
        <v>36</v>
      </c>
      <c r="G19" s="32">
        <v>26</v>
      </c>
      <c r="H19" s="32">
        <v>24</v>
      </c>
      <c r="I19" s="32">
        <v>22</v>
      </c>
      <c r="J19" s="32">
        <v>20</v>
      </c>
      <c r="K19" s="32">
        <v>18</v>
      </c>
      <c r="L19" s="33">
        <v>13</v>
      </c>
      <c r="M19" s="37">
        <f>SUM(L19-0.34)</f>
        <v>12.66</v>
      </c>
      <c r="N19" s="37">
        <f t="shared" si="7"/>
        <v>12.32</v>
      </c>
      <c r="O19" s="37">
        <f t="shared" si="7"/>
        <v>11.98</v>
      </c>
      <c r="P19" s="37">
        <f t="shared" si="7"/>
        <v>11.64</v>
      </c>
      <c r="Q19" s="37">
        <f t="shared" si="7"/>
        <v>11.3</v>
      </c>
      <c r="R19" s="37">
        <f t="shared" si="7"/>
        <v>10.96</v>
      </c>
      <c r="S19" s="37">
        <f t="shared" si="7"/>
        <v>10.620000000000001</v>
      </c>
      <c r="T19" s="37">
        <v>9</v>
      </c>
      <c r="U19" s="33">
        <f t="shared" si="7"/>
        <v>8.66</v>
      </c>
      <c r="V19" s="33">
        <f t="shared" si="7"/>
        <v>8.32</v>
      </c>
      <c r="W19" s="33">
        <f t="shared" si="7"/>
        <v>7.98</v>
      </c>
      <c r="X19" s="33">
        <f t="shared" si="7"/>
        <v>7.6400000000000006</v>
      </c>
      <c r="Y19" s="33">
        <f t="shared" si="7"/>
        <v>7.3000000000000007</v>
      </c>
      <c r="Z19" s="33">
        <f t="shared" si="7"/>
        <v>6.9600000000000009</v>
      </c>
      <c r="AA19" s="33">
        <f t="shared" si="7"/>
        <v>6.620000000000001</v>
      </c>
      <c r="AB19" s="35" t="s">
        <v>381</v>
      </c>
      <c r="AC19" s="35" t="s">
        <v>381</v>
      </c>
      <c r="AD19" s="35" t="s">
        <v>381</v>
      </c>
      <c r="AE19" s="35" t="s">
        <v>381</v>
      </c>
      <c r="AF19" s="35" t="s">
        <v>381</v>
      </c>
      <c r="AG19" s="35" t="s">
        <v>381</v>
      </c>
      <c r="AH19" s="35" t="s">
        <v>381</v>
      </c>
      <c r="AI19" s="35" t="s">
        <v>381</v>
      </c>
      <c r="AJ19" s="35" t="s">
        <v>381</v>
      </c>
      <c r="AK19" s="35" t="s">
        <v>381</v>
      </c>
      <c r="AL19" s="35" t="s">
        <v>381</v>
      </c>
      <c r="AM19" s="35" t="s">
        <v>381</v>
      </c>
      <c r="AN19" s="78">
        <f t="shared" si="1"/>
        <v>0.20399999999999999</v>
      </c>
    </row>
    <row r="20" spans="1:40">
      <c r="A20" s="77" t="s">
        <v>403</v>
      </c>
      <c r="B20" s="43" t="s">
        <v>67</v>
      </c>
      <c r="C20" s="31" t="s">
        <v>404</v>
      </c>
      <c r="D20" s="32">
        <v>51</v>
      </c>
      <c r="E20" s="32">
        <v>35.700000000000003</v>
      </c>
      <c r="F20" s="32">
        <v>27</v>
      </c>
      <c r="G20" s="32">
        <v>19.5</v>
      </c>
      <c r="H20" s="32">
        <v>18</v>
      </c>
      <c r="I20" s="32">
        <v>16.5</v>
      </c>
      <c r="J20" s="32">
        <v>15</v>
      </c>
      <c r="K20" s="32">
        <v>13.5</v>
      </c>
      <c r="L20" s="37">
        <v>8</v>
      </c>
      <c r="M20" s="37">
        <f>SUM(L20-0.255)</f>
        <v>7.7450000000000001</v>
      </c>
      <c r="N20" s="37">
        <f t="shared" ref="N20:S20" si="9">SUM(M20-0.255)</f>
        <v>7.49</v>
      </c>
      <c r="O20" s="37">
        <f t="shared" si="9"/>
        <v>7.2350000000000003</v>
      </c>
      <c r="P20" s="37">
        <f t="shared" si="9"/>
        <v>6.98</v>
      </c>
      <c r="Q20" s="37">
        <f t="shared" si="9"/>
        <v>6.7250000000000005</v>
      </c>
      <c r="R20" s="37">
        <f t="shared" si="9"/>
        <v>6.4700000000000006</v>
      </c>
      <c r="S20" s="37">
        <f t="shared" si="9"/>
        <v>6.2150000000000007</v>
      </c>
      <c r="T20" s="36" t="s">
        <v>381</v>
      </c>
      <c r="U20" s="35" t="s">
        <v>381</v>
      </c>
      <c r="V20" s="35" t="s">
        <v>381</v>
      </c>
      <c r="W20" s="35" t="s">
        <v>381</v>
      </c>
      <c r="X20" s="35" t="s">
        <v>381</v>
      </c>
      <c r="Y20" s="35" t="s">
        <v>381</v>
      </c>
      <c r="Z20" s="35" t="s">
        <v>381</v>
      </c>
      <c r="AA20" s="35" t="s">
        <v>381</v>
      </c>
      <c r="AB20" s="35" t="s">
        <v>381</v>
      </c>
      <c r="AC20" s="35" t="s">
        <v>381</v>
      </c>
      <c r="AD20" s="35" t="s">
        <v>381</v>
      </c>
      <c r="AE20" s="35" t="s">
        <v>381</v>
      </c>
      <c r="AF20" s="35" t="s">
        <v>381</v>
      </c>
      <c r="AG20" s="35" t="s">
        <v>381</v>
      </c>
      <c r="AH20" s="35" t="s">
        <v>381</v>
      </c>
      <c r="AI20" s="35" t="s">
        <v>381</v>
      </c>
      <c r="AJ20" s="35" t="s">
        <v>381</v>
      </c>
      <c r="AK20" s="35" t="s">
        <v>381</v>
      </c>
      <c r="AL20" s="35" t="s">
        <v>381</v>
      </c>
      <c r="AM20" s="35" t="s">
        <v>381</v>
      </c>
      <c r="AN20" s="78">
        <f t="shared" si="1"/>
        <v>0.153</v>
      </c>
    </row>
    <row r="21" spans="1:40">
      <c r="A21" s="77" t="s">
        <v>405</v>
      </c>
      <c r="B21" s="43" t="s">
        <v>140</v>
      </c>
      <c r="C21" s="31" t="s">
        <v>406</v>
      </c>
      <c r="D21" s="32">
        <v>34</v>
      </c>
      <c r="E21" s="32">
        <v>26.04</v>
      </c>
      <c r="F21" s="32">
        <v>20.64</v>
      </c>
      <c r="G21" s="32">
        <v>12</v>
      </c>
      <c r="H21" s="32">
        <v>11</v>
      </c>
      <c r="I21" s="32">
        <v>10</v>
      </c>
      <c r="J21" s="32">
        <v>9</v>
      </c>
      <c r="K21" s="32">
        <v>8</v>
      </c>
      <c r="L21" s="37">
        <v>6</v>
      </c>
      <c r="M21" s="37">
        <f>SUM(L21-0.17)</f>
        <v>5.83</v>
      </c>
      <c r="N21" s="37">
        <f t="shared" ref="N21:S22" si="10">SUM(M21-0.17)</f>
        <v>5.66</v>
      </c>
      <c r="O21" s="37">
        <f t="shared" si="10"/>
        <v>5.49</v>
      </c>
      <c r="P21" s="37">
        <f t="shared" si="10"/>
        <v>5.32</v>
      </c>
      <c r="Q21" s="37">
        <f t="shared" si="10"/>
        <v>5.15</v>
      </c>
      <c r="R21" s="37">
        <f t="shared" si="10"/>
        <v>4.9800000000000004</v>
      </c>
      <c r="S21" s="37">
        <f t="shared" si="10"/>
        <v>4.8100000000000005</v>
      </c>
      <c r="T21" s="36" t="s">
        <v>381</v>
      </c>
      <c r="U21" s="35" t="s">
        <v>381</v>
      </c>
      <c r="V21" s="35" t="s">
        <v>381</v>
      </c>
      <c r="W21" s="35" t="s">
        <v>381</v>
      </c>
      <c r="X21" s="35" t="s">
        <v>381</v>
      </c>
      <c r="Y21" s="35" t="s">
        <v>381</v>
      </c>
      <c r="Z21" s="35" t="s">
        <v>381</v>
      </c>
      <c r="AA21" s="35" t="s">
        <v>381</v>
      </c>
      <c r="AB21" s="35" t="s">
        <v>381</v>
      </c>
      <c r="AC21" s="35" t="s">
        <v>381</v>
      </c>
      <c r="AD21" s="35" t="s">
        <v>381</v>
      </c>
      <c r="AE21" s="35" t="s">
        <v>381</v>
      </c>
      <c r="AF21" s="35" t="s">
        <v>381</v>
      </c>
      <c r="AG21" s="35" t="s">
        <v>381</v>
      </c>
      <c r="AH21" s="35" t="s">
        <v>381</v>
      </c>
      <c r="AI21" s="35" t="s">
        <v>381</v>
      </c>
      <c r="AJ21" s="35" t="s">
        <v>381</v>
      </c>
      <c r="AK21" s="35" t="s">
        <v>381</v>
      </c>
      <c r="AL21" s="35" t="s">
        <v>381</v>
      </c>
      <c r="AM21" s="35" t="s">
        <v>381</v>
      </c>
      <c r="AN21" s="78">
        <f t="shared" si="1"/>
        <v>0.10199999999999999</v>
      </c>
    </row>
    <row r="22" spans="1:40">
      <c r="A22" s="77" t="s">
        <v>407</v>
      </c>
      <c r="B22" s="43" t="s">
        <v>408</v>
      </c>
      <c r="C22" s="31" t="s">
        <v>409</v>
      </c>
      <c r="D22" s="32">
        <v>34</v>
      </c>
      <c r="E22" s="32">
        <v>26.04</v>
      </c>
      <c r="F22" s="32">
        <v>20.64</v>
      </c>
      <c r="G22" s="32">
        <v>12</v>
      </c>
      <c r="H22" s="32">
        <v>11</v>
      </c>
      <c r="I22" s="32">
        <v>10</v>
      </c>
      <c r="J22" s="32">
        <v>9</v>
      </c>
      <c r="K22" s="32">
        <v>8</v>
      </c>
      <c r="L22" s="37">
        <v>6</v>
      </c>
      <c r="M22" s="37">
        <f>SUM(L22-0.17)</f>
        <v>5.83</v>
      </c>
      <c r="N22" s="37">
        <f t="shared" si="10"/>
        <v>5.66</v>
      </c>
      <c r="O22" s="37">
        <f t="shared" si="10"/>
        <v>5.49</v>
      </c>
      <c r="P22" s="37">
        <f t="shared" si="10"/>
        <v>5.32</v>
      </c>
      <c r="Q22" s="37">
        <f t="shared" si="10"/>
        <v>5.15</v>
      </c>
      <c r="R22" s="37">
        <f t="shared" si="10"/>
        <v>4.9800000000000004</v>
      </c>
      <c r="S22" s="37">
        <f t="shared" si="10"/>
        <v>4.8100000000000005</v>
      </c>
      <c r="T22" s="35" t="s">
        <v>381</v>
      </c>
      <c r="U22" s="35" t="s">
        <v>381</v>
      </c>
      <c r="V22" s="35" t="s">
        <v>381</v>
      </c>
      <c r="W22" s="35" t="s">
        <v>381</v>
      </c>
      <c r="X22" s="35" t="s">
        <v>381</v>
      </c>
      <c r="Y22" s="35" t="s">
        <v>381</v>
      </c>
      <c r="Z22" s="35" t="s">
        <v>381</v>
      </c>
      <c r="AA22" s="35" t="s">
        <v>381</v>
      </c>
      <c r="AB22" s="35" t="s">
        <v>381</v>
      </c>
      <c r="AC22" s="35" t="s">
        <v>381</v>
      </c>
      <c r="AD22" s="35" t="s">
        <v>381</v>
      </c>
      <c r="AE22" s="35" t="s">
        <v>381</v>
      </c>
      <c r="AF22" s="35" t="s">
        <v>381</v>
      </c>
      <c r="AG22" s="35" t="s">
        <v>381</v>
      </c>
      <c r="AH22" s="35" t="s">
        <v>381</v>
      </c>
      <c r="AI22" s="35" t="s">
        <v>381</v>
      </c>
      <c r="AJ22" s="35" t="s">
        <v>381</v>
      </c>
      <c r="AK22" s="35" t="s">
        <v>381</v>
      </c>
      <c r="AL22" s="35" t="s">
        <v>381</v>
      </c>
      <c r="AM22" s="35" t="s">
        <v>381</v>
      </c>
      <c r="AN22" s="78">
        <f t="shared" si="1"/>
        <v>0.10199999999999999</v>
      </c>
    </row>
    <row r="23" spans="1:40">
      <c r="A23" s="77" t="s">
        <v>410</v>
      </c>
      <c r="B23" s="43" t="s">
        <v>146</v>
      </c>
      <c r="C23" s="31" t="s">
        <v>411</v>
      </c>
      <c r="D23" s="32">
        <v>25.5</v>
      </c>
      <c r="E23" s="32">
        <v>19.53</v>
      </c>
      <c r="F23" s="32">
        <v>15.48</v>
      </c>
      <c r="G23" s="32">
        <v>9</v>
      </c>
      <c r="H23" s="32">
        <v>8.25</v>
      </c>
      <c r="I23" s="32">
        <v>7.5</v>
      </c>
      <c r="J23" s="32">
        <v>6.75</v>
      </c>
      <c r="K23" s="32">
        <v>6</v>
      </c>
      <c r="L23" s="37">
        <v>5</v>
      </c>
      <c r="M23" s="37">
        <f>SUM(L23-0.1275)</f>
        <v>4.8724999999999996</v>
      </c>
      <c r="N23" s="37">
        <f t="shared" ref="N23:S23" si="11">SUM(M23-0.1275)</f>
        <v>4.7449999999999992</v>
      </c>
      <c r="O23" s="37">
        <f t="shared" si="11"/>
        <v>4.6174999999999988</v>
      </c>
      <c r="P23" s="37">
        <f t="shared" si="11"/>
        <v>4.4899999999999984</v>
      </c>
      <c r="Q23" s="37">
        <f t="shared" si="11"/>
        <v>4.362499999999998</v>
      </c>
      <c r="R23" s="37">
        <f t="shared" si="11"/>
        <v>4.2349999999999977</v>
      </c>
      <c r="S23" s="37">
        <f t="shared" si="11"/>
        <v>4.1074999999999973</v>
      </c>
      <c r="T23" s="35" t="s">
        <v>381</v>
      </c>
      <c r="U23" s="35" t="s">
        <v>381</v>
      </c>
      <c r="V23" s="35" t="s">
        <v>381</v>
      </c>
      <c r="W23" s="35" t="s">
        <v>381</v>
      </c>
      <c r="X23" s="35" t="s">
        <v>381</v>
      </c>
      <c r="Y23" s="35" t="s">
        <v>381</v>
      </c>
      <c r="Z23" s="35" t="s">
        <v>381</v>
      </c>
      <c r="AA23" s="35" t="s">
        <v>381</v>
      </c>
      <c r="AB23" s="35" t="s">
        <v>381</v>
      </c>
      <c r="AC23" s="35" t="s">
        <v>381</v>
      </c>
      <c r="AD23" s="35" t="s">
        <v>381</v>
      </c>
      <c r="AE23" s="35" t="s">
        <v>381</v>
      </c>
      <c r="AF23" s="35" t="s">
        <v>381</v>
      </c>
      <c r="AG23" s="35" t="s">
        <v>381</v>
      </c>
      <c r="AH23" s="35" t="s">
        <v>381</v>
      </c>
      <c r="AI23" s="35" t="s">
        <v>381</v>
      </c>
      <c r="AJ23" s="35" t="s">
        <v>381</v>
      </c>
      <c r="AK23" s="35" t="s">
        <v>381</v>
      </c>
      <c r="AL23" s="35" t="s">
        <v>381</v>
      </c>
      <c r="AM23" s="35" t="s">
        <v>381</v>
      </c>
      <c r="AN23" s="78">
        <f t="shared" si="1"/>
        <v>7.6499999999999999E-2</v>
      </c>
    </row>
    <row r="24" spans="1:40">
      <c r="A24" s="77" t="s">
        <v>412</v>
      </c>
      <c r="B24" s="43" t="s">
        <v>413</v>
      </c>
      <c r="C24" s="31" t="s">
        <v>414</v>
      </c>
      <c r="D24" s="32">
        <v>21.25</v>
      </c>
      <c r="E24" s="32">
        <v>14.5</v>
      </c>
      <c r="F24" s="32">
        <v>11.5</v>
      </c>
      <c r="G24" s="32">
        <v>7</v>
      </c>
      <c r="H24" s="32">
        <v>6.5</v>
      </c>
      <c r="I24" s="32">
        <v>6</v>
      </c>
      <c r="J24" s="32">
        <v>5.5</v>
      </c>
      <c r="K24" s="32">
        <v>5</v>
      </c>
      <c r="L24" s="37">
        <v>4</v>
      </c>
      <c r="M24" s="37">
        <f>SUM(L24-0.10625)</f>
        <v>3.8937499999999998</v>
      </c>
      <c r="N24" s="37">
        <f t="shared" ref="N24:S24" si="12">SUM(M24-0.10625)</f>
        <v>3.7874999999999996</v>
      </c>
      <c r="O24" s="37">
        <f t="shared" si="12"/>
        <v>3.6812499999999995</v>
      </c>
      <c r="P24" s="37">
        <f t="shared" si="12"/>
        <v>3.5749999999999993</v>
      </c>
      <c r="Q24" s="37">
        <f t="shared" si="12"/>
        <v>3.4687499999999991</v>
      </c>
      <c r="R24" s="37">
        <f t="shared" si="12"/>
        <v>3.3624999999999989</v>
      </c>
      <c r="S24" s="37">
        <f t="shared" si="12"/>
        <v>3.2562499999999988</v>
      </c>
      <c r="T24" s="35" t="s">
        <v>381</v>
      </c>
      <c r="U24" s="35" t="s">
        <v>381</v>
      </c>
      <c r="V24" s="35" t="s">
        <v>381</v>
      </c>
      <c r="W24" s="35" t="s">
        <v>381</v>
      </c>
      <c r="X24" s="35" t="s">
        <v>381</v>
      </c>
      <c r="Y24" s="35" t="s">
        <v>381</v>
      </c>
      <c r="Z24" s="35" t="s">
        <v>381</v>
      </c>
      <c r="AA24" s="35" t="s">
        <v>381</v>
      </c>
      <c r="AB24" s="35" t="s">
        <v>381</v>
      </c>
      <c r="AC24" s="35" t="s">
        <v>381</v>
      </c>
      <c r="AD24" s="35" t="s">
        <v>381</v>
      </c>
      <c r="AE24" s="35" t="s">
        <v>381</v>
      </c>
      <c r="AF24" s="35" t="s">
        <v>381</v>
      </c>
      <c r="AG24" s="35" t="s">
        <v>381</v>
      </c>
      <c r="AH24" s="35" t="s">
        <v>381</v>
      </c>
      <c r="AI24" s="35" t="s">
        <v>381</v>
      </c>
      <c r="AJ24" s="35" t="s">
        <v>381</v>
      </c>
      <c r="AK24" s="35" t="s">
        <v>381</v>
      </c>
      <c r="AL24" s="35" t="s">
        <v>381</v>
      </c>
      <c r="AM24" s="35" t="s">
        <v>381</v>
      </c>
      <c r="AN24" s="78">
        <f t="shared" si="1"/>
        <v>6.3750000000000001E-2</v>
      </c>
    </row>
    <row r="25" spans="1:40">
      <c r="A25" s="77" t="s">
        <v>415</v>
      </c>
      <c r="B25" s="43" t="s">
        <v>416</v>
      </c>
      <c r="C25" s="31" t="s">
        <v>417</v>
      </c>
      <c r="D25" s="32">
        <v>17</v>
      </c>
      <c r="E25" s="32">
        <v>13.02</v>
      </c>
      <c r="F25" s="32">
        <v>10.32</v>
      </c>
      <c r="G25" s="32">
        <v>6</v>
      </c>
      <c r="H25" s="32">
        <v>5.5</v>
      </c>
      <c r="I25" s="32">
        <v>5</v>
      </c>
      <c r="J25" s="32">
        <v>4.5</v>
      </c>
      <c r="K25" s="32">
        <v>4</v>
      </c>
      <c r="L25" s="37">
        <v>3</v>
      </c>
      <c r="M25" s="37">
        <f>SUM(L25-0.085)</f>
        <v>2.915</v>
      </c>
      <c r="N25" s="37">
        <f t="shared" ref="N25:S25" si="13">SUM(M25-0.085)</f>
        <v>2.83</v>
      </c>
      <c r="O25" s="37">
        <f t="shared" si="13"/>
        <v>2.7450000000000001</v>
      </c>
      <c r="P25" s="37">
        <f t="shared" si="13"/>
        <v>2.66</v>
      </c>
      <c r="Q25" s="37">
        <f t="shared" si="13"/>
        <v>2.5750000000000002</v>
      </c>
      <c r="R25" s="37">
        <f t="shared" si="13"/>
        <v>2.4900000000000002</v>
      </c>
      <c r="S25" s="37">
        <f t="shared" si="13"/>
        <v>2.4050000000000002</v>
      </c>
      <c r="T25" s="35" t="s">
        <v>381</v>
      </c>
      <c r="U25" s="35" t="s">
        <v>381</v>
      </c>
      <c r="V25" s="35" t="s">
        <v>381</v>
      </c>
      <c r="W25" s="35" t="s">
        <v>381</v>
      </c>
      <c r="X25" s="35" t="s">
        <v>381</v>
      </c>
      <c r="Y25" s="35" t="s">
        <v>381</v>
      </c>
      <c r="Z25" s="35" t="s">
        <v>381</v>
      </c>
      <c r="AA25" s="35" t="s">
        <v>381</v>
      </c>
      <c r="AB25" s="35" t="s">
        <v>381</v>
      </c>
      <c r="AC25" s="35" t="s">
        <v>381</v>
      </c>
      <c r="AD25" s="35" t="s">
        <v>381</v>
      </c>
      <c r="AE25" s="35" t="s">
        <v>381</v>
      </c>
      <c r="AF25" s="35" t="s">
        <v>381</v>
      </c>
      <c r="AG25" s="35" t="s">
        <v>381</v>
      </c>
      <c r="AH25" s="35" t="s">
        <v>381</v>
      </c>
      <c r="AI25" s="35" t="s">
        <v>381</v>
      </c>
      <c r="AJ25" s="35" t="s">
        <v>381</v>
      </c>
      <c r="AK25" s="35" t="s">
        <v>381</v>
      </c>
      <c r="AL25" s="35" t="s">
        <v>381</v>
      </c>
      <c r="AM25" s="35" t="s">
        <v>381</v>
      </c>
      <c r="AN25" s="78">
        <f t="shared" si="1"/>
        <v>5.0999999999999997E-2</v>
      </c>
    </row>
    <row r="26" spans="1:40" ht="24.75" thickBot="1">
      <c r="A26" s="38" t="s">
        <v>418</v>
      </c>
      <c r="B26" s="44" t="s">
        <v>419</v>
      </c>
      <c r="C26" s="22" t="s">
        <v>420</v>
      </c>
      <c r="D26" s="39">
        <v>11.48</v>
      </c>
      <c r="E26" s="39">
        <v>8.7899999999999991</v>
      </c>
      <c r="F26" s="39">
        <v>6.97</v>
      </c>
      <c r="G26" s="39">
        <v>4.05</v>
      </c>
      <c r="H26" s="39">
        <v>3.71</v>
      </c>
      <c r="I26" s="39">
        <v>3.38</v>
      </c>
      <c r="J26" s="39">
        <v>3.04</v>
      </c>
      <c r="K26" s="39">
        <v>2.7</v>
      </c>
      <c r="L26" s="40">
        <v>2</v>
      </c>
      <c r="M26" s="40">
        <f>SUM(L26-0.0574)</f>
        <v>1.9426000000000001</v>
      </c>
      <c r="N26" s="40">
        <f t="shared" ref="N26:AA26" si="14">SUM(M26-0.0574)</f>
        <v>1.8852000000000002</v>
      </c>
      <c r="O26" s="40">
        <f t="shared" si="14"/>
        <v>1.8278000000000003</v>
      </c>
      <c r="P26" s="40">
        <f t="shared" si="14"/>
        <v>1.7704000000000004</v>
      </c>
      <c r="Q26" s="40">
        <f t="shared" si="14"/>
        <v>1.7130000000000005</v>
      </c>
      <c r="R26" s="40">
        <f t="shared" si="14"/>
        <v>1.6556000000000006</v>
      </c>
      <c r="S26" s="40">
        <f t="shared" si="14"/>
        <v>1.5982000000000007</v>
      </c>
      <c r="T26" s="40">
        <v>1.3</v>
      </c>
      <c r="U26" s="40">
        <f t="shared" si="14"/>
        <v>1.2426000000000001</v>
      </c>
      <c r="V26" s="40">
        <f t="shared" si="14"/>
        <v>1.1852000000000003</v>
      </c>
      <c r="W26" s="40">
        <f t="shared" si="14"/>
        <v>1.1278000000000004</v>
      </c>
      <c r="X26" s="40">
        <f t="shared" si="14"/>
        <v>1.0704000000000005</v>
      </c>
      <c r="Y26" s="40">
        <f t="shared" si="14"/>
        <v>1.0130000000000006</v>
      </c>
      <c r="Z26" s="40">
        <f t="shared" si="14"/>
        <v>0.95560000000000056</v>
      </c>
      <c r="AA26" s="40">
        <f t="shared" si="14"/>
        <v>0.89820000000000055</v>
      </c>
      <c r="AB26" s="41" t="s">
        <v>381</v>
      </c>
      <c r="AC26" s="41" t="s">
        <v>381</v>
      </c>
      <c r="AD26" s="41" t="s">
        <v>381</v>
      </c>
      <c r="AE26" s="41" t="s">
        <v>381</v>
      </c>
      <c r="AF26" s="41" t="s">
        <v>381</v>
      </c>
      <c r="AG26" s="41" t="s">
        <v>381</v>
      </c>
      <c r="AH26" s="41" t="s">
        <v>381</v>
      </c>
      <c r="AI26" s="41" t="s">
        <v>381</v>
      </c>
      <c r="AJ26" s="41" t="s">
        <v>381</v>
      </c>
      <c r="AK26" s="41" t="s">
        <v>381</v>
      </c>
      <c r="AL26" s="41" t="s">
        <v>381</v>
      </c>
      <c r="AM26" s="41" t="s">
        <v>381</v>
      </c>
      <c r="AN26" s="42">
        <f t="shared" si="1"/>
        <v>3.4439999999999998E-2</v>
      </c>
    </row>
  </sheetData>
  <mergeCells count="42">
    <mergeCell ref="AM8:AM9"/>
    <mergeCell ref="AN8:AN9"/>
    <mergeCell ref="AG8:AG9"/>
    <mergeCell ref="AH8:AH9"/>
    <mergeCell ref="AI8:AI9"/>
    <mergeCell ref="AJ8:AJ9"/>
    <mergeCell ref="AK8:AK9"/>
    <mergeCell ref="AL8:AL9"/>
    <mergeCell ref="S8:S9"/>
    <mergeCell ref="AF8:AF9"/>
    <mergeCell ref="U8:U9"/>
    <mergeCell ref="V8:V9"/>
    <mergeCell ref="W8:W9"/>
    <mergeCell ref="X8:X9"/>
    <mergeCell ref="Y8:Y9"/>
    <mergeCell ref="Z8:Z9"/>
    <mergeCell ref="AA8:AA9"/>
    <mergeCell ref="AB8:AB9"/>
    <mergeCell ref="AC8:AC9"/>
    <mergeCell ref="AD8:AD9"/>
    <mergeCell ref="AE8:AE9"/>
    <mergeCell ref="N8:N9"/>
    <mergeCell ref="O8:O9"/>
    <mergeCell ref="P8:P9"/>
    <mergeCell ref="Q8:Q9"/>
    <mergeCell ref="R8:R9"/>
    <mergeCell ref="A5:AN5"/>
    <mergeCell ref="A7:A9"/>
    <mergeCell ref="B7:B9"/>
    <mergeCell ref="C7:C9"/>
    <mergeCell ref="D7:AM7"/>
    <mergeCell ref="D8:D9"/>
    <mergeCell ref="E8:E9"/>
    <mergeCell ref="F8:F9"/>
    <mergeCell ref="G8:G9"/>
    <mergeCell ref="H8:H9"/>
    <mergeCell ref="T8:T9"/>
    <mergeCell ref="I8:I9"/>
    <mergeCell ref="J8:J9"/>
    <mergeCell ref="K8:K9"/>
    <mergeCell ref="L8:L9"/>
    <mergeCell ref="M8:M9"/>
  </mergeCells>
  <pageMargins left="0.70866141732283472" right="0.70866141732283472" top="0.74803149606299213" bottom="0.74803149606299213" header="0.31496062992125984" footer="0.31496062992125984"/>
  <pageSetup paperSize="9" scale="67" fitToWidth="2" orientation="landscape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5"/>
  <sheetViews>
    <sheetView workbookViewId="0">
      <selection activeCell="AA6" sqref="AA6"/>
    </sheetView>
  </sheetViews>
  <sheetFormatPr defaultRowHeight="15"/>
  <cols>
    <col min="1" max="1" width="49.85546875" customWidth="1"/>
  </cols>
  <sheetData>
    <row r="1" spans="1:1">
      <c r="A1" s="17" t="s">
        <v>421</v>
      </c>
    </row>
    <row r="2" spans="1:1" s="19" customFormat="1" ht="15" customHeight="1">
      <c r="A2" s="18" t="s">
        <v>422</v>
      </c>
    </row>
    <row r="3" spans="1:1" s="19" customFormat="1" ht="15" customHeight="1">
      <c r="A3" s="18" t="s">
        <v>423</v>
      </c>
    </row>
    <row r="4" spans="1:1" s="19" customFormat="1" ht="15" customHeight="1">
      <c r="A4" s="18" t="s">
        <v>424</v>
      </c>
    </row>
    <row r="5" spans="1:1" s="19" customFormat="1" ht="15" customHeight="1">
      <c r="A5" s="18" t="s">
        <v>425</v>
      </c>
    </row>
    <row r="6" spans="1:1" s="19" customFormat="1" ht="15" customHeight="1">
      <c r="A6" s="18" t="s">
        <v>426</v>
      </c>
    </row>
    <row r="7" spans="1:1" s="19" customFormat="1" ht="15" customHeight="1">
      <c r="A7" s="18" t="s">
        <v>427</v>
      </c>
    </row>
    <row r="8" spans="1:1" s="19" customFormat="1" ht="15" customHeight="1">
      <c r="A8" s="18" t="s">
        <v>428</v>
      </c>
    </row>
    <row r="9" spans="1:1" s="19" customFormat="1" ht="15" customHeight="1">
      <c r="A9" s="18" t="s">
        <v>429</v>
      </c>
    </row>
    <row r="10" spans="1:1" s="19" customFormat="1" ht="15" customHeight="1">
      <c r="A10" s="18" t="s">
        <v>430</v>
      </c>
    </row>
    <row r="11" spans="1:1" s="19" customFormat="1" ht="15" customHeight="1">
      <c r="A11" s="18" t="s">
        <v>431</v>
      </c>
    </row>
    <row r="12" spans="1:1" s="19" customFormat="1" ht="15" customHeight="1">
      <c r="A12" s="18" t="s">
        <v>432</v>
      </c>
    </row>
    <row r="13" spans="1:1" s="19" customFormat="1" ht="15" customHeight="1">
      <c r="A13" s="18" t="s">
        <v>433</v>
      </c>
    </row>
    <row r="14" spans="1:1" s="19" customFormat="1" ht="15" customHeight="1">
      <c r="A14" s="18" t="s">
        <v>434</v>
      </c>
    </row>
    <row r="15" spans="1:1" s="19" customFormat="1" ht="15" customHeight="1">
      <c r="A15" s="18" t="s">
        <v>435</v>
      </c>
    </row>
    <row r="16" spans="1:1" s="19" customFormat="1" ht="15" customHeight="1">
      <c r="A16" s="18" t="s">
        <v>436</v>
      </c>
    </row>
    <row r="17" spans="1:1" s="19" customFormat="1" ht="15" customHeight="1">
      <c r="A17" s="18" t="s">
        <v>437</v>
      </c>
    </row>
    <row r="18" spans="1:1" s="19" customFormat="1" ht="15" customHeight="1">
      <c r="A18" s="18" t="s">
        <v>438</v>
      </c>
    </row>
    <row r="19" spans="1:1" s="19" customFormat="1" ht="15" customHeight="1">
      <c r="A19" s="18" t="s">
        <v>439</v>
      </c>
    </row>
    <row r="20" spans="1:1" s="19" customFormat="1" ht="15" customHeight="1">
      <c r="A20" s="18" t="s">
        <v>440</v>
      </c>
    </row>
    <row r="21" spans="1:1" s="19" customFormat="1" ht="15" customHeight="1">
      <c r="A21" s="18" t="s">
        <v>441</v>
      </c>
    </row>
    <row r="22" spans="1:1" s="19" customFormat="1" ht="15" customHeight="1">
      <c r="A22" s="18" t="s">
        <v>442</v>
      </c>
    </row>
    <row r="23" spans="1:1" s="19" customFormat="1" ht="15" customHeight="1">
      <c r="A23" s="18" t="s">
        <v>443</v>
      </c>
    </row>
    <row r="24" spans="1:1" s="19" customFormat="1" ht="15" customHeight="1">
      <c r="A24" s="18" t="s">
        <v>444</v>
      </c>
    </row>
    <row r="25" spans="1:1" s="19" customFormat="1" ht="15" customHeight="1">
      <c r="A25" s="18" t="s">
        <v>445</v>
      </c>
    </row>
    <row r="26" spans="1:1" s="19" customFormat="1" ht="15" customHeight="1">
      <c r="A26" s="18" t="s">
        <v>2</v>
      </c>
    </row>
    <row r="27" spans="1:1" s="19" customFormat="1" ht="15" customHeight="1">
      <c r="A27" s="18" t="s">
        <v>446</v>
      </c>
    </row>
    <row r="28" spans="1:1" s="19" customFormat="1" ht="15" customHeight="1">
      <c r="A28" s="18" t="s">
        <v>447</v>
      </c>
    </row>
    <row r="29" spans="1:1" s="19" customFormat="1" ht="15" customHeight="1">
      <c r="A29" s="18" t="s">
        <v>448</v>
      </c>
    </row>
    <row r="30" spans="1:1" s="19" customFormat="1" ht="15" customHeight="1">
      <c r="A30" s="18" t="s">
        <v>449</v>
      </c>
    </row>
    <row r="31" spans="1:1" s="19" customFormat="1" ht="15" customHeight="1">
      <c r="A31" s="18" t="s">
        <v>450</v>
      </c>
    </row>
    <row r="32" spans="1:1" s="19" customFormat="1" ht="15" customHeight="1">
      <c r="A32" s="18" t="s">
        <v>451</v>
      </c>
    </row>
    <row r="33" spans="1:1" s="19" customFormat="1" ht="15" customHeight="1">
      <c r="A33" s="18" t="s">
        <v>452</v>
      </c>
    </row>
    <row r="34" spans="1:1" s="19" customFormat="1" ht="15" customHeight="1">
      <c r="A34" s="18" t="s">
        <v>453</v>
      </c>
    </row>
    <row r="35" spans="1:1" s="19" customFormat="1" ht="15" customHeight="1">
      <c r="A35" s="18" t="s">
        <v>454</v>
      </c>
    </row>
    <row r="36" spans="1:1" s="19" customFormat="1" ht="15" customHeight="1">
      <c r="A36" s="18" t="s">
        <v>455</v>
      </c>
    </row>
    <row r="37" spans="1:1" s="19" customFormat="1" ht="15" customHeight="1">
      <c r="A37" s="18" t="s">
        <v>456</v>
      </c>
    </row>
    <row r="38" spans="1:1" s="19" customFormat="1" ht="15" customHeight="1">
      <c r="A38" s="18" t="s">
        <v>457</v>
      </c>
    </row>
    <row r="39" spans="1:1" s="19" customFormat="1" ht="15" customHeight="1">
      <c r="A39" s="18" t="s">
        <v>458</v>
      </c>
    </row>
    <row r="40" spans="1:1" s="19" customFormat="1" ht="15" customHeight="1">
      <c r="A40" s="18" t="s">
        <v>459</v>
      </c>
    </row>
    <row r="41" spans="1:1" s="19" customFormat="1" ht="15" customHeight="1">
      <c r="A41" s="18" t="s">
        <v>460</v>
      </c>
    </row>
    <row r="42" spans="1:1" s="19" customFormat="1" ht="15" customHeight="1">
      <c r="A42" s="18" t="s">
        <v>461</v>
      </c>
    </row>
    <row r="43" spans="1:1" s="19" customFormat="1" ht="15" customHeight="1">
      <c r="A43" s="18" t="s">
        <v>462</v>
      </c>
    </row>
    <row r="44" spans="1:1" s="19" customFormat="1" ht="15" customHeight="1">
      <c r="A44" s="18" t="s">
        <v>463</v>
      </c>
    </row>
    <row r="45" spans="1:1" s="19" customFormat="1" ht="15" customHeight="1">
      <c r="A45" s="18" t="s">
        <v>464</v>
      </c>
    </row>
    <row r="46" spans="1:1" s="19" customFormat="1" ht="15" customHeight="1">
      <c r="A46" s="18" t="s">
        <v>465</v>
      </c>
    </row>
    <row r="47" spans="1:1" s="19" customFormat="1" ht="15" customHeight="1">
      <c r="A47" s="18" t="s">
        <v>466</v>
      </c>
    </row>
    <row r="48" spans="1:1" s="19" customFormat="1" ht="15" customHeight="1">
      <c r="A48" s="18" t="s">
        <v>467</v>
      </c>
    </row>
    <row r="49" spans="1:1" s="19" customFormat="1" ht="15" customHeight="1">
      <c r="A49" s="18" t="s">
        <v>468</v>
      </c>
    </row>
    <row r="50" spans="1:1" s="19" customFormat="1" ht="15" customHeight="1">
      <c r="A50" s="18" t="s">
        <v>469</v>
      </c>
    </row>
    <row r="51" spans="1:1" s="19" customFormat="1" ht="15" customHeight="1">
      <c r="A51" s="18" t="s">
        <v>470</v>
      </c>
    </row>
    <row r="52" spans="1:1" s="19" customFormat="1" ht="15" customHeight="1">
      <c r="A52" s="18" t="s">
        <v>471</v>
      </c>
    </row>
    <row r="53" spans="1:1" s="19" customFormat="1" ht="15" customHeight="1">
      <c r="A53" s="18" t="s">
        <v>472</v>
      </c>
    </row>
    <row r="54" spans="1:1" s="19" customFormat="1" ht="15" customHeight="1">
      <c r="A54" s="18" t="s">
        <v>473</v>
      </c>
    </row>
    <row r="55" spans="1:1" s="19" customFormat="1" ht="15" customHeight="1">
      <c r="A55" s="18" t="s">
        <v>474</v>
      </c>
    </row>
    <row r="56" spans="1:1" s="19" customFormat="1" ht="15" customHeight="1">
      <c r="A56" s="18" t="s">
        <v>475</v>
      </c>
    </row>
    <row r="57" spans="1:1" s="19" customFormat="1" ht="15" customHeight="1">
      <c r="A57" s="18" t="s">
        <v>476</v>
      </c>
    </row>
    <row r="58" spans="1:1" s="19" customFormat="1" ht="15" customHeight="1">
      <c r="A58" s="18" t="s">
        <v>477</v>
      </c>
    </row>
    <row r="59" spans="1:1" s="19" customFormat="1" ht="15" customHeight="1">
      <c r="A59" s="18" t="s">
        <v>478</v>
      </c>
    </row>
    <row r="60" spans="1:1" s="19" customFormat="1" ht="15" customHeight="1">
      <c r="A60" s="18" t="s">
        <v>479</v>
      </c>
    </row>
    <row r="61" spans="1:1" s="19" customFormat="1" ht="15" customHeight="1">
      <c r="A61" s="18" t="s">
        <v>480</v>
      </c>
    </row>
    <row r="62" spans="1:1" s="19" customFormat="1" ht="15" customHeight="1">
      <c r="A62" s="18" t="s">
        <v>481</v>
      </c>
    </row>
    <row r="63" spans="1:1" s="19" customFormat="1" ht="15" customHeight="1">
      <c r="A63" s="18" t="s">
        <v>482</v>
      </c>
    </row>
    <row r="64" spans="1:1" s="19" customFormat="1" ht="15" customHeight="1">
      <c r="A64" s="18" t="s">
        <v>483</v>
      </c>
    </row>
    <row r="65" spans="1:1" s="19" customFormat="1" ht="15" customHeight="1">
      <c r="A65" s="18" t="s">
        <v>484</v>
      </c>
    </row>
    <row r="66" spans="1:1" s="19" customFormat="1" ht="15" customHeight="1">
      <c r="A66" s="18" t="s">
        <v>485</v>
      </c>
    </row>
    <row r="67" spans="1:1" s="19" customFormat="1" ht="15" customHeight="1">
      <c r="A67" s="18" t="s">
        <v>486</v>
      </c>
    </row>
    <row r="68" spans="1:1" s="19" customFormat="1" ht="15" customHeight="1">
      <c r="A68" s="18" t="s">
        <v>487</v>
      </c>
    </row>
    <row r="69" spans="1:1" s="19" customFormat="1" ht="15" customHeight="1">
      <c r="A69" s="18" t="s">
        <v>488</v>
      </c>
    </row>
    <row r="70" spans="1:1" s="19" customFormat="1" ht="15" customHeight="1">
      <c r="A70" s="18" t="s">
        <v>489</v>
      </c>
    </row>
    <row r="71" spans="1:1" s="19" customFormat="1" ht="15" customHeight="1">
      <c r="A71" s="18" t="s">
        <v>490</v>
      </c>
    </row>
    <row r="72" spans="1:1" s="19" customFormat="1" ht="15" customHeight="1">
      <c r="A72" s="18" t="s">
        <v>491</v>
      </c>
    </row>
    <row r="73" spans="1:1" s="19" customFormat="1" ht="15" customHeight="1">
      <c r="A73" s="18" t="s">
        <v>492</v>
      </c>
    </row>
    <row r="74" spans="1:1" s="19" customFormat="1" ht="15" customHeight="1">
      <c r="A74" s="18" t="s">
        <v>493</v>
      </c>
    </row>
    <row r="75" spans="1:1" s="19" customFormat="1" ht="15" customHeight="1">
      <c r="A75" s="18" t="s">
        <v>494</v>
      </c>
    </row>
  </sheetData>
  <pageMargins left="0.7" right="0.7" top="0.75" bottom="0.75" header="0.3" footer="0.3"/>
  <pageSetup paperSize="9"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as" ma:contentTypeID="0x0101006CB92C11A11C4849B1A04E87CB5CBA3E004B8AAE4BD9BA5E48983C30EEA397CD10" ma:contentTypeVersion="" ma:contentTypeDescription="" ma:contentTypeScope="" ma:versionID="c969cd1176c3b2780f99b0a65c2aa2a7">
  <xsd:schema xmlns:xsd="http://www.w3.org/2001/XMLSchema" xmlns:xs="http://www.w3.org/2001/XMLSchema" xmlns:p="http://schemas.microsoft.com/office/2006/metadata/properties" xmlns:ns1="http://schemas.microsoft.com/sharepoint/v3" xmlns:ns2="C80D9800-6119-451B-BD6A-4EC408348F96" targetNamespace="http://schemas.microsoft.com/office/2006/metadata/properties" ma:root="true" ma:fieldsID="c1d9a2dbd388fba15c08177fc4f045b4" ns1:_="" ns2:_="">
    <xsd:import namespace="http://schemas.microsoft.com/sharepoint/v3"/>
    <xsd:import namespace="C80D9800-6119-451B-BD6A-4EC408348F96"/>
    <xsd:element name="properties">
      <xsd:complexType>
        <xsd:sequence>
          <xsd:element name="documentManagement">
            <xsd:complexType>
              <xsd:all>
                <xsd:element ref="ns1:TemplateUrl" minOccurs="0"/>
                <xsd:element ref="ns1:xd_ProgID" minOccurs="0"/>
                <xsd:element ref="ns1:xd_Signature" minOccurs="0"/>
                <xsd:element ref="ns2:needDetail" minOccurs="0"/>
                <xsd:element ref="ns2:alreadyChecked" minOccurs="0"/>
                <xsd:element ref="ns2:Comme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TemplateUrl" ma:index="1" nillable="true" ma:displayName="Šablono saitas" ma:hidden="true" ma:internalName="TemplateUrl">
      <xsd:simpleType>
        <xsd:restriction base="dms:Text"/>
      </xsd:simpleType>
    </xsd:element>
    <xsd:element name="xd_ProgID" ma:index="2" nillable="true" ma:displayName="HTML failo saitas" ma:hidden="true" ma:internalName="xd_ProgID">
      <xsd:simpleType>
        <xsd:restriction base="dms:Text"/>
      </xsd:simpleType>
    </xsd:element>
    <xsd:element name="xd_Signature" ma:index="3" nillable="true" ma:displayName="Pasirašyta" ma:hidden="true" ma:internalName="xd_Signature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0D9800-6119-451B-BD6A-4EC408348F96" elementFormDefault="qualified">
    <xsd:import namespace="http://schemas.microsoft.com/office/2006/documentManagement/types"/>
    <xsd:import namespace="http://schemas.microsoft.com/office/infopath/2007/PartnerControls"/>
    <xsd:element name="needDetail" ma:index="7" nillable="true" ma:displayName="Reikalingas patikslinimas" ma:internalName="needDetail">
      <xsd:simpleType>
        <xsd:restriction base="dms:Boolean"/>
      </xsd:simpleType>
    </xsd:element>
    <xsd:element name="alreadyChecked" ma:index="8" nillable="true" ma:displayName="Patikrinta" ma:internalName="alreadyChecked">
      <xsd:simpleType>
        <xsd:restriction base="dms:Boolean"/>
      </xsd:simpleType>
    </xsd:element>
    <xsd:element name="Comments" ma:index="9" nillable="true" ma:displayName="Komentarai" ma:internalName="Comments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/>
        <xsd:element ref="dc:title" minOccurs="0" maxOccurs="1" ma:index="0" ma:displayName="Antraštė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emplateUrl xmlns="http://schemas.microsoft.com/sharepoint/v3" xsi:nil="true"/>
    <alreadyChecked xmlns="C80D9800-6119-451B-BD6A-4EC408348F96">true</alreadyChecked>
    <Comments xmlns="C80D9800-6119-451B-BD6A-4EC408348F96" xsi:nil="true"/>
    <needDetail xmlns="C80D9800-6119-451B-BD6A-4EC408348F96">false</needDetail>
    <xd_ProgID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8777A188-F9D5-413C-BD97-B457DDB8151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C80D9800-6119-451B-BD6A-4EC408348F9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07C8BA6-4B1B-4A20-91C7-28354E7435B3}">
  <ds:schemaRefs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terms/"/>
    <ds:schemaRef ds:uri="C80D9800-6119-451B-BD6A-4EC408348F96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3</vt:i4>
      </vt:variant>
      <vt:variant>
        <vt:lpstr>Įvardinti diapazonai</vt:lpstr>
      </vt:variant>
      <vt:variant>
        <vt:i4>1</vt:i4>
      </vt:variant>
    </vt:vector>
  </HeadingPairs>
  <TitlesOfParts>
    <vt:vector size="4" baseType="lpstr">
      <vt:lpstr>I dalis</vt:lpstr>
      <vt:lpstr>Balų lentelė</vt:lpstr>
      <vt:lpstr>Pripazintos federacijos</vt:lpstr>
      <vt:lpstr>'I dalis'!Print_Area</vt:lpstr>
    </vt:vector>
  </TitlesOfParts>
  <Manager/>
  <Company>Grizli777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 etapas - naujas.xlsx</dc:title>
  <dc:subject/>
  <dc:creator>Dell</dc:creator>
  <cp:keywords/>
  <dc:description/>
  <cp:lastModifiedBy>Papartė Gintarė</cp:lastModifiedBy>
  <cp:revision/>
  <dcterms:created xsi:type="dcterms:W3CDTF">2013-11-12T13:42:11Z</dcterms:created>
  <dcterms:modified xsi:type="dcterms:W3CDTF">2021-03-10T11:26:09Z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0x0101006CB92C11A11C4849B1A04E87CB5CBA3E004B8AAE4BD9BA5E48983C30EEA397CD10</vt:lpwstr>
  </property>
</Properties>
</file>