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</workbook>
</file>

<file path=xl/calcChain.xml><?xml version="1.0" encoding="utf-8"?>
<calcChain xmlns="http://schemas.openxmlformats.org/spreadsheetml/2006/main">
  <c r="N90" i="2" l="1"/>
  <c r="N79" i="2"/>
  <c r="N80" i="2"/>
  <c r="N81" i="2"/>
  <c r="N82" i="2"/>
  <c r="N78" i="2"/>
  <c r="N69" i="2"/>
  <c r="N70" i="2"/>
  <c r="N68" i="2"/>
  <c r="N59" i="2"/>
  <c r="N60" i="2"/>
  <c r="N58" i="2"/>
  <c r="N50" i="2"/>
  <c r="N41" i="2"/>
  <c r="N42" i="2"/>
  <c r="N40" i="2"/>
  <c r="N30" i="2"/>
  <c r="N29" i="2"/>
  <c r="N20" i="2"/>
  <c r="N19" i="2"/>
  <c r="O90" i="2"/>
  <c r="O79" i="2"/>
  <c r="O80" i="2"/>
  <c r="O81" i="2"/>
  <c r="O82" i="2"/>
  <c r="O78" i="2"/>
  <c r="O69" i="2"/>
  <c r="O70" i="2"/>
  <c r="O68" i="2"/>
  <c r="O59" i="2"/>
  <c r="O60" i="2"/>
  <c r="O58" i="2"/>
  <c r="O50" i="2"/>
  <c r="O41" i="2"/>
  <c r="O42" i="2"/>
  <c r="O40" i="2"/>
  <c r="O30" i="2"/>
  <c r="O29" i="2"/>
  <c r="O20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90" i="2"/>
  <c r="Q90" i="2"/>
  <c r="R90" i="2"/>
  <c r="P79" i="2"/>
  <c r="Q79" i="2"/>
  <c r="R79" i="2"/>
  <c r="P80" i="2"/>
  <c r="P81" i="2"/>
  <c r="Q81" i="2"/>
  <c r="R81" i="2"/>
  <c r="P82" i="2"/>
  <c r="Q82" i="2"/>
  <c r="R82" i="2"/>
  <c r="P78" i="2"/>
  <c r="Q78" i="2"/>
  <c r="R78" i="2"/>
  <c r="P69" i="2"/>
  <c r="Q69" i="2"/>
  <c r="R69" i="2"/>
  <c r="P70" i="2"/>
  <c r="Q70" i="2"/>
  <c r="R70" i="2"/>
  <c r="P68" i="2"/>
  <c r="Q68" i="2"/>
  <c r="R68" i="2"/>
  <c r="P59" i="2"/>
  <c r="Q59" i="2"/>
  <c r="R59" i="2"/>
  <c r="P60" i="2"/>
  <c r="Q60" i="2"/>
  <c r="R60" i="2"/>
  <c r="P58" i="2"/>
  <c r="Q58" i="2"/>
  <c r="R58" i="2"/>
  <c r="P50" i="2"/>
  <c r="P41" i="2"/>
  <c r="Q41" i="2"/>
  <c r="R41" i="2"/>
  <c r="P42" i="2"/>
  <c r="Q42" i="2"/>
  <c r="R42" i="2"/>
  <c r="P40" i="2"/>
  <c r="Q40" i="2"/>
  <c r="R40" i="2"/>
  <c r="P30" i="2"/>
  <c r="Q30" i="2"/>
  <c r="R30" i="2"/>
  <c r="P29" i="2"/>
  <c r="Q29" i="2"/>
  <c r="R29" i="2"/>
  <c r="P20" i="2"/>
  <c r="Q20" i="2"/>
  <c r="R20" i="2"/>
  <c r="O19" i="2"/>
  <c r="R61" i="2"/>
  <c r="R71" i="2"/>
  <c r="R91" i="2"/>
  <c r="Q80" i="2"/>
  <c r="R80" i="2"/>
  <c r="Q50" i="2"/>
  <c r="R50" i="2"/>
  <c r="R83" i="2"/>
  <c r="R51" i="2"/>
  <c r="P19" i="2"/>
  <c r="Q19" i="2"/>
  <c r="R19" i="2"/>
  <c r="R21" i="2"/>
  <c r="R43" i="2"/>
  <c r="R31" i="2"/>
  <c r="R96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<sst xmlns="http://schemas.openxmlformats.org/spreadsheetml/2006/main" count="613" uniqueCount="253">
  <si>
    <t>2021 m. vasario 1 d.</t>
  </si>
  <si>
    <t>Pareiškėjas:</t>
  </si>
  <si>
    <t>Lietuvos kikboksingo federacija</t>
  </si>
  <si>
    <t xml:space="preserve">           (Pareiškėjo pavadinimas)</t>
  </si>
  <si>
    <t>Konstitucijos pr. 12, 09308 Vilnius, 8-650-27955, info@kickboxing.lt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</si>
  <si>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</si>
  <si>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</si>
  <si>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</si>
  <si>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</si>
  <si>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</si>
  <si>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</si>
  <si>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</si>
  <si>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</si>
  <si>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</si>
  <si>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</si>
  <si>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</si>
  <si>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</si>
  <si>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</si>
  <si>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</si>
  <si>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</si>
  <si>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</si>
  <si>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</si>
  <si>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</si>
  <si>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</si>
  <si>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</si>
  <si>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</si>
  <si>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pasaulio jaunimo čempionatas (Dublin, Ireland)</t>
  </si>
  <si>
    <t xml:space="preserve">(sporto renginio pavadinimas) </t>
  </si>
  <si>
    <t>Lukas Jablonskas</t>
  </si>
  <si>
    <t>K-1 -71 kg</t>
  </si>
  <si>
    <t>neolimpinė</t>
  </si>
  <si>
    <t>JPČ</t>
  </si>
  <si>
    <t>Ne</t>
  </si>
  <si>
    <t>Taip</t>
  </si>
  <si>
    <t>Ernesta Kareckaitė</t>
  </si>
  <si>
    <t>K-1 -65 kg</t>
  </si>
  <si>
    <t>Iš viso:</t>
  </si>
  <si>
    <t>PRIDEDAMA. http://wako.sport/en/page/official-wako-results/34/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</si>
  <si>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</si>
  <si>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Europos čempionatas (Maribor, Slovenia)</t>
  </si>
  <si>
    <t>Nuoroda į protokolą:</t>
  </si>
  <si>
    <t>Vincas Danisevičius</t>
  </si>
  <si>
    <t>LK -91 kg</t>
  </si>
  <si>
    <t>EČ</t>
  </si>
  <si>
    <t>Mantas Rimdeika</t>
  </si>
  <si>
    <t>K-1 +91 kg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</si>
  <si>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</si>
  <si>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Europos jaunimo čempionatas (Skopje, Macedonia))</t>
  </si>
  <si>
    <t>Modestas Grigas</t>
  </si>
  <si>
    <t>K-1 -63,5 kg</t>
  </si>
  <si>
    <t>JEČ</t>
  </si>
  <si>
    <t>Ernestas Perednikas</t>
  </si>
  <si>
    <t>K-1 -54 kg</t>
  </si>
  <si>
    <t>Darius Volodkovič</t>
  </si>
  <si>
    <t>FC -81 kg</t>
  </si>
  <si>
    <t>2017 m. pasaulio čempionatas (Budapest, Hungary)</t>
  </si>
  <si>
    <t>PČ</t>
  </si>
  <si>
    <t>2018 m. pasaulio jaunimo čempionatas (Jesolo, Italy)</t>
  </si>
  <si>
    <t>Mantas Rimeika</t>
  </si>
  <si>
    <t>Laurynas Makaveckas</t>
  </si>
  <si>
    <t>K-1 -67 kg</t>
  </si>
  <si>
    <t>LK -81 kg</t>
  </si>
  <si>
    <t>2018 m. Europos čempionatas (Bratislava, Slovakya)</t>
  </si>
  <si>
    <t>Deividas Jemeljanovas</t>
  </si>
  <si>
    <t>K-1 -75 kg</t>
  </si>
  <si>
    <t>Grejus Delnikaitis</t>
  </si>
  <si>
    <t>K-1 -86 kg</t>
  </si>
  <si>
    <t>2019 m. pasaulio čempionatas (Sarajevo, BH)</t>
  </si>
  <si>
    <t>Sergejus Maslobojevas</t>
  </si>
  <si>
    <t>K-1 -91 kg</t>
  </si>
  <si>
    <t>Raimondas Avlasevičius</t>
  </si>
  <si>
    <t>Henrikas Vikšraitis</t>
  </si>
  <si>
    <t>LK -75 kg</t>
  </si>
  <si>
    <t>Igor Osinin</t>
  </si>
  <si>
    <t>Jan Naus</t>
  </si>
  <si>
    <t>2019 m. pasaulio čempionatas (Antalya, Turkey)</t>
  </si>
  <si>
    <t>Aleksej Stankevič</t>
  </si>
  <si>
    <t>KL -94 kg</t>
  </si>
  <si>
    <t>2020 M. PASAULIO IR EUROPOS ČEMPIONATAI DĖL COVID-19 PANDEMIJOS BUVO ATŠAUKTI http://wako.sport/en/event/?type=past </t>
  </si>
  <si>
    <t>Bendra sporto šakos gauta taškų suma</t>
  </si>
  <si>
    <t>*Pildo tik į olimpinių žaidynių programą neįtrauktų sporto šakų pareiškėjai</t>
  </si>
  <si>
    <t>Pareiškėjo vardu:</t>
  </si>
  <si>
    <t>Prezidentas</t>
  </si>
  <si>
    <t>Aleksandr Pavlov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</si>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</sst>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 shrinkToFit="1"/>
    </xf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10" fillId="0" borderId="0" xfId="1"/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2"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8"/>
  <sheetViews>
    <sheetView tabSelected="1" zoomScaleNormal="100" workbookViewId="0">
      <selection activeCell="A37" sqref="A37:P37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9" style="1" bestFit="1" customWidth="1"/>
    <col min="19" max="16384" width="9.140625" style="1"/>
  </cols>
  <sheetData>
    <row r="1" spans="1:18" s="8" customFormat="1" ht="15.75">
      <c r="A1" s="56"/>
      <c r="B1" s="56"/>
      <c r="C1" s="56"/>
      <c r="D1" s="65"/>
      <c r="E1" s="65"/>
      <c r="F1" s="65"/>
      <c r="G1" s="65"/>
      <c r="H1" s="65"/>
      <c r="I1" s="65"/>
      <c r="J1" s="65"/>
      <c r="K1" s="65"/>
      <c r="L1" s="65"/>
      <c r="M1" s="56"/>
      <c r="N1" s="57"/>
      <c r="O1" s="57"/>
      <c r="P1" s="57"/>
      <c r="Q1" s="57"/>
      <c r="R1" s="56"/>
    </row>
    <row r="2" spans="1:18" s="8" customFormat="1" ht="15.75">
      <c r="A2" s="56"/>
      <c r="B2" s="56" t="s">
        <v>0</v>
      </c>
      <c r="C2" s="56"/>
      <c r="D2" s="65"/>
      <c r="E2" s="65"/>
      <c r="F2" s="65"/>
      <c r="G2" s="65"/>
      <c r="H2" s="65"/>
      <c r="I2" s="65"/>
      <c r="J2" s="65"/>
      <c r="K2" s="65"/>
      <c r="L2" s="65"/>
      <c r="M2" s="56"/>
      <c r="N2" s="57"/>
      <c r="O2" s="57"/>
      <c r="P2" s="57"/>
      <c r="Q2" s="57"/>
      <c r="R2" s="56"/>
    </row>
    <row r="3" spans="1:18" s="8" customFormat="1">
      <c r="A3" s="56"/>
      <c r="B3" s="45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  <c r="O3" s="57"/>
      <c r="P3" s="57"/>
      <c r="Q3" s="57"/>
      <c r="R3" s="56"/>
    </row>
    <row r="4" spans="1:18" ht="3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O4" s="57"/>
      <c r="P4" s="57"/>
      <c r="Q4" s="57"/>
      <c r="R4" s="56"/>
    </row>
    <row r="5" spans="1:18" ht="26.25">
      <c r="A5" s="79" t="s">
        <v>2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56"/>
    </row>
    <row r="6" spans="1:18" ht="18.75">
      <c r="A6" s="86" t="s">
        <v>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56"/>
    </row>
    <row r="7" spans="1:18" s="8" customFormat="1" ht="15.75">
      <c r="A7" s="65"/>
      <c r="B7" s="96" t="s">
        <v>4</v>
      </c>
      <c r="C7" s="96"/>
      <c r="D7" s="96"/>
      <c r="E7" s="96"/>
      <c r="F7" s="96"/>
      <c r="G7" s="96"/>
      <c r="H7" s="96"/>
      <c r="I7" s="44"/>
      <c r="J7" s="44"/>
      <c r="K7" s="44"/>
      <c r="L7" s="44"/>
      <c r="M7" s="44"/>
      <c r="N7" s="44"/>
      <c r="O7" s="44"/>
      <c r="P7" s="44"/>
      <c r="Q7" s="44"/>
      <c r="R7" s="56"/>
    </row>
    <row r="8" spans="1:18" s="8" customFormat="1" ht="18">
      <c r="A8" s="65"/>
      <c r="B8" s="87" t="s">
        <v>5</v>
      </c>
      <c r="C8" s="87"/>
      <c r="D8" s="87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56"/>
    </row>
    <row r="9" spans="1:18" s="8" customFormat="1" ht="15.75">
      <c r="A9" s="65"/>
      <c r="B9" s="46">
        <v>191608084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56"/>
    </row>
    <row r="10" spans="1:18" s="8" customFormat="1" ht="18">
      <c r="A10" s="65"/>
      <c r="B10" s="63" t="s">
        <v>6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56"/>
    </row>
    <row r="11" spans="1:18" s="8" customFormat="1" ht="16.899999999999999" customHeight="1">
      <c r="A11" s="97" t="s">
        <v>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ht="15.7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6"/>
    </row>
    <row r="13" spans="1:18" s="8" customFormat="1" ht="15" hidden="1" customHeight="1">
      <c r="A13" s="101" t="s">
        <v>8</v>
      </c>
      <c r="B13" s="92" t="s">
        <v>9</v>
      </c>
      <c r="C13" s="92" t="s">
        <v>10</v>
      </c>
      <c r="D13" s="92" t="s">
        <v>11</v>
      </c>
      <c r="E13" s="88" t="s">
        <v>12</v>
      </c>
      <c r="F13" s="83"/>
      <c r="G13" s="84"/>
      <c r="H13" s="84"/>
      <c r="I13" s="84"/>
      <c r="J13" s="84"/>
      <c r="K13" s="84"/>
      <c r="L13" s="84"/>
      <c r="M13" s="84"/>
      <c r="N13" s="84"/>
      <c r="O13" s="85"/>
      <c r="P13" s="90" t="s">
        <v>13</v>
      </c>
      <c r="Q13" s="103" t="s">
        <v>14</v>
      </c>
      <c r="R13" s="98" t="s">
        <v>15</v>
      </c>
    </row>
    <row r="14" spans="1:18" s="8" customFormat="1" ht="45" customHeight="1">
      <c r="A14" s="101"/>
      <c r="B14" s="92"/>
      <c r="C14" s="92"/>
      <c r="D14" s="92"/>
      <c r="E14" s="102"/>
      <c r="F14" s="88" t="s">
        <v>16</v>
      </c>
      <c r="G14" s="88" t="s">
        <v>17</v>
      </c>
      <c r="H14" s="88" t="s">
        <v>18</v>
      </c>
      <c r="I14" s="93" t="s">
        <v>19</v>
      </c>
      <c r="J14" s="88" t="s">
        <v>20</v>
      </c>
      <c r="K14" s="88" t="s">
        <v>21</v>
      </c>
      <c r="L14" s="88" t="s">
        <v>22</v>
      </c>
      <c r="M14" s="88" t="s">
        <v>23</v>
      </c>
      <c r="N14" s="81" t="s">
        <v>24</v>
      </c>
      <c r="O14" s="81" t="s">
        <v>25</v>
      </c>
      <c r="P14" s="91"/>
      <c r="Q14" s="104"/>
      <c r="R14" s="99"/>
    </row>
    <row r="15" spans="1:18" s="8" customFormat="1" ht="76.150000000000006" customHeight="1">
      <c r="A15" s="101"/>
      <c r="B15" s="92"/>
      <c r="C15" s="92"/>
      <c r="D15" s="92"/>
      <c r="E15" s="89"/>
      <c r="F15" s="89"/>
      <c r="G15" s="89"/>
      <c r="H15" s="89"/>
      <c r="I15" s="94"/>
      <c r="J15" s="89"/>
      <c r="K15" s="89"/>
      <c r="L15" s="89"/>
      <c r="M15" s="89"/>
      <c r="N15" s="82"/>
      <c r="O15" s="82"/>
      <c r="P15" s="91"/>
      <c r="Q15" s="105"/>
      <c r="R15" s="100"/>
    </row>
    <row r="16" spans="1:18" s="8" customFormat="1" ht="5.45" customHeight="1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</row>
    <row r="17" spans="1:19" ht="15" customHeight="1">
      <c r="A17" s="71" t="s">
        <v>26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62"/>
      <c r="R17" s="56"/>
      <c r="S17" s="56"/>
    </row>
    <row r="18" spans="1:19" ht="16.899999999999999" customHeight="1">
      <c r="A18" s="69" t="s">
        <v>27</v>
      </c>
      <c r="B18" s="70"/>
      <c r="C18" s="70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62"/>
      <c r="R18" s="56"/>
      <c r="S18" s="56"/>
    </row>
    <row r="19" spans="1:19">
      <c r="A19" s="66">
        <v>1</v>
      </c>
      <c r="B19" s="66" t="s">
        <v>28</v>
      </c>
      <c r="C19" s="12" t="s">
        <v>29</v>
      </c>
      <c r="D19" s="66" t="s">
        <v>30</v>
      </c>
      <c r="E19" s="66">
        <v>1</v>
      </c>
      <c r="F19" s="66" t="s">
        <v>31</v>
      </c>
      <c r="G19" s="66">
        <v>2</v>
      </c>
      <c r="H19" s="66" t="s">
        <v>32</v>
      </c>
      <c r="I19" s="66"/>
      <c r="J19" s="66">
        <v>9</v>
      </c>
      <c r="K19" s="66">
        <v>47</v>
      </c>
      <c r="L19" s="66">
        <v>2</v>
      </c>
      <c r="M19" s="66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17.850000000000001</v>
      </c>
      <c r="O19" s="9">
        <f>IF(F19="OŽ",N19,IF(H19="Ne",IF(J19*0.3&lt;J19-L19,N19,0),IF(J19*0.1&lt;J19-L19,N19,0)))</f>
        <v>17.850000000000001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1.4279999999999999</v>
      </c>
      <c r="Q19" s="11">
        <f>IF(ISERROR(P19*100/N19),0,(P19*100/N19))</f>
        <v>7.9999999999999982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14.458500000000001</v>
      </c>
      <c r="S19" s="19"/>
    </row>
    <row r="20" spans="1:19">
      <c r="A20" s="66">
        <v>2</v>
      </c>
      <c r="B20" s="66" t="s">
        <v>34</v>
      </c>
      <c r="C20" s="12" t="s">
        <v>35</v>
      </c>
      <c r="D20" s="66" t="s">
        <v>30</v>
      </c>
      <c r="E20" s="66">
        <v>1</v>
      </c>
      <c r="F20" s="66" t="s">
        <v>31</v>
      </c>
      <c r="G20" s="66">
        <v>2</v>
      </c>
      <c r="H20" s="66" t="s">
        <v>32</v>
      </c>
      <c r="I20" s="66"/>
      <c r="J20" s="66">
        <v>4</v>
      </c>
      <c r="K20" s="66">
        <v>47</v>
      </c>
      <c r="L20" s="66">
        <v>3</v>
      </c>
      <c r="M20" s="66" t="s">
        <v>32</v>
      </c>
      <c r="N20" s="3">
        <f t="shared" ref="N20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6</v>
      </c>
      <c r="O20" s="9">
        <f t="shared" ref="O20" si="1">IF(F20="OŽ",N20,IF(H20="Ne",IF(J20*0.3&lt;J20-L20,N20,0),IF(J20*0.1&lt;J20-L20,N20,0)))</f>
        <v>0</v>
      </c>
      <c r="P20" s="4">
        <f t="shared" ref="P20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" si="3">IF(ISERROR(P20*100/N20),0,(P20*100/N20))</f>
        <v>0</v>
      </c>
      <c r="R20" s="10">
        <f t="shared" ref="R20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19"/>
    </row>
    <row r="21" spans="1:19" s="8" customFormat="1" ht="15.75" customHeight="1">
      <c r="A21" s="73" t="s">
        <v>36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  <c r="R21" s="10">
        <f>SUM(R19:R20)</f>
        <v>14.458500000000001</v>
      </c>
      <c r="S21" s="56"/>
    </row>
    <row r="22" spans="1:19" s="8" customFormat="1" ht="15" customHeight="1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56"/>
    </row>
    <row r="23" spans="1:19" s="8" customFormat="1" ht="15" customHeight="1">
      <c r="A23" s="59" t="s">
        <v>37</v>
      </c>
      <c r="B23" s="5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56"/>
    </row>
    <row r="24" spans="1:19" s="8" customFormat="1" ht="15" customHeight="1">
      <c r="A24" s="47" t="s">
        <v>38</v>
      </c>
      <c r="B24" s="47"/>
      <c r="C24" s="47"/>
      <c r="D24" s="47"/>
      <c r="E24" s="47"/>
      <c r="F24" s="47"/>
      <c r="G24" s="47"/>
      <c r="H24" s="47"/>
      <c r="I24" s="47"/>
      <c r="J24" s="14"/>
      <c r="K24" s="14"/>
      <c r="L24" s="14"/>
      <c r="M24" s="14"/>
      <c r="N24" s="14"/>
      <c r="O24" s="14"/>
      <c r="P24" s="14"/>
      <c r="Q24" s="14"/>
      <c r="R24" s="15"/>
      <c r="S24" s="56"/>
    </row>
    <row r="25" spans="1:19" s="8" customFormat="1" ht="15" customHeight="1">
      <c r="A25" s="47"/>
      <c r="B25" s="47"/>
      <c r="C25" s="47"/>
      <c r="D25" s="47"/>
      <c r="E25" s="47"/>
      <c r="F25" s="47"/>
      <c r="G25" s="47"/>
      <c r="H25" s="47"/>
      <c r="I25" s="47"/>
      <c r="J25" s="14"/>
      <c r="K25" s="14"/>
      <c r="L25" s="14"/>
      <c r="M25" s="14"/>
      <c r="N25" s="14"/>
      <c r="O25" s="14"/>
      <c r="P25" s="14"/>
      <c r="Q25" s="14"/>
      <c r="R25" s="15"/>
      <c r="S25" s="56"/>
    </row>
    <row r="26" spans="1:19" s="8" customFormat="1" ht="15" customHeight="1">
      <c r="A26" s="71" t="s">
        <v>39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62"/>
      <c r="R26" s="56"/>
      <c r="S26" s="56"/>
    </row>
    <row r="27" spans="1:19" s="8" customFormat="1" ht="16.899999999999999" customHeight="1">
      <c r="A27" s="69" t="s">
        <v>27</v>
      </c>
      <c r="B27" s="70"/>
      <c r="C27" s="70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2"/>
      <c r="R27" s="56"/>
      <c r="S27" s="56"/>
    </row>
    <row r="28" spans="1:19" s="8" customFormat="1">
      <c r="A28" s="71" t="s">
        <v>40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62"/>
      <c r="R28" s="56"/>
      <c r="S28" s="56"/>
    </row>
    <row r="29" spans="1:19" s="8" customFormat="1">
      <c r="A29" s="66">
        <v>1</v>
      </c>
      <c r="B29" s="66" t="s">
        <v>41</v>
      </c>
      <c r="C29" s="12" t="s">
        <v>42</v>
      </c>
      <c r="D29" s="66" t="s">
        <v>30</v>
      </c>
      <c r="E29" s="66">
        <v>1</v>
      </c>
      <c r="F29" s="66" t="s">
        <v>43</v>
      </c>
      <c r="G29" s="66">
        <v>2</v>
      </c>
      <c r="H29" s="66" t="s">
        <v>32</v>
      </c>
      <c r="I29" s="66"/>
      <c r="J29" s="66">
        <v>4</v>
      </c>
      <c r="K29" s="66">
        <v>40</v>
      </c>
      <c r="L29" s="66">
        <v>2</v>
      </c>
      <c r="M29" s="66" t="s">
        <v>33</v>
      </c>
      <c r="N29" s="3">
        <f t="shared" ref="N29:N30" si="5">(IF(F29="OŽ",IF(L29=1,550.8,IF(L29=2,426.38,IF(L29=3,342.14,IF(L29=4,181.44,IF(L29=5,168.48,IF(L29=6,155.52,IF(L29=7,148.5,IF(L29=8,144,0))))))))+IF(L29&lt;=8,0,IF(L29&lt;=16,137.7,IF(L29&lt;=24,108,IF(L29&lt;=32,80.1,IF(L29&lt;=36,52.2,0)))))-IF(L29&lt;=8,0,IF(L29&lt;=16,(L29-9)*2.754,IF(L29&lt;=24,(L29-17)* 2.754,IF(L29&lt;=32,(L29-25)* 2.754,IF(L29&lt;=36,(L29-33)*2.754,0))))),0)+IF(F29="PČ",IF(L29=1,449,IF(L29=2,314.6,IF(L29=3,238,IF(L29=4,172,IF(L29=5,159,IF(L29=6,145,IF(L29=7,132,IF(L29=8,119,0))))))))+IF(L29&lt;=8,0,IF(L29&lt;=16,88,IF(L29&lt;=24,55,IF(L29&lt;=32,22,0))))-IF(L29&lt;=8,0,IF(L29&lt;=16,(L29-9)*2.245,IF(L29&lt;=24,(L29-17)*2.245,IF(L29&lt;=32,(L29-25)*2.245,0)))),0)+IF(F29="PČneol",IF(L29=1,85,IF(L29=2,64.61,IF(L29=3,50.76,IF(L29=4,16.25,IF(L29=5,15,IF(L29=6,13.75,IF(L29=7,12.5,IF(L29=8,11.25,0))))))))+IF(L29&lt;=8,0,IF(L29&lt;=16,9,0))-IF(L29&lt;=8,0,IF(L29&lt;=16,(L29-9)*0.425,0)),0)+IF(F29="PŽ",IF(L29=1,85,IF(L29=2,59.5,IF(L29=3,45,IF(L29=4,32.5,IF(L29=5,30,IF(L29=6,27.5,IF(L29=7,25,IF(L29=8,22.5,0))))))))+IF(L29&lt;=8,0,IF(L29&lt;=16,19,IF(L29&lt;=24,13,IF(L29&lt;=32,8,0))))-IF(L29&lt;=8,0,IF(L29&lt;=16,(L29-9)*0.425,IF(L29&lt;=24,(L29-17)*0.425,IF(L29&lt;=32,(L29-25)*0.425,0)))),0)+IF(F29="EČ",IF(L29=1,204,IF(L29=2,156.24,IF(L29=3,123.84,IF(L29=4,72,IF(L29=5,66,IF(L29=6,60,IF(L29=7,54,IF(L29=8,48,0))))))))+IF(L29&lt;=8,0,IF(L29&lt;=16,40,IF(L29&lt;=24,25,0)))-IF(L29&lt;=8,0,IF(L29&lt;=16,(L29-9)*1.02,IF(L29&lt;=24,(L29-17)*1.02,0))),0)+IF(F29="EČneol",IF(L29=1,68,IF(L29=2,51.69,IF(L29=3,40.61,IF(L29=4,13,IF(L29=5,12,IF(L29=6,11,IF(L29=7,10,IF(L29=8,9,0)))))))))+IF(F29="EŽ",IF(L29=1,68,IF(L29=2,47.6,IF(L29=3,36,IF(L29=4,18,IF(L29=5,16.5,IF(L29=6,15,IF(L29=7,13.5,IF(L29=8,12,0))))))))+IF(L29&lt;=8,0,IF(L29&lt;=16,10,IF(L29&lt;=24,6,0)))-IF(L29&lt;=8,0,IF(L29&lt;=16,(L29-9)*0.34,IF(L29&lt;=24,(L29-17)*0.34,0))),0)+IF(F29="PT",IF(L29=1,68,IF(L29=2,52.08,IF(L29=3,41.28,IF(L29=4,24,IF(L29=5,22,IF(L29=6,20,IF(L29=7,18,IF(L29=8,16,0))))))))+IF(L29&lt;=8,0,IF(L29&lt;=16,13,IF(L29&lt;=24,9,IF(L29&lt;=32,4,0))))-IF(L29&lt;=8,0,IF(L29&lt;=16,(L29-9)*0.34,IF(L29&lt;=24,(L29-17)*0.34,IF(L29&lt;=32,(L29-25)*0.34,0)))),0)+IF(F29="JOŽ",IF(L29=1,85,IF(L29=2,59.5,IF(L29=3,45,IF(L29=4,32.5,IF(L29=5,30,IF(L29=6,27.5,IF(L29=7,25,IF(L29=8,22.5,0))))))))+IF(L29&lt;=8,0,IF(L29&lt;=16,19,IF(L29&lt;=24,13,0)))-IF(L29&lt;=8,0,IF(L29&lt;=16,(L29-9)*0.425,IF(L29&lt;=24,(L29-17)*0.425,0))),0)+IF(F29="JPČ",IF(L29=1,68,IF(L29=2,47.6,IF(L29=3,36,IF(L29=4,26,IF(L29=5,24,IF(L29=6,22,IF(L29=7,20,IF(L29=8,18,0))))))))+IF(L29&lt;=8,0,IF(L29&lt;=16,13,IF(L29&lt;=24,9,0)))-IF(L29&lt;=8,0,IF(L29&lt;=16,(L29-9)*0.34,IF(L29&lt;=24,(L29-17)*0.34,0))),0)+IF(F29="JEČ",IF(L29=1,34,IF(L29=2,26.04,IF(L29=3,20.6,IF(L29=4,12,IF(L29=5,11,IF(L29=6,10,IF(L29=7,9,IF(L29=8,8,0))))))))+IF(L29&lt;=8,0,IF(L29&lt;=16,6,0))-IF(L29&lt;=8,0,IF(L29&lt;=16,(L29-9)*0.17,0)),0)+IF(F29="JEOF",IF(L29=1,34,IF(L29=2,26.04,IF(L29=3,20.6,IF(L29=4,12,IF(L29=5,11,IF(L29=6,10,IF(L29=7,9,IF(L29=8,8,0))))))))+IF(L29&lt;=8,0,IF(L29&lt;=16,6,0))-IF(L29&lt;=8,0,IF(L29&lt;=16,(L29-9)*0.17,0)),0)+IF(F29="JnPČ",IF(L29=1,51,IF(L29=2,35.7,IF(L29=3,27,IF(L29=4,19.5,IF(L29=5,18,IF(L29=6,16.5,IF(L29=7,15,IF(L29=8,13.5,0))))))))+IF(L29&lt;=8,0,IF(L29&lt;=16,10,0))-IF(L29&lt;=8,0,IF(L29&lt;=16,(L29-9)*0.255,0)),0)+IF(F29="JnEČ",IF(L29=1,25.5,IF(L29=2,19.53,IF(L29=3,15.48,IF(L29=4,9,IF(L29=5,8.25,IF(L29=6,7.5,IF(L29=7,6.75,IF(L29=8,6,0))))))))+IF(L29&lt;=8,0,IF(L29&lt;=16,5,0))-IF(L29&lt;=8,0,IF(L29&lt;=16,(L29-9)*0.1275,0)),0)+IF(F29="JčPČ",IF(L29=1,21.25,IF(L29=2,14.5,IF(L29=3,11.5,IF(L29=4,7,IF(L29=5,6.5,IF(L29=6,6,IF(L29=7,5.5,IF(L29=8,5,0))))))))+IF(L29&lt;=8,0,IF(L29&lt;=16,4,0))-IF(L29&lt;=8,0,IF(L29&lt;=16,(L29-9)*0.10625,0)),0)+IF(F29="JčEČ",IF(L29=1,17,IF(L29=2,13.02,IF(L29=3,10.32,IF(L29=4,6,IF(L29=5,5.5,IF(L29=6,5,IF(L29=7,4.5,IF(L29=8,4,0))))))))+IF(L29&lt;=8,0,IF(L29&lt;=16,3,0))-IF(L29&lt;=8,0,IF(L29&lt;=16,(L29-9)*0.085,0)),0)+IF(F29="NEAK",IF(L29=1,11.48,IF(L29=2,8.79,IF(L29=3,6.97,IF(L29=4,4.05,IF(L29=5,3.71,IF(L29=6,3.38,IF(L29=7,3.04,IF(L29=8,2.7,0))))))))+IF(L29&lt;=8,0,IF(L29&lt;=16,2,IF(L29&lt;=24,1.3,0)))-IF(L29&lt;=8,0,IF(L29&lt;=16,(L29-9)*0.0574,IF(L29&lt;=24,(L29-17)*0.0574,0))),0))*IF(L29&lt;0,1,IF(OR(F29="PČ",F29="PŽ",F29="PT"),IF(J29&lt;32,J29/32,1),1))* IF(L29&lt;0,1,IF(OR(F29="EČ",F29="EŽ",F29="JOŽ",F29="JPČ",F29="NEAK"),IF(J29&lt;24,J29/24,1),1))*IF(L29&lt;0,1,IF(OR(F29="PČneol",F29="JEČ",F29="JEOF",F29="JnPČ",F29="JnEČ",F29="JčPČ",F29="JčEČ"),IF(J29&lt;16,J29/16,1),1))*IF(L29&lt;0,1,IF(F29="EČneol",IF(J29&lt;8,J29/8,1),1))</f>
        <v>26.04</v>
      </c>
      <c r="O29" s="9">
        <f t="shared" ref="O29:O30" si="6">IF(F29="OŽ",N29,IF(H29="Ne",IF(J29*0.3&lt;J29-L29,N29,0),IF(J29*0.1&lt;J29-L29,N29,0)))</f>
        <v>26.04</v>
      </c>
      <c r="P29" s="4">
        <f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1.224</v>
      </c>
      <c r="Q29" s="11">
        <f>IF(ISERROR(P29*100/N29),0,(P29*100/N29))</f>
        <v>4.7004608294930872</v>
      </c>
      <c r="R29" s="10">
        <f t="shared" ref="R29:R30" si="7">IF(Q29&lt;=30,O29+P29,O29+O29*0.3)*IF(G29=1,0.4,IF(G29=2,0.75,IF(G29="1 (kas 4 m. 1 k. nerengiamos)",0.52,1)))*IF(D29="olimpinė",1,IF(M29="Ne",0.5,1))*IF(OR(A$5="Lietuvos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federacija"),IF(OR(J29&lt;8,K29&lt;16),0,1),1)*E29*IF(I29&lt;=1,1,1/I29)*IF(OR(A$5="Lietuvos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" s="56"/>
    </row>
    <row r="30" spans="1:19" s="8" customFormat="1">
      <c r="A30" s="66">
        <v>2</v>
      </c>
      <c r="B30" s="66" t="s">
        <v>44</v>
      </c>
      <c r="C30" s="12" t="s">
        <v>45</v>
      </c>
      <c r="D30" s="66" t="s">
        <v>30</v>
      </c>
      <c r="E30" s="66">
        <v>1</v>
      </c>
      <c r="F30" s="66" t="s">
        <v>43</v>
      </c>
      <c r="G30" s="66">
        <v>2</v>
      </c>
      <c r="H30" s="66" t="s">
        <v>32</v>
      </c>
      <c r="I30" s="66"/>
      <c r="J30" s="66">
        <v>14</v>
      </c>
      <c r="K30" s="66">
        <v>40</v>
      </c>
      <c r="L30" s="66">
        <v>5</v>
      </c>
      <c r="M30" s="66" t="s">
        <v>33</v>
      </c>
      <c r="N30" s="3">
        <f t="shared" si="5"/>
        <v>38.5</v>
      </c>
      <c r="O30" s="9">
        <f t="shared" si="6"/>
        <v>38.5</v>
      </c>
      <c r="P30" s="4">
        <f t="shared" ref="P30" si="8">IF(O30=0,0,IF(F30="OŽ",IF(L30&gt;35,0,IF(J30&gt;35,(36-L30)*1.836,((36-L30)-(36-J30))*1.836)),0)+IF(F30="PČ",IF(L30&gt;31,0,IF(J30&gt;31,(32-L30)*1.347,((32-L30)-(32-J30))*1.347)),0)+ IF(F30="PČneol",IF(L30&gt;15,0,IF(J30&gt;15,(16-L30)*0.255,((16-L30)-(16-J30))*0.255)),0)+IF(F30="PŽ",IF(L30&gt;31,0,IF(J30&gt;31,(32-L30)*0.255,((32-L30)-(32-J30))*0.255)),0)+IF(F30="EČ",IF(L30&gt;23,0,IF(J30&gt;23,(24-L30)*0.612,((24-L30)-(24-J30))*0.612)),0)+IF(F30="EČneol",IF(L30&gt;7,0,IF(J30&gt;7,(8-L30)*0.204,((8-L30)-(8-J30))*0.204)),0)+IF(F30="EŽ",IF(L30&gt;23,0,IF(J30&gt;23,(24-L30)*0.204,((24-L30)-(24-J30))*0.204)),0)+IF(F30="PT",IF(L30&gt;31,0,IF(J30&gt;31,(32-L30)*0.204,((32-L30)-(32-J30))*0.204)),0)+IF(F30="JOŽ",IF(L30&gt;23,0,IF(J30&gt;23,(24-L30)*0.255,((24-L30)-(24-J30))*0.255)),0)+IF(F30="JPČ",IF(L30&gt;23,0,IF(J30&gt;23,(24-L30)*0.204,((24-L30)-(24-J30))*0.204)),0)+IF(F30="JEČ",IF(L30&gt;15,0,IF(J30&gt;15,(16-L30)*0.102,((16-L30)-(16-J30))*0.102)),0)+IF(F30="JEOF",IF(L30&gt;15,0,IF(J30&gt;15,(16-L30)*0.102,((16-L30)-(16-J30))*0.102)),0)+IF(F30="JnPČ",IF(L30&gt;15,0,IF(J30&gt;15,(16-L30)*0.153,((16-L30)-(16-J30))*0.153)),0)+IF(F30="JnEČ",IF(L30&gt;15,0,IF(J30&gt;15,(16-L30)*0.0765,((16-L30)-(16-J30))*0.0765)),0)+IF(F30="JčPČ",IF(L30&gt;15,0,IF(J30&gt;15,(16-L30)*0.06375,((16-L30)-(16-J30))*0.06375)),0)+IF(F30="JčEČ",IF(L30&gt;15,0,IF(J30&gt;15,(16-L30)*0.051,((16-L30)-(16-J30))*0.051)),0)+IF(F30="NEAK",IF(L30&gt;23,0,IF(J30&gt;23,(24-L30)*0.03444,((24-L30)-(24-J30))*0.03444)),0))</f>
        <v>5.508</v>
      </c>
      <c r="Q30" s="11">
        <f t="shared" ref="Q30" si="9">IF(ISERROR(P30*100/N30),0,(P30*100/N30))</f>
        <v>14.306493506493505</v>
      </c>
      <c r="R30" s="10">
        <f t="shared" si="7"/>
        <v>33.006</v>
      </c>
      <c r="S30" s="56"/>
    </row>
    <row r="31" spans="1:19" s="8" customFormat="1" ht="15.75" customHeight="1">
      <c r="A31" s="73" t="s">
        <v>36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5"/>
      <c r="R31" s="10">
        <f>SUM(R29:R30)</f>
        <v>33.006</v>
      </c>
      <c r="S31" s="56"/>
    </row>
    <row r="32" spans="1:19" s="8" customFormat="1" ht="15.75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56"/>
    </row>
    <row r="33" spans="1:19" s="8" customFormat="1" ht="15.75" customHeight="1">
      <c r="A33" s="59" t="s">
        <v>37</v>
      </c>
      <c r="B33" s="5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56"/>
    </row>
    <row r="34" spans="1:19" s="8" customFormat="1" ht="15.75" customHeight="1">
      <c r="A34" s="47" t="s">
        <v>46</v>
      </c>
      <c r="B34" s="47"/>
      <c r="C34" s="47"/>
      <c r="D34" s="47"/>
      <c r="E34" s="47"/>
      <c r="F34" s="47"/>
      <c r="G34" s="47"/>
      <c r="H34" s="47"/>
      <c r="I34" s="47"/>
      <c r="J34" s="14"/>
      <c r="K34" s="14"/>
      <c r="L34" s="14"/>
      <c r="M34" s="14"/>
      <c r="N34" s="14"/>
      <c r="O34" s="14"/>
      <c r="P34" s="14"/>
      <c r="Q34" s="14"/>
      <c r="R34" s="15"/>
      <c r="S34" s="56"/>
    </row>
    <row r="35" spans="1:19" s="8" customFormat="1" ht="15.75" customHeight="1">
      <c r="A35" s="47"/>
      <c r="B35" s="47"/>
      <c r="C35" s="47"/>
      <c r="D35" s="47"/>
      <c r="E35" s="47"/>
      <c r="F35" s="47"/>
      <c r="G35" s="47"/>
      <c r="H35" s="47"/>
      <c r="I35" s="47"/>
      <c r="J35" s="14"/>
      <c r="K35" s="14"/>
      <c r="L35" s="14"/>
      <c r="M35" s="14"/>
      <c r="N35" s="14"/>
      <c r="O35" s="14"/>
      <c r="P35" s="14"/>
      <c r="Q35" s="14"/>
      <c r="R35" s="15"/>
      <c r="S35" s="56"/>
    </row>
    <row r="36" spans="1:19" s="8" customFormat="1" ht="5.45" customHeight="1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56"/>
    </row>
    <row r="37" spans="1:19" s="8" customFormat="1" ht="13.9" customHeight="1">
      <c r="A37" s="71" t="s">
        <v>47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62"/>
      <c r="R37" s="56"/>
      <c r="S37" s="56"/>
    </row>
    <row r="38" spans="1:19" s="8" customFormat="1" ht="13.9" customHeight="1">
      <c r="A38" s="69" t="s">
        <v>27</v>
      </c>
      <c r="B38" s="70"/>
      <c r="C38" s="70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62"/>
      <c r="R38" s="56"/>
      <c r="S38" s="56"/>
    </row>
    <row r="39" spans="1:19" s="8" customFormat="1">
      <c r="A39" s="71" t="s">
        <v>40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62"/>
      <c r="R39" s="56"/>
      <c r="S39" s="56"/>
    </row>
    <row r="40" spans="1:19" s="8" customFormat="1">
      <c r="A40" s="66">
        <v>1</v>
      </c>
      <c r="B40" s="66" t="s">
        <v>48</v>
      </c>
      <c r="C40" s="12" t="s">
        <v>49</v>
      </c>
      <c r="D40" s="66" t="s">
        <v>30</v>
      </c>
      <c r="E40" s="66">
        <v>1</v>
      </c>
      <c r="F40" s="66" t="s">
        <v>50</v>
      </c>
      <c r="G40" s="66">
        <v>2</v>
      </c>
      <c r="H40" s="66" t="s">
        <v>32</v>
      </c>
      <c r="I40" s="66"/>
      <c r="J40" s="66">
        <v>11</v>
      </c>
      <c r="K40" s="66">
        <v>36</v>
      </c>
      <c r="L40" s="66">
        <v>3</v>
      </c>
      <c r="M40" s="66" t="s">
        <v>33</v>
      </c>
      <c r="N40" s="3">
        <f t="shared" ref="N40:N42" si="10">(IF(F40="OŽ",IF(L40=1,550.8,IF(L40=2,426.38,IF(L40=3,342.14,IF(L40=4,181.44,IF(L40=5,168.48,IF(L40=6,155.52,IF(L40=7,148.5,IF(L40=8,144,0))))))))+IF(L40&lt;=8,0,IF(L40&lt;=16,137.7,IF(L40&lt;=24,108,IF(L40&lt;=32,80.1,IF(L40&lt;=36,52.2,0)))))-IF(L40&lt;=8,0,IF(L40&lt;=16,(L40-9)*2.754,IF(L40&lt;=24,(L40-17)* 2.754,IF(L40&lt;=32,(L40-25)* 2.754,IF(L40&lt;=36,(L40-33)*2.754,0))))),0)+IF(F40="PČ",IF(L40=1,449,IF(L40=2,314.6,IF(L40=3,238,IF(L40=4,172,IF(L40=5,159,IF(L40=6,145,IF(L40=7,132,IF(L40=8,119,0))))))))+IF(L40&lt;=8,0,IF(L40&lt;=16,88,IF(L40&lt;=24,55,IF(L40&lt;=32,22,0))))-IF(L40&lt;=8,0,IF(L40&lt;=16,(L40-9)*2.245,IF(L40&lt;=24,(L40-17)*2.245,IF(L40&lt;=32,(L40-25)*2.245,0)))),0)+IF(F40="PČneol",IF(L40=1,85,IF(L40=2,64.61,IF(L40=3,50.76,IF(L40=4,16.25,IF(L40=5,15,IF(L40=6,13.75,IF(L40=7,12.5,IF(L40=8,11.25,0))))))))+IF(L40&lt;=8,0,IF(L40&lt;=16,9,0))-IF(L40&lt;=8,0,IF(L40&lt;=16,(L40-9)*0.425,0)),0)+IF(F40="PŽ",IF(L40=1,85,IF(L40=2,59.5,IF(L40=3,45,IF(L40=4,32.5,IF(L40=5,30,IF(L40=6,27.5,IF(L40=7,25,IF(L40=8,22.5,0))))))))+IF(L40&lt;=8,0,IF(L40&lt;=16,19,IF(L40&lt;=24,13,IF(L40&lt;=32,8,0))))-IF(L40&lt;=8,0,IF(L40&lt;=16,(L40-9)*0.425,IF(L40&lt;=24,(L40-17)*0.425,IF(L40&lt;=32,(L40-25)*0.425,0)))),0)+IF(F40="EČ",IF(L40=1,204,IF(L40=2,156.24,IF(L40=3,123.84,IF(L40=4,72,IF(L40=5,66,IF(L40=6,60,IF(L40=7,54,IF(L40=8,48,0))))))))+IF(L40&lt;=8,0,IF(L40&lt;=16,40,IF(L40&lt;=24,25,0)))-IF(L40&lt;=8,0,IF(L40&lt;=16,(L40-9)*1.02,IF(L40&lt;=24,(L40-17)*1.02,0))),0)+IF(F40="EČneol",IF(L40=1,68,IF(L40=2,51.69,IF(L40=3,40.61,IF(L40=4,13,IF(L40=5,12,IF(L40=6,11,IF(L40=7,10,IF(L40=8,9,0)))))))))+IF(F40="EŽ",IF(L40=1,68,IF(L40=2,47.6,IF(L40=3,36,IF(L40=4,18,IF(L40=5,16.5,IF(L40=6,15,IF(L40=7,13.5,IF(L40=8,12,0))))))))+IF(L40&lt;=8,0,IF(L40&lt;=16,10,IF(L40&lt;=24,6,0)))-IF(L40&lt;=8,0,IF(L40&lt;=16,(L40-9)*0.34,IF(L40&lt;=24,(L40-17)*0.34,0))),0)+IF(F40="PT",IF(L40=1,68,IF(L40=2,52.08,IF(L40=3,41.28,IF(L40=4,24,IF(L40=5,22,IF(L40=6,20,IF(L40=7,18,IF(L40=8,16,0))))))))+IF(L40&lt;=8,0,IF(L40&lt;=16,13,IF(L40&lt;=24,9,IF(L40&lt;=32,4,0))))-IF(L40&lt;=8,0,IF(L40&lt;=16,(L40-9)*0.34,IF(L40&lt;=24,(L40-17)*0.34,IF(L40&lt;=32,(L40-25)*0.34,0)))),0)+IF(F40="JOŽ",IF(L40=1,85,IF(L40=2,59.5,IF(L40=3,45,IF(L40=4,32.5,IF(L40=5,30,IF(L40=6,27.5,IF(L40=7,25,IF(L40=8,22.5,0))))))))+IF(L40&lt;=8,0,IF(L40&lt;=16,19,IF(L40&lt;=24,13,0)))-IF(L40&lt;=8,0,IF(L40&lt;=16,(L40-9)*0.425,IF(L40&lt;=24,(L40-17)*0.425,0))),0)+IF(F40="JPČ",IF(L40=1,68,IF(L40=2,47.6,IF(L40=3,36,IF(L40=4,26,IF(L40=5,24,IF(L40=6,22,IF(L40=7,20,IF(L40=8,18,0))))))))+IF(L40&lt;=8,0,IF(L40&lt;=16,13,IF(L40&lt;=24,9,0)))-IF(L40&lt;=8,0,IF(L40&lt;=16,(L40-9)*0.34,IF(L40&lt;=24,(L40-17)*0.34,0))),0)+IF(F40="JEČ",IF(L40=1,34,IF(L40=2,26.04,IF(L40=3,20.6,IF(L40=4,12,IF(L40=5,11,IF(L40=6,10,IF(L40=7,9,IF(L40=8,8,0))))))))+IF(L40&lt;=8,0,IF(L40&lt;=16,6,0))-IF(L40&lt;=8,0,IF(L40&lt;=16,(L40-9)*0.17,0)),0)+IF(F40="JEOF",IF(L40=1,34,IF(L40=2,26.04,IF(L40=3,20.6,IF(L40=4,12,IF(L40=5,11,IF(L40=6,10,IF(L40=7,9,IF(L40=8,8,0))))))))+IF(L40&lt;=8,0,IF(L40&lt;=16,6,0))-IF(L40&lt;=8,0,IF(L40&lt;=16,(L40-9)*0.17,0)),0)+IF(F40="JnPČ",IF(L40=1,51,IF(L40=2,35.7,IF(L40=3,27,IF(L40=4,19.5,IF(L40=5,18,IF(L40=6,16.5,IF(L40=7,15,IF(L40=8,13.5,0))))))))+IF(L40&lt;=8,0,IF(L40&lt;=16,10,0))-IF(L40&lt;=8,0,IF(L40&lt;=16,(L40-9)*0.255,0)),0)+IF(F40="JnEČ",IF(L40=1,25.5,IF(L40=2,19.53,IF(L40=3,15.48,IF(L40=4,9,IF(L40=5,8.25,IF(L40=6,7.5,IF(L40=7,6.75,IF(L40=8,6,0))))))))+IF(L40&lt;=8,0,IF(L40&lt;=16,5,0))-IF(L40&lt;=8,0,IF(L40&lt;=16,(L40-9)*0.1275,0)),0)+IF(F40="JčPČ",IF(L40=1,21.25,IF(L40=2,14.5,IF(L40=3,11.5,IF(L40=4,7,IF(L40=5,6.5,IF(L40=6,6,IF(L40=7,5.5,IF(L40=8,5,0))))))))+IF(L40&lt;=8,0,IF(L40&lt;=16,4,0))-IF(L40&lt;=8,0,IF(L40&lt;=16,(L40-9)*0.10625,0)),0)+IF(F40="JčEČ",IF(L40=1,17,IF(L40=2,13.02,IF(L40=3,10.32,IF(L40=4,6,IF(L40=5,5.5,IF(L40=6,5,IF(L40=7,4.5,IF(L40=8,4,0))))))))+IF(L40&lt;=8,0,IF(L40&lt;=16,3,0))-IF(L40&lt;=8,0,IF(L40&lt;=16,(L40-9)*0.085,0)),0)+IF(F40="NEAK",IF(L40=1,11.48,IF(L40=2,8.79,IF(L40=3,6.97,IF(L40=4,4.05,IF(L40=5,3.71,IF(L40=6,3.38,IF(L40=7,3.04,IF(L40=8,2.7,0))))))))+IF(L40&lt;=8,0,IF(L40&lt;=16,2,IF(L40&lt;=24,1.3,0)))-IF(L40&lt;=8,0,IF(L40&lt;=16,(L40-9)*0.0574,IF(L40&lt;=24,(L40-17)*0.0574,0))),0))*IF(L40&lt;0,1,IF(OR(F40="PČ",F40="PŽ",F40="PT"),IF(J40&lt;32,J40/32,1),1))* IF(L40&lt;0,1,IF(OR(F40="EČ",F40="EŽ",F40="JOŽ",F40="JPČ",F40="NEAK"),IF(J40&lt;24,J40/24,1),1))*IF(L40&lt;0,1,IF(OR(F40="PČneol",F40="JEČ",F40="JEOF",F40="JnPČ",F40="JnEČ",F40="JčPČ",F40="JčEČ"),IF(J40&lt;16,J40/16,1),1))*IF(L40&lt;0,1,IF(F40="EČneol",IF(J40&lt;8,J40/8,1),1))</f>
        <v>14.162500000000001</v>
      </c>
      <c r="O40" s="9">
        <f t="shared" ref="O40:O42" si="11">IF(F40="OŽ",N40,IF(H40="Ne",IF(J40*0.3&lt;J40-L40,N40,0),IF(J40*0.1&lt;J40-L40,N40,0)))</f>
        <v>14.162500000000001</v>
      </c>
      <c r="P40" s="4">
        <f t="shared" ref="P40" si="12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0.81599999999999995</v>
      </c>
      <c r="Q40" s="11">
        <f t="shared" ref="Q40" si="13">IF(ISERROR(P40*100/N40),0,(P40*100/N40))</f>
        <v>5.7616946160635472</v>
      </c>
      <c r="R40" s="10">
        <f t="shared" ref="R40:R42" si="14">IF(Q40&lt;=30,O40+P40,O40+O40*0.3)*IF(G40=1,0.4,IF(G40=2,0.75,IF(G40="1 (kas 4 m. 1 k. nerengiamos)",0.52,1)))*IF(D40="olimpinė",1,IF(M40="Ne",0.5,1))*IF(OR(A$5="Lietuvos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federacija"),IF(OR(J40&lt;8,K40&lt;16),0,1),1)*E40*IF(I40&lt;=1,1,1/I40)*IF(OR(A$5="Lietuvos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11.233875000000001</v>
      </c>
      <c r="S40" s="56"/>
    </row>
    <row r="41" spans="1:19" s="8" customFormat="1">
      <c r="A41" s="66">
        <v>2</v>
      </c>
      <c r="B41" s="66" t="s">
        <v>51</v>
      </c>
      <c r="C41" s="12" t="s">
        <v>52</v>
      </c>
      <c r="D41" s="66" t="s">
        <v>30</v>
      </c>
      <c r="E41" s="66">
        <v>1</v>
      </c>
      <c r="F41" s="66" t="s">
        <v>50</v>
      </c>
      <c r="G41" s="66">
        <v>2</v>
      </c>
      <c r="H41" s="66" t="s">
        <v>32</v>
      </c>
      <c r="I41" s="66"/>
      <c r="J41" s="66">
        <v>3</v>
      </c>
      <c r="K41" s="66">
        <v>36</v>
      </c>
      <c r="L41" s="66">
        <v>3</v>
      </c>
      <c r="M41" s="66" t="s">
        <v>33</v>
      </c>
      <c r="N41" s="3">
        <f t="shared" si="10"/>
        <v>3.8625000000000003</v>
      </c>
      <c r="O41" s="9">
        <f t="shared" si="11"/>
        <v>0</v>
      </c>
      <c r="P41" s="4">
        <f t="shared" ref="P41:P42" si="15">IF(O41=0,0,IF(F41="OŽ",IF(L41&gt;35,0,IF(J41&gt;35,(36-L41)*1.836,((36-L41)-(36-J41))*1.836)),0)+IF(F41="PČ",IF(L41&gt;31,0,IF(J41&gt;31,(32-L41)*1.347,((32-L41)-(32-J41))*1.347)),0)+ IF(F41="PČneol",IF(L41&gt;15,0,IF(J41&gt;15,(16-L41)*0.255,((16-L41)-(16-J41))*0.255)),0)+IF(F41="PŽ",IF(L41&gt;31,0,IF(J41&gt;31,(32-L41)*0.255,((32-L41)-(32-J41))*0.255)),0)+IF(F41="EČ",IF(L41&gt;23,0,IF(J41&gt;23,(24-L41)*0.612,((24-L41)-(24-J41))*0.612)),0)+IF(F41="EČneol",IF(L41&gt;7,0,IF(J41&gt;7,(8-L41)*0.204,((8-L41)-(8-J41))*0.204)),0)+IF(F41="EŽ",IF(L41&gt;23,0,IF(J41&gt;23,(24-L41)*0.204,((24-L41)-(24-J41))*0.204)),0)+IF(F41="PT",IF(L41&gt;31,0,IF(J41&gt;31,(32-L41)*0.204,((32-L41)-(32-J41))*0.204)),0)+IF(F41="JOŽ",IF(L41&gt;23,0,IF(J41&gt;23,(24-L41)*0.255,((24-L41)-(24-J41))*0.255)),0)+IF(F41="JPČ",IF(L41&gt;23,0,IF(J41&gt;23,(24-L41)*0.204,((24-L41)-(24-J41))*0.204)),0)+IF(F41="JEČ",IF(L41&gt;15,0,IF(J41&gt;15,(16-L41)*0.102,((16-L41)-(16-J41))*0.102)),0)+IF(F41="JEOF",IF(L41&gt;15,0,IF(J41&gt;15,(16-L41)*0.102,((16-L41)-(16-J41))*0.102)),0)+IF(F41="JnPČ",IF(L41&gt;15,0,IF(J41&gt;15,(16-L41)*0.153,((16-L41)-(16-J41))*0.153)),0)+IF(F41="JnEČ",IF(L41&gt;15,0,IF(J41&gt;15,(16-L41)*0.0765,((16-L41)-(16-J41))*0.0765)),0)+IF(F41="JčPČ",IF(L41&gt;15,0,IF(J41&gt;15,(16-L41)*0.06375,((16-L41)-(16-J41))*0.06375)),0)+IF(F41="JčEČ",IF(L41&gt;15,0,IF(J41&gt;15,(16-L41)*0.051,((16-L41)-(16-J41))*0.051)),0)+IF(F41="NEAK",IF(L41&gt;23,0,IF(J41&gt;23,(24-L41)*0.03444,((24-L41)-(24-J41))*0.03444)),0))</f>
        <v>0</v>
      </c>
      <c r="Q41" s="11">
        <f t="shared" ref="Q41:Q42" si="16">IF(ISERROR(P41*100/N41),0,(P41*100/N41))</f>
        <v>0</v>
      </c>
      <c r="R41" s="10">
        <f t="shared" si="14"/>
        <v>0</v>
      </c>
      <c r="S41" s="56"/>
    </row>
    <row r="42" spans="1:19" s="8" customFormat="1">
      <c r="A42" s="66">
        <v>3</v>
      </c>
      <c r="B42" s="66" t="s">
        <v>53</v>
      </c>
      <c r="C42" s="12" t="s">
        <v>54</v>
      </c>
      <c r="D42" s="66" t="s">
        <v>30</v>
      </c>
      <c r="E42" s="66">
        <v>1</v>
      </c>
      <c r="F42" s="66" t="s">
        <v>50</v>
      </c>
      <c r="G42" s="66">
        <v>2</v>
      </c>
      <c r="H42" s="66" t="s">
        <v>32</v>
      </c>
      <c r="I42" s="66"/>
      <c r="J42" s="66">
        <v>4</v>
      </c>
      <c r="K42" s="66">
        <v>36</v>
      </c>
      <c r="L42" s="66">
        <v>3</v>
      </c>
      <c r="M42" s="66" t="s">
        <v>33</v>
      </c>
      <c r="N42" s="3">
        <f t="shared" si="10"/>
        <v>5.15</v>
      </c>
      <c r="O42" s="9">
        <f t="shared" si="11"/>
        <v>0</v>
      </c>
      <c r="P42" s="4">
        <f t="shared" si="15"/>
        <v>0</v>
      </c>
      <c r="Q42" s="11">
        <f t="shared" si="16"/>
        <v>0</v>
      </c>
      <c r="R42" s="10">
        <f t="shared" si="14"/>
        <v>0</v>
      </c>
      <c r="S42" s="56"/>
    </row>
    <row r="43" spans="1:19" s="8" customFormat="1" ht="15.75" customHeight="1">
      <c r="A43" s="76" t="s">
        <v>36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8"/>
      <c r="R43" s="10">
        <f>SUM(R40:R42)</f>
        <v>11.233875000000001</v>
      </c>
      <c r="S43" s="56"/>
    </row>
    <row r="44" spans="1:19" s="8" customFormat="1" ht="15.75" customHeight="1">
      <c r="A44" s="59" t="s">
        <v>37</v>
      </c>
      <c r="B44" s="59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56"/>
    </row>
    <row r="45" spans="1:19" s="8" customFormat="1" ht="15.75" customHeight="1">
      <c r="A45" s="47" t="s">
        <v>46</v>
      </c>
      <c r="B45" s="47"/>
      <c r="C45" s="47"/>
      <c r="D45" s="47"/>
      <c r="E45" s="47"/>
      <c r="F45" s="47"/>
      <c r="G45" s="47"/>
      <c r="H45" s="47"/>
      <c r="I45" s="47"/>
      <c r="J45" s="14"/>
      <c r="K45" s="14"/>
      <c r="L45" s="14"/>
      <c r="M45" s="14"/>
      <c r="N45" s="14"/>
      <c r="O45" s="14"/>
      <c r="P45" s="14"/>
      <c r="Q45" s="14"/>
      <c r="R45" s="15"/>
      <c r="S45" s="56"/>
    </row>
    <row r="46" spans="1:19" s="8" customFormat="1" ht="15.75" customHeight="1">
      <c r="A46" s="47"/>
      <c r="B46" s="47"/>
      <c r="C46" s="47"/>
      <c r="D46" s="47"/>
      <c r="E46" s="47"/>
      <c r="F46" s="47"/>
      <c r="G46" s="47"/>
      <c r="H46" s="47"/>
      <c r="I46" s="47"/>
      <c r="J46" s="14"/>
      <c r="K46" s="14"/>
      <c r="L46" s="14"/>
      <c r="M46" s="14"/>
      <c r="N46" s="14"/>
      <c r="O46" s="14"/>
      <c r="P46" s="14"/>
      <c r="Q46" s="14"/>
      <c r="R46" s="15"/>
      <c r="S46" s="56"/>
    </row>
    <row r="47" spans="1:19" s="8" customFormat="1" ht="15.75" customHeight="1">
      <c r="A47" s="71" t="s">
        <v>55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62"/>
      <c r="R47" s="56"/>
      <c r="S47" s="56"/>
    </row>
    <row r="48" spans="1:19" ht="15.75" customHeight="1">
      <c r="A48" s="69" t="s">
        <v>27</v>
      </c>
      <c r="B48" s="70"/>
      <c r="C48" s="70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62"/>
      <c r="R48" s="56"/>
      <c r="S48" s="56"/>
    </row>
    <row r="49" spans="1:19" ht="15.75" customHeight="1">
      <c r="A49" s="71" t="s">
        <v>40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62"/>
      <c r="R49" s="56"/>
      <c r="S49" s="56"/>
    </row>
    <row r="50" spans="1:19" s="7" customFormat="1">
      <c r="A50" s="66">
        <v>1</v>
      </c>
      <c r="B50" s="66" t="s">
        <v>41</v>
      </c>
      <c r="C50" s="12" t="s">
        <v>42</v>
      </c>
      <c r="D50" s="66" t="s">
        <v>30</v>
      </c>
      <c r="E50" s="66">
        <v>1</v>
      </c>
      <c r="F50" s="66" t="s">
        <v>56</v>
      </c>
      <c r="G50" s="66">
        <v>2</v>
      </c>
      <c r="H50" s="66" t="s">
        <v>32</v>
      </c>
      <c r="I50" s="66"/>
      <c r="J50" s="66">
        <v>12</v>
      </c>
      <c r="K50" s="66">
        <v>47</v>
      </c>
      <c r="L50" s="66">
        <v>9</v>
      </c>
      <c r="M50" s="66" t="s">
        <v>33</v>
      </c>
      <c r="N50" s="3">
        <f t="shared" ref="N50" si="17">(IF(F50="OŽ",IF(L50=1,550.8,IF(L50=2,426.38,IF(L50=3,342.14,IF(L50=4,181.44,IF(L50=5,168.48,IF(L50=6,155.52,IF(L50=7,148.5,IF(L50=8,144,0))))))))+IF(L50&lt;=8,0,IF(L50&lt;=16,137.7,IF(L50&lt;=24,108,IF(L50&lt;=32,80.1,IF(L50&lt;=36,52.2,0)))))-IF(L50&lt;=8,0,IF(L50&lt;=16,(L50-9)*2.754,IF(L50&lt;=24,(L50-17)* 2.754,IF(L50&lt;=32,(L50-25)* 2.754,IF(L50&lt;=36,(L50-33)*2.754,0))))),0)+IF(F50="PČ",IF(L50=1,449,IF(L50=2,314.6,IF(L50=3,238,IF(L50=4,172,IF(L50=5,159,IF(L50=6,145,IF(L50=7,132,IF(L50=8,119,0))))))))+IF(L50&lt;=8,0,IF(L50&lt;=16,88,IF(L50&lt;=24,55,IF(L50&lt;=32,22,0))))-IF(L50&lt;=8,0,IF(L50&lt;=16,(L50-9)*2.245,IF(L50&lt;=24,(L50-17)*2.245,IF(L50&lt;=32,(L50-25)*2.245,0)))),0)+IF(F50="PČneol",IF(L50=1,85,IF(L50=2,64.61,IF(L50=3,50.76,IF(L50=4,16.25,IF(L50=5,15,IF(L50=6,13.75,IF(L50=7,12.5,IF(L50=8,11.25,0))))))))+IF(L50&lt;=8,0,IF(L50&lt;=16,9,0))-IF(L50&lt;=8,0,IF(L50&lt;=16,(L50-9)*0.425,0)),0)+IF(F50="PŽ",IF(L50=1,85,IF(L50=2,59.5,IF(L50=3,45,IF(L50=4,32.5,IF(L50=5,30,IF(L50=6,27.5,IF(L50=7,25,IF(L50=8,22.5,0))))))))+IF(L50&lt;=8,0,IF(L50&lt;=16,19,IF(L50&lt;=24,13,IF(L50&lt;=32,8,0))))-IF(L50&lt;=8,0,IF(L50&lt;=16,(L50-9)*0.425,IF(L50&lt;=24,(L50-17)*0.425,IF(L50&lt;=32,(L50-25)*0.425,0)))),0)+IF(F50="EČ",IF(L50=1,204,IF(L50=2,156.24,IF(L50=3,123.84,IF(L50=4,72,IF(L50=5,66,IF(L50=6,60,IF(L50=7,54,IF(L50=8,48,0))))))))+IF(L50&lt;=8,0,IF(L50&lt;=16,40,IF(L50&lt;=24,25,0)))-IF(L50&lt;=8,0,IF(L50&lt;=16,(L50-9)*1.02,IF(L50&lt;=24,(L50-17)*1.02,0))),0)+IF(F50="EČneol",IF(L50=1,68,IF(L50=2,51.69,IF(L50=3,40.61,IF(L50=4,13,IF(L50=5,12,IF(L50=6,11,IF(L50=7,10,IF(L50=8,9,0)))))))))+IF(F50="EŽ",IF(L50=1,68,IF(L50=2,47.6,IF(L50=3,36,IF(L50=4,18,IF(L50=5,16.5,IF(L50=6,15,IF(L50=7,13.5,IF(L50=8,12,0))))))))+IF(L50&lt;=8,0,IF(L50&lt;=16,10,IF(L50&lt;=24,6,0)))-IF(L50&lt;=8,0,IF(L50&lt;=16,(L50-9)*0.34,IF(L50&lt;=24,(L50-17)*0.34,0))),0)+IF(F50="PT",IF(L50=1,68,IF(L50=2,52.08,IF(L50=3,41.28,IF(L50=4,24,IF(L50=5,22,IF(L50=6,20,IF(L50=7,18,IF(L50=8,16,0))))))))+IF(L50&lt;=8,0,IF(L50&lt;=16,13,IF(L50&lt;=24,9,IF(L50&lt;=32,4,0))))-IF(L50&lt;=8,0,IF(L50&lt;=16,(L50-9)*0.34,IF(L50&lt;=24,(L50-17)*0.34,IF(L50&lt;=32,(L50-25)*0.34,0)))),0)+IF(F50="JOŽ",IF(L50=1,85,IF(L50=2,59.5,IF(L50=3,45,IF(L50=4,32.5,IF(L50=5,30,IF(L50=6,27.5,IF(L50=7,25,IF(L50=8,22.5,0))))))))+IF(L50&lt;=8,0,IF(L50&lt;=16,19,IF(L50&lt;=24,13,0)))-IF(L50&lt;=8,0,IF(L50&lt;=16,(L50-9)*0.425,IF(L50&lt;=24,(L50-17)*0.425,0))),0)+IF(F50="JPČ",IF(L50=1,68,IF(L50=2,47.6,IF(L50=3,36,IF(L50=4,26,IF(L50=5,24,IF(L50=6,22,IF(L50=7,20,IF(L50=8,18,0))))))))+IF(L50&lt;=8,0,IF(L50&lt;=16,13,IF(L50&lt;=24,9,0)))-IF(L50&lt;=8,0,IF(L50&lt;=16,(L50-9)*0.34,IF(L50&lt;=24,(L50-17)*0.34,0))),0)+IF(F50="JEČ",IF(L50=1,34,IF(L50=2,26.04,IF(L50=3,20.6,IF(L50=4,12,IF(L50=5,11,IF(L50=6,10,IF(L50=7,9,IF(L50=8,8,0))))))))+IF(L50&lt;=8,0,IF(L50&lt;=16,6,0))-IF(L50&lt;=8,0,IF(L50&lt;=16,(L50-9)*0.17,0)),0)+IF(F50="JEOF",IF(L50=1,34,IF(L50=2,26.04,IF(L50=3,20.6,IF(L50=4,12,IF(L50=5,11,IF(L50=6,10,IF(L50=7,9,IF(L50=8,8,0))))))))+IF(L50&lt;=8,0,IF(L50&lt;=16,6,0))-IF(L50&lt;=8,0,IF(L50&lt;=16,(L50-9)*0.17,0)),0)+IF(F50="JnPČ",IF(L50=1,51,IF(L50=2,35.7,IF(L50=3,27,IF(L50=4,19.5,IF(L50=5,18,IF(L50=6,16.5,IF(L50=7,15,IF(L50=8,13.5,0))))))))+IF(L50&lt;=8,0,IF(L50&lt;=16,10,0))-IF(L50&lt;=8,0,IF(L50&lt;=16,(L50-9)*0.255,0)),0)+IF(F50="JnEČ",IF(L50=1,25.5,IF(L50=2,19.53,IF(L50=3,15.48,IF(L50=4,9,IF(L50=5,8.25,IF(L50=6,7.5,IF(L50=7,6.75,IF(L50=8,6,0))))))))+IF(L50&lt;=8,0,IF(L50&lt;=16,5,0))-IF(L50&lt;=8,0,IF(L50&lt;=16,(L50-9)*0.1275,0)),0)+IF(F50="JčPČ",IF(L50=1,21.25,IF(L50=2,14.5,IF(L50=3,11.5,IF(L50=4,7,IF(L50=5,6.5,IF(L50=6,6,IF(L50=7,5.5,IF(L50=8,5,0))))))))+IF(L50&lt;=8,0,IF(L50&lt;=16,4,0))-IF(L50&lt;=8,0,IF(L50&lt;=16,(L50-9)*0.10625,0)),0)+IF(F50="JčEČ",IF(L50=1,17,IF(L50=2,13.02,IF(L50=3,10.32,IF(L50=4,6,IF(L50=5,5.5,IF(L50=6,5,IF(L50=7,4.5,IF(L50=8,4,0))))))))+IF(L50&lt;=8,0,IF(L50&lt;=16,3,0))-IF(L50&lt;=8,0,IF(L50&lt;=16,(L50-9)*0.085,0)),0)+IF(F50="NEAK",IF(L50=1,11.48,IF(L50=2,8.79,IF(L50=3,6.97,IF(L50=4,4.05,IF(L50=5,3.71,IF(L50=6,3.38,IF(L50=7,3.04,IF(L50=8,2.7,0))))))))+IF(L50&lt;=8,0,IF(L50&lt;=16,2,IF(L50&lt;=24,1.3,0)))-IF(L50&lt;=8,0,IF(L50&lt;=16,(L50-9)*0.0574,IF(L50&lt;=24,(L50-17)*0.0574,0))),0))*IF(L50&lt;0,1,IF(OR(F50="PČ",F50="PŽ",F50="PT"),IF(J50&lt;32,J50/32,1),1))* IF(L50&lt;0,1,IF(OR(F50="EČ",F50="EŽ",F50="JOŽ",F50="JPČ",F50="NEAK"),IF(J50&lt;24,J50/24,1),1))*IF(L50&lt;0,1,IF(OR(F50="PČneol",F50="JEČ",F50="JEOF",F50="JnPČ",F50="JnEČ",F50="JčPČ",F50="JčEČ"),IF(J50&lt;16,J50/16,1),1))*IF(L50&lt;0,1,IF(F50="EČneol",IF(J50&lt;8,J50/8,1),1))</f>
        <v>33</v>
      </c>
      <c r="O50" s="9">
        <f t="shared" ref="O50" si="18">IF(F50="OŽ",N50,IF(H50="Ne",IF(J50*0.3&lt;J50-L50,N50,0),IF(J50*0.1&lt;J50-L50,N50,0)))</f>
        <v>0</v>
      </c>
      <c r="P50" s="4">
        <f t="shared" ref="P50" si="19"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0</v>
      </c>
      <c r="Q50" s="11">
        <f t="shared" ref="Q50" si="20">IF(ISERROR(P50*100/N50),0,(P50*100/N50))</f>
        <v>0</v>
      </c>
      <c r="R50" s="10">
        <f t="shared" ref="R50" si="21">IF(Q50&lt;=30,O50+P50,O50+O50*0.3)*IF(G50=1,0.4,IF(G50=2,0.75,IF(G50="1 (kas 4 m. 1 k. nerengiamos)",0.52,1)))*IF(D50="olimpinė",1,IF(M50="Ne",0.5,1))*IF(OR(A$5="Lietuvos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federacija"),IF(OR(J50&lt;8,K50&lt;16),0,1),1)*E50*IF(I50&lt;=1,1,1/I50)*IF(OR(A$5="Lietuvos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" s="56"/>
    </row>
    <row r="51" spans="1:19">
      <c r="A51" s="73" t="s">
        <v>36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10">
        <f>SUM(R50:R50)</f>
        <v>0</v>
      </c>
      <c r="S51" s="56"/>
    </row>
    <row r="52" spans="1:19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5"/>
      <c r="S52" s="56"/>
    </row>
    <row r="53" spans="1:19" ht="15.75">
      <c r="A53" s="59" t="s">
        <v>37</v>
      </c>
      <c r="B53" s="59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5"/>
      <c r="S53" s="56"/>
    </row>
    <row r="54" spans="1:19">
      <c r="A54" s="47" t="s">
        <v>46</v>
      </c>
      <c r="B54" s="47"/>
      <c r="C54" s="47"/>
      <c r="D54" s="47"/>
      <c r="E54" s="47"/>
      <c r="F54" s="47"/>
      <c r="G54" s="47"/>
      <c r="H54" s="47"/>
      <c r="I54" s="47"/>
      <c r="J54" s="14"/>
      <c r="K54" s="14"/>
      <c r="L54" s="14"/>
      <c r="M54" s="14"/>
      <c r="N54" s="14"/>
      <c r="O54" s="14"/>
      <c r="P54" s="14"/>
      <c r="Q54" s="14"/>
      <c r="R54" s="15"/>
      <c r="S54" s="56"/>
    </row>
    <row r="55" spans="1:19" s="8" customFormat="1">
      <c r="A55" s="47"/>
      <c r="B55" s="47"/>
      <c r="C55" s="47"/>
      <c r="D55" s="47"/>
      <c r="E55" s="47"/>
      <c r="F55" s="47"/>
      <c r="G55" s="47"/>
      <c r="H55" s="47"/>
      <c r="I55" s="47"/>
      <c r="J55" s="14"/>
      <c r="K55" s="14"/>
      <c r="L55" s="14"/>
      <c r="M55" s="14"/>
      <c r="N55" s="14"/>
      <c r="O55" s="14"/>
      <c r="P55" s="14"/>
      <c r="Q55" s="14"/>
      <c r="R55" s="15"/>
      <c r="S55" s="56"/>
    </row>
    <row r="56" spans="1:19" ht="15" customHeight="1">
      <c r="A56" s="71" t="s">
        <v>57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62"/>
      <c r="R56" s="56"/>
      <c r="S56" s="56"/>
    </row>
    <row r="57" spans="1:19" ht="18">
      <c r="A57" s="69" t="s">
        <v>27</v>
      </c>
      <c r="B57" s="70"/>
      <c r="C57" s="70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62"/>
      <c r="R57" s="56"/>
      <c r="S57" s="56"/>
    </row>
    <row r="58" spans="1:19">
      <c r="A58" s="66">
        <v>1</v>
      </c>
      <c r="B58" s="66" t="s">
        <v>58</v>
      </c>
      <c r="C58" s="12" t="s">
        <v>52</v>
      </c>
      <c r="D58" s="66" t="s">
        <v>30</v>
      </c>
      <c r="E58" s="66">
        <v>1</v>
      </c>
      <c r="F58" s="66" t="s">
        <v>31</v>
      </c>
      <c r="G58" s="66">
        <v>2</v>
      </c>
      <c r="H58" s="66" t="s">
        <v>32</v>
      </c>
      <c r="I58" s="66"/>
      <c r="J58" s="66">
        <v>8</v>
      </c>
      <c r="K58" s="66">
        <v>65</v>
      </c>
      <c r="L58" s="66">
        <v>5</v>
      </c>
      <c r="M58" s="66" t="s">
        <v>33</v>
      </c>
      <c r="N58" s="3">
        <f t="shared" ref="N58:N60" si="22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8</v>
      </c>
      <c r="O58" s="9">
        <f t="shared" ref="O58:O60" si="23">IF(F58="OŽ",N58,IF(H58="Ne",IF(J58*0.3&lt;J58-L58,N58,0),IF(J58*0.1&lt;J58-L58,N58,0)))</f>
        <v>8</v>
      </c>
      <c r="P58" s="4">
        <f t="shared" ref="P58" si="24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0.61199999999999999</v>
      </c>
      <c r="Q58" s="11">
        <f t="shared" ref="Q58" si="25">IF(ISERROR(P58*100/N58),0,(P58*100/N58))</f>
        <v>7.6499999999999995</v>
      </c>
      <c r="R58" s="10">
        <f t="shared" ref="R58:R60" si="26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6.4589999999999996</v>
      </c>
      <c r="S58" s="56"/>
    </row>
    <row r="59" spans="1:19">
      <c r="A59" s="66">
        <v>2</v>
      </c>
      <c r="B59" s="66" t="s">
        <v>59</v>
      </c>
      <c r="C59" s="12" t="s">
        <v>60</v>
      </c>
      <c r="D59" s="66" t="s">
        <v>30</v>
      </c>
      <c r="E59" s="66">
        <v>1</v>
      </c>
      <c r="F59" s="66" t="s">
        <v>31</v>
      </c>
      <c r="G59" s="66">
        <v>2</v>
      </c>
      <c r="H59" s="66" t="s">
        <v>32</v>
      </c>
      <c r="I59" s="66"/>
      <c r="J59" s="66">
        <v>14</v>
      </c>
      <c r="K59" s="66">
        <v>65</v>
      </c>
      <c r="L59" s="66">
        <v>9</v>
      </c>
      <c r="M59" s="66" t="s">
        <v>33</v>
      </c>
      <c r="N59" s="3">
        <f t="shared" si="22"/>
        <v>7.5833333333333339</v>
      </c>
      <c r="O59" s="9">
        <f t="shared" si="23"/>
        <v>7.5833333333333339</v>
      </c>
      <c r="P59" s="4">
        <f t="shared" ref="P59:P60" si="27">IF(O59=0,0,IF(F59="OŽ",IF(L59&gt;35,0,IF(J59&gt;35,(36-L59)*1.836,((36-L59)-(36-J59))*1.836)),0)+IF(F59="PČ",IF(L59&gt;31,0,IF(J59&gt;31,(32-L59)*1.347,((32-L59)-(32-J59))*1.347)),0)+ IF(F59="PČneol",IF(L59&gt;15,0,IF(J59&gt;15,(16-L59)*0.255,((16-L59)-(16-J59))*0.255)),0)+IF(F59="PŽ",IF(L59&gt;31,0,IF(J59&gt;31,(32-L59)*0.255,((32-L59)-(32-J59))*0.255)),0)+IF(F59="EČ",IF(L59&gt;23,0,IF(J59&gt;23,(24-L59)*0.612,((24-L59)-(24-J59))*0.612)),0)+IF(F59="EČneol",IF(L59&gt;7,0,IF(J59&gt;7,(8-L59)*0.204,((8-L59)-(8-J59))*0.204)),0)+IF(F59="EŽ",IF(L59&gt;23,0,IF(J59&gt;23,(24-L59)*0.204,((24-L59)-(24-J59))*0.204)),0)+IF(F59="PT",IF(L59&gt;31,0,IF(J59&gt;31,(32-L59)*0.204,((32-L59)-(32-J59))*0.204)),0)+IF(F59="JOŽ",IF(L59&gt;23,0,IF(J59&gt;23,(24-L59)*0.255,((24-L59)-(24-J59))*0.255)),0)+IF(F59="JPČ",IF(L59&gt;23,0,IF(J59&gt;23,(24-L59)*0.204,((24-L59)-(24-J59))*0.204)),0)+IF(F59="JEČ",IF(L59&gt;15,0,IF(J59&gt;15,(16-L59)*0.102,((16-L59)-(16-J59))*0.102)),0)+IF(F59="JEOF",IF(L59&gt;15,0,IF(J59&gt;15,(16-L59)*0.102,((16-L59)-(16-J59))*0.102)),0)+IF(F59="JnPČ",IF(L59&gt;15,0,IF(J59&gt;15,(16-L59)*0.153,((16-L59)-(16-J59))*0.153)),0)+IF(F59="JnEČ",IF(L59&gt;15,0,IF(J59&gt;15,(16-L59)*0.0765,((16-L59)-(16-J59))*0.0765)),0)+IF(F59="JčPČ",IF(L59&gt;15,0,IF(J59&gt;15,(16-L59)*0.06375,((16-L59)-(16-J59))*0.06375)),0)+IF(F59="JčEČ",IF(L59&gt;15,0,IF(J59&gt;15,(16-L59)*0.051,((16-L59)-(16-J59))*0.051)),0)+IF(F59="NEAK",IF(L59&gt;23,0,IF(J59&gt;23,(24-L59)*0.03444,((24-L59)-(24-J59))*0.03444)),0))</f>
        <v>1.02</v>
      </c>
      <c r="Q59" s="11">
        <f t="shared" ref="Q59:Q60" si="28">IF(ISERROR(P59*100/N59),0,(P59*100/N59))</f>
        <v>13.450549450549449</v>
      </c>
      <c r="R59" s="10">
        <f t="shared" si="26"/>
        <v>6.4525000000000006</v>
      </c>
      <c r="S59" s="7"/>
    </row>
    <row r="60" spans="1:19">
      <c r="A60" s="66">
        <v>3</v>
      </c>
      <c r="B60" s="66" t="s">
        <v>53</v>
      </c>
      <c r="C60" s="12" t="s">
        <v>61</v>
      </c>
      <c r="D60" s="66" t="s">
        <v>30</v>
      </c>
      <c r="E60" s="66">
        <v>1</v>
      </c>
      <c r="F60" s="66" t="s">
        <v>31</v>
      </c>
      <c r="G60" s="66">
        <v>2</v>
      </c>
      <c r="H60" s="66" t="s">
        <v>32</v>
      </c>
      <c r="I60" s="66"/>
      <c r="J60" s="66">
        <v>9</v>
      </c>
      <c r="K60" s="66">
        <v>65</v>
      </c>
      <c r="L60" s="66">
        <v>5</v>
      </c>
      <c r="M60" s="66" t="s">
        <v>33</v>
      </c>
      <c r="N60" s="3">
        <f t="shared" si="22"/>
        <v>9</v>
      </c>
      <c r="O60" s="9">
        <f t="shared" si="23"/>
        <v>9</v>
      </c>
      <c r="P60" s="4">
        <f t="shared" si="27"/>
        <v>0.81599999999999995</v>
      </c>
      <c r="Q60" s="11">
        <f t="shared" si="28"/>
        <v>9.0666666666666664</v>
      </c>
      <c r="R60" s="10">
        <f t="shared" si="26"/>
        <v>7.3620000000000001</v>
      </c>
      <c r="S60" s="56"/>
    </row>
    <row r="61" spans="1:19">
      <c r="A61" s="73" t="s">
        <v>36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10">
        <f>SUM(R58:R60)</f>
        <v>20.273499999999999</v>
      </c>
      <c r="S61" s="56"/>
    </row>
    <row r="62" spans="1:19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/>
      <c r="S62" s="56"/>
    </row>
    <row r="63" spans="1:19" ht="15.75">
      <c r="A63" s="59" t="s">
        <v>37</v>
      </c>
      <c r="B63" s="59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/>
      <c r="S63" s="56"/>
    </row>
    <row r="64" spans="1:19">
      <c r="A64" s="47" t="s">
        <v>46</v>
      </c>
      <c r="B64" s="47"/>
      <c r="C64" s="47"/>
      <c r="D64" s="47"/>
      <c r="E64" s="47"/>
      <c r="F64" s="47"/>
      <c r="G64" s="47"/>
      <c r="H64" s="47"/>
      <c r="I64" s="47"/>
      <c r="J64" s="14"/>
      <c r="K64" s="14"/>
      <c r="L64" s="14"/>
      <c r="M64" s="14"/>
      <c r="N64" s="14"/>
      <c r="O64" s="14"/>
      <c r="P64" s="14"/>
      <c r="Q64" s="14"/>
      <c r="R64" s="15"/>
      <c r="S64" s="56"/>
    </row>
    <row r="65" spans="1:18" ht="15" customHeight="1">
      <c r="A65" s="71" t="s">
        <v>62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62"/>
      <c r="R65" s="56"/>
    </row>
    <row r="66" spans="1:18" ht="18">
      <c r="A66" s="69" t="s">
        <v>27</v>
      </c>
      <c r="B66" s="70"/>
      <c r="C66" s="70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62"/>
      <c r="R66" s="56"/>
    </row>
    <row r="67" spans="1:18">
      <c r="A67" s="71" t="s">
        <v>40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62"/>
      <c r="R67" s="56"/>
    </row>
    <row r="68" spans="1:18">
      <c r="A68" s="66">
        <v>1</v>
      </c>
      <c r="B68" s="66" t="s">
        <v>63</v>
      </c>
      <c r="C68" s="12" t="s">
        <v>64</v>
      </c>
      <c r="D68" s="66" t="s">
        <v>30</v>
      </c>
      <c r="E68" s="66">
        <v>1</v>
      </c>
      <c r="F68" s="66" t="s">
        <v>43</v>
      </c>
      <c r="G68" s="66">
        <v>2</v>
      </c>
      <c r="H68" s="66" t="s">
        <v>32</v>
      </c>
      <c r="I68" s="66"/>
      <c r="J68" s="66">
        <v>13</v>
      </c>
      <c r="K68" s="66">
        <v>35</v>
      </c>
      <c r="L68" s="66">
        <v>9</v>
      </c>
      <c r="M68" s="66" t="s">
        <v>33</v>
      </c>
      <c r="N68" s="3">
        <f t="shared" ref="N68:N70" si="29">(IF(F68="OŽ",IF(L68=1,550.8,IF(L68=2,426.38,IF(L68=3,342.14,IF(L68=4,181.44,IF(L68=5,168.48,IF(L68=6,155.52,IF(L68=7,148.5,IF(L68=8,144,0))))))))+IF(L68&lt;=8,0,IF(L68&lt;=16,137.7,IF(L68&lt;=24,108,IF(L68&lt;=32,80.1,IF(L68&lt;=36,52.2,0)))))-IF(L68&lt;=8,0,IF(L68&lt;=16,(L68-9)*2.754,IF(L68&lt;=24,(L68-17)* 2.754,IF(L68&lt;=32,(L68-25)* 2.754,IF(L68&lt;=36,(L68-33)*2.754,0))))),0)+IF(F68="PČ",IF(L68=1,449,IF(L68=2,314.6,IF(L68=3,238,IF(L68=4,172,IF(L68=5,159,IF(L68=6,145,IF(L68=7,132,IF(L68=8,119,0))))))))+IF(L68&lt;=8,0,IF(L68&lt;=16,88,IF(L68&lt;=24,55,IF(L68&lt;=32,22,0))))-IF(L68&lt;=8,0,IF(L68&lt;=16,(L68-9)*2.245,IF(L68&lt;=24,(L68-17)*2.245,IF(L68&lt;=32,(L68-25)*2.245,0)))),0)+IF(F68="PČneol",IF(L68=1,85,IF(L68=2,64.61,IF(L68=3,50.76,IF(L68=4,16.25,IF(L68=5,15,IF(L68=6,13.75,IF(L68=7,12.5,IF(L68=8,11.25,0))))))))+IF(L68&lt;=8,0,IF(L68&lt;=16,9,0))-IF(L68&lt;=8,0,IF(L68&lt;=16,(L68-9)*0.425,0)),0)+IF(F68="PŽ",IF(L68=1,85,IF(L68=2,59.5,IF(L68=3,45,IF(L68=4,32.5,IF(L68=5,30,IF(L68=6,27.5,IF(L68=7,25,IF(L68=8,22.5,0))))))))+IF(L68&lt;=8,0,IF(L68&lt;=16,19,IF(L68&lt;=24,13,IF(L68&lt;=32,8,0))))-IF(L68&lt;=8,0,IF(L68&lt;=16,(L68-9)*0.425,IF(L68&lt;=24,(L68-17)*0.425,IF(L68&lt;=32,(L68-25)*0.425,0)))),0)+IF(F68="EČ",IF(L68=1,204,IF(L68=2,156.24,IF(L68=3,123.84,IF(L68=4,72,IF(L68=5,66,IF(L68=6,60,IF(L68=7,54,IF(L68=8,48,0))))))))+IF(L68&lt;=8,0,IF(L68&lt;=16,40,IF(L68&lt;=24,25,0)))-IF(L68&lt;=8,0,IF(L68&lt;=16,(L68-9)*1.02,IF(L68&lt;=24,(L68-17)*1.02,0))),0)+IF(F68="EČneol",IF(L68=1,68,IF(L68=2,51.69,IF(L68=3,40.61,IF(L68=4,13,IF(L68=5,12,IF(L68=6,11,IF(L68=7,10,IF(L68=8,9,0)))))))))+IF(F68="EŽ",IF(L68=1,68,IF(L68=2,47.6,IF(L68=3,36,IF(L68=4,18,IF(L68=5,16.5,IF(L68=6,15,IF(L68=7,13.5,IF(L68=8,12,0))))))))+IF(L68&lt;=8,0,IF(L68&lt;=16,10,IF(L68&lt;=24,6,0)))-IF(L68&lt;=8,0,IF(L68&lt;=16,(L68-9)*0.34,IF(L68&lt;=24,(L68-17)*0.34,0))),0)+IF(F68="PT",IF(L68=1,68,IF(L68=2,52.08,IF(L68=3,41.28,IF(L68=4,24,IF(L68=5,22,IF(L68=6,20,IF(L68=7,18,IF(L68=8,16,0))))))))+IF(L68&lt;=8,0,IF(L68&lt;=16,13,IF(L68&lt;=24,9,IF(L68&lt;=32,4,0))))-IF(L68&lt;=8,0,IF(L68&lt;=16,(L68-9)*0.34,IF(L68&lt;=24,(L68-17)*0.34,IF(L68&lt;=32,(L68-25)*0.34,0)))),0)+IF(F68="JOŽ",IF(L68=1,85,IF(L68=2,59.5,IF(L68=3,45,IF(L68=4,32.5,IF(L68=5,30,IF(L68=6,27.5,IF(L68=7,25,IF(L68=8,22.5,0))))))))+IF(L68&lt;=8,0,IF(L68&lt;=16,19,IF(L68&lt;=24,13,0)))-IF(L68&lt;=8,0,IF(L68&lt;=16,(L68-9)*0.425,IF(L68&lt;=24,(L68-17)*0.425,0))),0)+IF(F68="JPČ",IF(L68=1,68,IF(L68=2,47.6,IF(L68=3,36,IF(L68=4,26,IF(L68=5,24,IF(L68=6,22,IF(L68=7,20,IF(L68=8,18,0))))))))+IF(L68&lt;=8,0,IF(L68&lt;=16,13,IF(L68&lt;=24,9,0)))-IF(L68&lt;=8,0,IF(L68&lt;=16,(L68-9)*0.34,IF(L68&lt;=24,(L68-17)*0.34,0))),0)+IF(F68="JEČ",IF(L68=1,34,IF(L68=2,26.04,IF(L68=3,20.6,IF(L68=4,12,IF(L68=5,11,IF(L68=6,10,IF(L68=7,9,IF(L68=8,8,0))))))))+IF(L68&lt;=8,0,IF(L68&lt;=16,6,0))-IF(L68&lt;=8,0,IF(L68&lt;=16,(L68-9)*0.17,0)),0)+IF(F68="JEOF",IF(L68=1,34,IF(L68=2,26.04,IF(L68=3,20.6,IF(L68=4,12,IF(L68=5,11,IF(L68=6,10,IF(L68=7,9,IF(L68=8,8,0))))))))+IF(L68&lt;=8,0,IF(L68&lt;=16,6,0))-IF(L68&lt;=8,0,IF(L68&lt;=16,(L68-9)*0.17,0)),0)+IF(F68="JnPČ",IF(L68=1,51,IF(L68=2,35.7,IF(L68=3,27,IF(L68=4,19.5,IF(L68=5,18,IF(L68=6,16.5,IF(L68=7,15,IF(L68=8,13.5,0))))))))+IF(L68&lt;=8,0,IF(L68&lt;=16,10,0))-IF(L68&lt;=8,0,IF(L68&lt;=16,(L68-9)*0.255,0)),0)+IF(F68="JnEČ",IF(L68=1,25.5,IF(L68=2,19.53,IF(L68=3,15.48,IF(L68=4,9,IF(L68=5,8.25,IF(L68=6,7.5,IF(L68=7,6.75,IF(L68=8,6,0))))))))+IF(L68&lt;=8,0,IF(L68&lt;=16,5,0))-IF(L68&lt;=8,0,IF(L68&lt;=16,(L68-9)*0.1275,0)),0)+IF(F68="JčPČ",IF(L68=1,21.25,IF(L68=2,14.5,IF(L68=3,11.5,IF(L68=4,7,IF(L68=5,6.5,IF(L68=6,6,IF(L68=7,5.5,IF(L68=8,5,0))))))))+IF(L68&lt;=8,0,IF(L68&lt;=16,4,0))-IF(L68&lt;=8,0,IF(L68&lt;=16,(L68-9)*0.10625,0)),0)+IF(F68="JčEČ",IF(L68=1,17,IF(L68=2,13.02,IF(L68=3,10.32,IF(L68=4,6,IF(L68=5,5.5,IF(L68=6,5,IF(L68=7,4.5,IF(L68=8,4,0))))))))+IF(L68&lt;=8,0,IF(L68&lt;=16,3,0))-IF(L68&lt;=8,0,IF(L68&lt;=16,(L68-9)*0.085,0)),0)+IF(F68="NEAK",IF(L68=1,11.48,IF(L68=2,8.79,IF(L68=3,6.97,IF(L68=4,4.05,IF(L68=5,3.71,IF(L68=6,3.38,IF(L68=7,3.04,IF(L68=8,2.7,0))))))))+IF(L68&lt;=8,0,IF(L68&lt;=16,2,IF(L68&lt;=24,1.3,0)))-IF(L68&lt;=8,0,IF(L68&lt;=16,(L68-9)*0.0574,IF(L68&lt;=24,(L68-17)*0.0574,0))),0))*IF(L68&lt;0,1,IF(OR(F68="PČ",F68="PŽ",F68="PT"),IF(J68&lt;32,J68/32,1),1))* IF(L68&lt;0,1,IF(OR(F68="EČ",F68="EŽ",F68="JOŽ",F68="JPČ",F68="NEAK"),IF(J68&lt;24,J68/24,1),1))*IF(L68&lt;0,1,IF(OR(F68="PČneol",F68="JEČ",F68="JEOF",F68="JnPČ",F68="JnEČ",F68="JčPČ",F68="JčEČ"),IF(J68&lt;16,J68/16,1),1))*IF(L68&lt;0,1,IF(F68="EČneol",IF(J68&lt;8,J68/8,1),1))</f>
        <v>21.666666666666664</v>
      </c>
      <c r="O68" s="9">
        <f t="shared" ref="O68:O70" si="30">IF(F68="OŽ",N68,IF(H68="Ne",IF(J68*0.3&lt;J68-L68,N68,0),IF(J68*0.1&lt;J68-L68,N68,0)))</f>
        <v>21.666666666666664</v>
      </c>
      <c r="P68" s="4">
        <f t="shared" ref="P68" si="31">IF(O68=0,0,IF(F68="OŽ",IF(L68&gt;35,0,IF(J68&gt;35,(36-L68)*1.836,((36-L68)-(36-J68))*1.836)),0)+IF(F68="PČ",IF(L68&gt;31,0,IF(J68&gt;31,(32-L68)*1.347,((32-L68)-(32-J68))*1.347)),0)+ IF(F68="PČneol",IF(L68&gt;15,0,IF(J68&gt;15,(16-L68)*0.255,((16-L68)-(16-J68))*0.255)),0)+IF(F68="PŽ",IF(L68&gt;31,0,IF(J68&gt;31,(32-L68)*0.255,((32-L68)-(32-J68))*0.255)),0)+IF(F68="EČ",IF(L68&gt;23,0,IF(J68&gt;23,(24-L68)*0.612,((24-L68)-(24-J68))*0.612)),0)+IF(F68="EČneol",IF(L68&gt;7,0,IF(J68&gt;7,(8-L68)*0.204,((8-L68)-(8-J68))*0.204)),0)+IF(F68="EŽ",IF(L68&gt;23,0,IF(J68&gt;23,(24-L68)*0.204,((24-L68)-(24-J68))*0.204)),0)+IF(F68="PT",IF(L68&gt;31,0,IF(J68&gt;31,(32-L68)*0.204,((32-L68)-(32-J68))*0.204)),0)+IF(F68="JOŽ",IF(L68&gt;23,0,IF(J68&gt;23,(24-L68)*0.255,((24-L68)-(24-J68))*0.255)),0)+IF(F68="JPČ",IF(L68&gt;23,0,IF(J68&gt;23,(24-L68)*0.204,((24-L68)-(24-J68))*0.204)),0)+IF(F68="JEČ",IF(L68&gt;15,0,IF(J68&gt;15,(16-L68)*0.102,((16-L68)-(16-J68))*0.102)),0)+IF(F68="JEOF",IF(L68&gt;15,0,IF(J68&gt;15,(16-L68)*0.102,((16-L68)-(16-J68))*0.102)),0)+IF(F68="JnPČ",IF(L68&gt;15,0,IF(J68&gt;15,(16-L68)*0.153,((16-L68)-(16-J68))*0.153)),0)+IF(F68="JnEČ",IF(L68&gt;15,0,IF(J68&gt;15,(16-L68)*0.0765,((16-L68)-(16-J68))*0.0765)),0)+IF(F68="JčPČ",IF(L68&gt;15,0,IF(J68&gt;15,(16-L68)*0.06375,((16-L68)-(16-J68))*0.06375)),0)+IF(F68="JčEČ",IF(L68&gt;15,0,IF(J68&gt;15,(16-L68)*0.051,((16-L68)-(16-J68))*0.051)),0)+IF(F68="NEAK",IF(L68&gt;23,0,IF(J68&gt;23,(24-L68)*0.03444,((24-L68)-(24-J68))*0.03444)),0))</f>
        <v>2.448</v>
      </c>
      <c r="Q68" s="11">
        <f t="shared" ref="Q68" si="32">IF(ISERROR(P68*100/N68),0,(P68*100/N68))</f>
        <v>11.298461538461538</v>
      </c>
      <c r="R68" s="10">
        <f t="shared" ref="R68:R70" si="33">IF(Q68&lt;=30,O68+P68,O68+O68*0.3)*IF(G68=1,0.4,IF(G68=2,0.75,IF(G68="1 (kas 4 m. 1 k. nerengiamos)",0.52,1)))*IF(D68="olimpinė",1,IF(M68="Ne",0.5,1))*IF(OR(A$5="Lietuvos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federacija"),IF(OR(J68&lt;8,K68&lt;16),0,1),1)*E68*IF(I68&lt;=1,1,1/I68)*IF(OR(A$5="Lietuvos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18.085999999999999</v>
      </c>
    </row>
    <row r="69" spans="1:18">
      <c r="A69" s="66">
        <v>2</v>
      </c>
      <c r="B69" s="66" t="s">
        <v>65</v>
      </c>
      <c r="C69" s="12" t="s">
        <v>66</v>
      </c>
      <c r="D69" s="66" t="s">
        <v>30</v>
      </c>
      <c r="E69" s="66">
        <v>1</v>
      </c>
      <c r="F69" s="66" t="s">
        <v>43</v>
      </c>
      <c r="G69" s="66">
        <v>2</v>
      </c>
      <c r="H69" s="66" t="s">
        <v>32</v>
      </c>
      <c r="I69" s="66"/>
      <c r="J69" s="66">
        <v>13</v>
      </c>
      <c r="K69" s="66">
        <v>35</v>
      </c>
      <c r="L69" s="66">
        <v>5</v>
      </c>
      <c r="M69" s="66" t="s">
        <v>33</v>
      </c>
      <c r="N69" s="3">
        <f t="shared" si="29"/>
        <v>35.75</v>
      </c>
      <c r="O69" s="9">
        <f t="shared" si="30"/>
        <v>35.75</v>
      </c>
      <c r="P69" s="4">
        <f t="shared" ref="P69:P70" si="34">IF(O69=0,0,IF(F69="OŽ",IF(L69&gt;35,0,IF(J69&gt;35,(36-L69)*1.836,((36-L69)-(36-J69))*1.836)),0)+IF(F69="PČ",IF(L69&gt;31,0,IF(J69&gt;31,(32-L69)*1.347,((32-L69)-(32-J69))*1.347)),0)+ IF(F69="PČneol",IF(L69&gt;15,0,IF(J69&gt;15,(16-L69)*0.255,((16-L69)-(16-J69))*0.255)),0)+IF(F69="PŽ",IF(L69&gt;31,0,IF(J69&gt;31,(32-L69)*0.255,((32-L69)-(32-J69))*0.255)),0)+IF(F69="EČ",IF(L69&gt;23,0,IF(J69&gt;23,(24-L69)*0.612,((24-L69)-(24-J69))*0.612)),0)+IF(F69="EČneol",IF(L69&gt;7,0,IF(J69&gt;7,(8-L69)*0.204,((8-L69)-(8-J69))*0.204)),0)+IF(F69="EŽ",IF(L69&gt;23,0,IF(J69&gt;23,(24-L69)*0.204,((24-L69)-(24-J69))*0.204)),0)+IF(F69="PT",IF(L69&gt;31,0,IF(J69&gt;31,(32-L69)*0.204,((32-L69)-(32-J69))*0.204)),0)+IF(F69="JOŽ",IF(L69&gt;23,0,IF(J69&gt;23,(24-L69)*0.255,((24-L69)-(24-J69))*0.255)),0)+IF(F69="JPČ",IF(L69&gt;23,0,IF(J69&gt;23,(24-L69)*0.204,((24-L69)-(24-J69))*0.204)),0)+IF(F69="JEČ",IF(L69&gt;15,0,IF(J69&gt;15,(16-L69)*0.102,((16-L69)-(16-J69))*0.102)),0)+IF(F69="JEOF",IF(L69&gt;15,0,IF(J69&gt;15,(16-L69)*0.102,((16-L69)-(16-J69))*0.102)),0)+IF(F69="JnPČ",IF(L69&gt;15,0,IF(J69&gt;15,(16-L69)*0.153,((16-L69)-(16-J69))*0.153)),0)+IF(F69="JnEČ",IF(L69&gt;15,0,IF(J69&gt;15,(16-L69)*0.0765,((16-L69)-(16-J69))*0.0765)),0)+IF(F69="JčPČ",IF(L69&gt;15,0,IF(J69&gt;15,(16-L69)*0.06375,((16-L69)-(16-J69))*0.06375)),0)+IF(F69="JčEČ",IF(L69&gt;15,0,IF(J69&gt;15,(16-L69)*0.051,((16-L69)-(16-J69))*0.051)),0)+IF(F69="NEAK",IF(L69&gt;23,0,IF(J69&gt;23,(24-L69)*0.03444,((24-L69)-(24-J69))*0.03444)),0))</f>
        <v>4.8959999999999999</v>
      </c>
      <c r="Q69" s="11">
        <f t="shared" ref="Q69:Q70" si="35">IF(ISERROR(P69*100/N69),0,(P69*100/N69))</f>
        <v>13.695104895104894</v>
      </c>
      <c r="R69" s="10">
        <f t="shared" si="33"/>
        <v>30.484500000000001</v>
      </c>
    </row>
    <row r="70" spans="1:18">
      <c r="A70" s="66">
        <v>3</v>
      </c>
      <c r="B70" s="66" t="s">
        <v>41</v>
      </c>
      <c r="C70" s="12" t="s">
        <v>42</v>
      </c>
      <c r="D70" s="66" t="s">
        <v>30</v>
      </c>
      <c r="E70" s="66">
        <v>1</v>
      </c>
      <c r="F70" s="66" t="s">
        <v>43</v>
      </c>
      <c r="G70" s="66">
        <v>2</v>
      </c>
      <c r="H70" s="66" t="s">
        <v>32</v>
      </c>
      <c r="I70" s="66"/>
      <c r="J70" s="66">
        <v>9</v>
      </c>
      <c r="K70" s="66">
        <v>35</v>
      </c>
      <c r="L70" s="66">
        <v>5</v>
      </c>
      <c r="M70" s="66" t="s">
        <v>33</v>
      </c>
      <c r="N70" s="3">
        <f t="shared" si="29"/>
        <v>24.75</v>
      </c>
      <c r="O70" s="9">
        <f t="shared" si="30"/>
        <v>24.75</v>
      </c>
      <c r="P70" s="4">
        <f t="shared" si="34"/>
        <v>2.448</v>
      </c>
      <c r="Q70" s="11">
        <f t="shared" si="35"/>
        <v>9.8909090909090907</v>
      </c>
      <c r="R70" s="10">
        <f t="shared" si="33"/>
        <v>20.398499999999999</v>
      </c>
    </row>
    <row r="71" spans="1:18" ht="15" customHeight="1">
      <c r="A71" s="76" t="s">
        <v>36</v>
      </c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8"/>
      <c r="R71" s="10">
        <f>SUM(R68:R70)</f>
        <v>68.968999999999994</v>
      </c>
    </row>
    <row r="72" spans="1:18" ht="15.75">
      <c r="A72" s="59" t="s">
        <v>37</v>
      </c>
      <c r="B72" s="59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1:18">
      <c r="A73" s="47" t="s">
        <v>46</v>
      </c>
      <c r="B73" s="47"/>
      <c r="C73" s="47"/>
      <c r="D73" s="47"/>
      <c r="E73" s="47"/>
      <c r="F73" s="47"/>
      <c r="G73" s="47"/>
      <c r="H73" s="47"/>
      <c r="I73" s="47"/>
      <c r="J73" s="14"/>
      <c r="K73" s="14"/>
      <c r="L73" s="14"/>
      <c r="M73" s="14"/>
      <c r="N73" s="14"/>
      <c r="O73" s="14"/>
      <c r="P73" s="14"/>
      <c r="Q73" s="14"/>
      <c r="R73" s="15"/>
    </row>
    <row r="74" spans="1:18" s="8" customFormat="1">
      <c r="A74" s="47"/>
      <c r="B74" s="47"/>
      <c r="C74" s="47"/>
      <c r="D74" s="47"/>
      <c r="E74" s="47"/>
      <c r="F74" s="47"/>
      <c r="G74" s="47"/>
      <c r="H74" s="47"/>
      <c r="I74" s="47"/>
      <c r="J74" s="14"/>
      <c r="K74" s="14"/>
      <c r="L74" s="14"/>
      <c r="M74" s="14"/>
      <c r="N74" s="14"/>
      <c r="O74" s="14"/>
      <c r="P74" s="14"/>
      <c r="Q74" s="14"/>
      <c r="R74" s="15"/>
    </row>
    <row r="75" spans="1:18" ht="15" customHeight="1">
      <c r="A75" s="71" t="s">
        <v>67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62"/>
      <c r="R75" s="56"/>
    </row>
    <row r="76" spans="1:18" ht="18">
      <c r="A76" s="69" t="s">
        <v>27</v>
      </c>
      <c r="B76" s="70"/>
      <c r="C76" s="70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62"/>
      <c r="R76" s="56"/>
    </row>
    <row r="77" spans="1:18">
      <c r="A77" s="71" t="s">
        <v>40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62"/>
      <c r="R77" s="56"/>
    </row>
    <row r="78" spans="1:18">
      <c r="A78" s="66">
        <v>1</v>
      </c>
      <c r="B78" s="66" t="s">
        <v>68</v>
      </c>
      <c r="C78" s="54" t="s">
        <v>69</v>
      </c>
      <c r="D78" s="66" t="s">
        <v>30</v>
      </c>
      <c r="E78" s="66">
        <v>1</v>
      </c>
      <c r="F78" s="66" t="s">
        <v>56</v>
      </c>
      <c r="G78" s="66">
        <v>2</v>
      </c>
      <c r="H78" s="66" t="s">
        <v>32</v>
      </c>
      <c r="I78" s="66"/>
      <c r="J78" s="66">
        <v>11</v>
      </c>
      <c r="K78" s="66">
        <v>57</v>
      </c>
      <c r="L78" s="66">
        <v>1</v>
      </c>
      <c r="M78" s="66" t="s">
        <v>33</v>
      </c>
      <c r="N78" s="3">
        <f t="shared" ref="N78:N82" si="36">(IF(F78="OŽ",IF(L78=1,550.8,IF(L78=2,426.38,IF(L78=3,342.14,IF(L78=4,181.44,IF(L78=5,168.48,IF(L78=6,155.52,IF(L78=7,148.5,IF(L78=8,144,0))))))))+IF(L78&lt;=8,0,IF(L78&lt;=16,137.7,IF(L78&lt;=24,108,IF(L78&lt;=32,80.1,IF(L78&lt;=36,52.2,0)))))-IF(L78&lt;=8,0,IF(L78&lt;=16,(L78-9)*2.754,IF(L78&lt;=24,(L78-17)* 2.754,IF(L78&lt;=32,(L78-25)* 2.754,IF(L78&lt;=36,(L78-33)*2.754,0))))),0)+IF(F78="PČ",IF(L78=1,449,IF(L78=2,314.6,IF(L78=3,238,IF(L78=4,172,IF(L78=5,159,IF(L78=6,145,IF(L78=7,132,IF(L78=8,119,0))))))))+IF(L78&lt;=8,0,IF(L78&lt;=16,88,IF(L78&lt;=24,55,IF(L78&lt;=32,22,0))))-IF(L78&lt;=8,0,IF(L78&lt;=16,(L78-9)*2.245,IF(L78&lt;=24,(L78-17)*2.245,IF(L78&lt;=32,(L78-25)*2.245,0)))),0)+IF(F78="PČneol",IF(L78=1,85,IF(L78=2,64.61,IF(L78=3,50.76,IF(L78=4,16.25,IF(L78=5,15,IF(L78=6,13.75,IF(L78=7,12.5,IF(L78=8,11.25,0))))))))+IF(L78&lt;=8,0,IF(L78&lt;=16,9,0))-IF(L78&lt;=8,0,IF(L78&lt;=16,(L78-9)*0.425,0)),0)+IF(F78="PŽ",IF(L78=1,85,IF(L78=2,59.5,IF(L78=3,45,IF(L78=4,32.5,IF(L78=5,30,IF(L78=6,27.5,IF(L78=7,25,IF(L78=8,22.5,0))))))))+IF(L78&lt;=8,0,IF(L78&lt;=16,19,IF(L78&lt;=24,13,IF(L78&lt;=32,8,0))))-IF(L78&lt;=8,0,IF(L78&lt;=16,(L78-9)*0.425,IF(L78&lt;=24,(L78-17)*0.425,IF(L78&lt;=32,(L78-25)*0.425,0)))),0)+IF(F78="EČ",IF(L78=1,204,IF(L78=2,156.24,IF(L78=3,123.84,IF(L78=4,72,IF(L78=5,66,IF(L78=6,60,IF(L78=7,54,IF(L78=8,48,0))))))))+IF(L78&lt;=8,0,IF(L78&lt;=16,40,IF(L78&lt;=24,25,0)))-IF(L78&lt;=8,0,IF(L78&lt;=16,(L78-9)*1.02,IF(L78&lt;=24,(L78-17)*1.02,0))),0)+IF(F78="EČneol",IF(L78=1,68,IF(L78=2,51.69,IF(L78=3,40.61,IF(L78=4,13,IF(L78=5,12,IF(L78=6,11,IF(L78=7,10,IF(L78=8,9,0)))))))))+IF(F78="EŽ",IF(L78=1,68,IF(L78=2,47.6,IF(L78=3,36,IF(L78=4,18,IF(L78=5,16.5,IF(L78=6,15,IF(L78=7,13.5,IF(L78=8,12,0))))))))+IF(L78&lt;=8,0,IF(L78&lt;=16,10,IF(L78&lt;=24,6,0)))-IF(L78&lt;=8,0,IF(L78&lt;=16,(L78-9)*0.34,IF(L78&lt;=24,(L78-17)*0.34,0))),0)+IF(F78="PT",IF(L78=1,68,IF(L78=2,52.08,IF(L78=3,41.28,IF(L78=4,24,IF(L78=5,22,IF(L78=6,20,IF(L78=7,18,IF(L78=8,16,0))))))))+IF(L78&lt;=8,0,IF(L78&lt;=16,13,IF(L78&lt;=24,9,IF(L78&lt;=32,4,0))))-IF(L78&lt;=8,0,IF(L78&lt;=16,(L78-9)*0.34,IF(L78&lt;=24,(L78-17)*0.34,IF(L78&lt;=32,(L78-25)*0.34,0)))),0)+IF(F78="JOŽ",IF(L78=1,85,IF(L78=2,59.5,IF(L78=3,45,IF(L78=4,32.5,IF(L78=5,30,IF(L78=6,27.5,IF(L78=7,25,IF(L78=8,22.5,0))))))))+IF(L78&lt;=8,0,IF(L78&lt;=16,19,IF(L78&lt;=24,13,0)))-IF(L78&lt;=8,0,IF(L78&lt;=16,(L78-9)*0.425,IF(L78&lt;=24,(L78-17)*0.425,0))),0)+IF(F78="JPČ",IF(L78=1,68,IF(L78=2,47.6,IF(L78=3,36,IF(L78=4,26,IF(L78=5,24,IF(L78=6,22,IF(L78=7,20,IF(L78=8,18,0))))))))+IF(L78&lt;=8,0,IF(L78&lt;=16,13,IF(L78&lt;=24,9,0)))-IF(L78&lt;=8,0,IF(L78&lt;=16,(L78-9)*0.34,IF(L78&lt;=24,(L78-17)*0.34,0))),0)+IF(F78="JEČ",IF(L78=1,34,IF(L78=2,26.04,IF(L78=3,20.6,IF(L78=4,12,IF(L78=5,11,IF(L78=6,10,IF(L78=7,9,IF(L78=8,8,0))))))))+IF(L78&lt;=8,0,IF(L78&lt;=16,6,0))-IF(L78&lt;=8,0,IF(L78&lt;=16,(L78-9)*0.17,0)),0)+IF(F78="JEOF",IF(L78=1,34,IF(L78=2,26.04,IF(L78=3,20.6,IF(L78=4,12,IF(L78=5,11,IF(L78=6,10,IF(L78=7,9,IF(L78=8,8,0))))))))+IF(L78&lt;=8,0,IF(L78&lt;=16,6,0))-IF(L78&lt;=8,0,IF(L78&lt;=16,(L78-9)*0.17,0)),0)+IF(F78="JnPČ",IF(L78=1,51,IF(L78=2,35.7,IF(L78=3,27,IF(L78=4,19.5,IF(L78=5,18,IF(L78=6,16.5,IF(L78=7,15,IF(L78=8,13.5,0))))))))+IF(L78&lt;=8,0,IF(L78&lt;=16,10,0))-IF(L78&lt;=8,0,IF(L78&lt;=16,(L78-9)*0.255,0)),0)+IF(F78="JnEČ",IF(L78=1,25.5,IF(L78=2,19.53,IF(L78=3,15.48,IF(L78=4,9,IF(L78=5,8.25,IF(L78=6,7.5,IF(L78=7,6.75,IF(L78=8,6,0))))))))+IF(L78&lt;=8,0,IF(L78&lt;=16,5,0))-IF(L78&lt;=8,0,IF(L78&lt;=16,(L78-9)*0.1275,0)),0)+IF(F78="JčPČ",IF(L78=1,21.25,IF(L78=2,14.5,IF(L78=3,11.5,IF(L78=4,7,IF(L78=5,6.5,IF(L78=6,6,IF(L78=7,5.5,IF(L78=8,5,0))))))))+IF(L78&lt;=8,0,IF(L78&lt;=16,4,0))-IF(L78&lt;=8,0,IF(L78&lt;=16,(L78-9)*0.10625,0)),0)+IF(F78="JčEČ",IF(L78=1,17,IF(L78=2,13.02,IF(L78=3,10.32,IF(L78=4,6,IF(L78=5,5.5,IF(L78=6,5,IF(L78=7,4.5,IF(L78=8,4,0))))))))+IF(L78&lt;=8,0,IF(L78&lt;=16,3,0))-IF(L78&lt;=8,0,IF(L78&lt;=16,(L78-9)*0.085,0)),0)+IF(F78="NEAK",IF(L78=1,11.48,IF(L78=2,8.79,IF(L78=3,6.97,IF(L78=4,4.05,IF(L78=5,3.71,IF(L78=6,3.38,IF(L78=7,3.04,IF(L78=8,2.7,0))))))))+IF(L78&lt;=8,0,IF(L78&lt;=16,2,IF(L78&lt;=24,1.3,0)))-IF(L78&lt;=8,0,IF(L78&lt;=16,(L78-9)*0.0574,IF(L78&lt;=24,(L78-17)*0.0574,0))),0))*IF(L78&lt;0,1,IF(OR(F78="PČ",F78="PŽ",F78="PT"),IF(J78&lt;32,J78/32,1),1))* IF(L78&lt;0,1,IF(OR(F78="EČ",F78="EŽ",F78="JOŽ",F78="JPČ",F78="NEAK"),IF(J78&lt;24,J78/24,1),1))*IF(L78&lt;0,1,IF(OR(F78="PČneol",F78="JEČ",F78="JEOF",F78="JnPČ",F78="JnEČ",F78="JčPČ",F78="JčEČ"),IF(J78&lt;16,J78/16,1),1))*IF(L78&lt;0,1,IF(F78="EČneol",IF(J78&lt;8,J78/8,1),1))</f>
        <v>154.34375</v>
      </c>
      <c r="O78" s="9">
        <f t="shared" ref="O78:O82" si="37">IF(F78="OŽ",N78,IF(H78="Ne",IF(J78*0.3&lt;J78-L78,N78,0),IF(J78*0.1&lt;J78-L78,N78,0)))</f>
        <v>154.34375</v>
      </c>
      <c r="P78" s="4">
        <f t="shared" ref="P78" si="38">IF(O78=0,0,IF(F78="OŽ",IF(L78&gt;35,0,IF(J78&gt;35,(36-L78)*1.836,((36-L78)-(36-J78))*1.836)),0)+IF(F78="PČ",IF(L78&gt;31,0,IF(J78&gt;31,(32-L78)*1.347,((32-L78)-(32-J78))*1.347)),0)+ IF(F78="PČneol",IF(L78&gt;15,0,IF(J78&gt;15,(16-L78)*0.255,((16-L78)-(16-J78))*0.255)),0)+IF(F78="PŽ",IF(L78&gt;31,0,IF(J78&gt;31,(32-L78)*0.255,((32-L78)-(32-J78))*0.255)),0)+IF(F78="EČ",IF(L78&gt;23,0,IF(J78&gt;23,(24-L78)*0.612,((24-L78)-(24-J78))*0.612)),0)+IF(F78="EČneol",IF(L78&gt;7,0,IF(J78&gt;7,(8-L78)*0.204,((8-L78)-(8-J78))*0.204)),0)+IF(F78="EŽ",IF(L78&gt;23,0,IF(J78&gt;23,(24-L78)*0.204,((24-L78)-(24-J78))*0.204)),0)+IF(F78="PT",IF(L78&gt;31,0,IF(J78&gt;31,(32-L78)*0.204,((32-L78)-(32-J78))*0.204)),0)+IF(F78="JOŽ",IF(L78&gt;23,0,IF(J78&gt;23,(24-L78)*0.255,((24-L78)-(24-J78))*0.255)),0)+IF(F78="JPČ",IF(L78&gt;23,0,IF(J78&gt;23,(24-L78)*0.204,((24-L78)-(24-J78))*0.204)),0)+IF(F78="JEČ",IF(L78&gt;15,0,IF(J78&gt;15,(16-L78)*0.102,((16-L78)-(16-J78))*0.102)),0)+IF(F78="JEOF",IF(L78&gt;15,0,IF(J78&gt;15,(16-L78)*0.102,((16-L78)-(16-J78))*0.102)),0)+IF(F78="JnPČ",IF(L78&gt;15,0,IF(J78&gt;15,(16-L78)*0.153,((16-L78)-(16-J78))*0.153)),0)+IF(F78="JnEČ",IF(L78&gt;15,0,IF(J78&gt;15,(16-L78)*0.0765,((16-L78)-(16-J78))*0.0765)),0)+IF(F78="JčPČ",IF(L78&gt;15,0,IF(J78&gt;15,(16-L78)*0.06375,((16-L78)-(16-J78))*0.06375)),0)+IF(F78="JčEČ",IF(L78&gt;15,0,IF(J78&gt;15,(16-L78)*0.051,((16-L78)-(16-J78))*0.051)),0)+IF(F78="NEAK",IF(L78&gt;23,0,IF(J78&gt;23,(24-L78)*0.03444,((24-L78)-(24-J78))*0.03444)),0))</f>
        <v>13.469999999999999</v>
      </c>
      <c r="Q78" s="11">
        <f t="shared" ref="Q78" si="39">IF(ISERROR(P78*100/N78),0,(P78*100/N78))</f>
        <v>8.7272727272727266</v>
      </c>
      <c r="R78" s="10">
        <f t="shared" ref="R78:R82" si="40">IF(Q78&lt;=30,O78+P78,O78+O78*0.3)*IF(G78=1,0.4,IF(G78=2,0.75,IF(G78="1 (kas 4 m. 1 k. nerengiamos)",0.52,1)))*IF(D78="olimpinė",1,IF(M78="Ne",0.5,1))*IF(OR(A$5="Lietuvos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federacija"),IF(OR(J78&lt;8,K78&lt;16),0,1),1)*E78*IF(I78&lt;=1,1,1/I78)*IF(OR(A$5="Lietuvos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125.86031249999999</v>
      </c>
    </row>
    <row r="79" spans="1:18">
      <c r="A79" s="66">
        <v>2</v>
      </c>
      <c r="B79" s="66" t="s">
        <v>70</v>
      </c>
      <c r="C79" s="54" t="s">
        <v>64</v>
      </c>
      <c r="D79" s="66" t="s">
        <v>30</v>
      </c>
      <c r="E79" s="66">
        <v>1</v>
      </c>
      <c r="F79" s="66" t="s">
        <v>56</v>
      </c>
      <c r="G79" s="66">
        <v>2</v>
      </c>
      <c r="H79" s="66" t="s">
        <v>32</v>
      </c>
      <c r="I79" s="66"/>
      <c r="J79" s="66">
        <v>22</v>
      </c>
      <c r="K79" s="66">
        <v>57</v>
      </c>
      <c r="L79" s="66">
        <v>5</v>
      </c>
      <c r="M79" s="66" t="s">
        <v>33</v>
      </c>
      <c r="N79" s="3">
        <f t="shared" si="36"/>
        <v>109.3125</v>
      </c>
      <c r="O79" s="9">
        <f t="shared" si="37"/>
        <v>109.3125</v>
      </c>
      <c r="P79" s="4">
        <f t="shared" ref="P79:P82" si="41">IF(O79=0,0,IF(F79="OŽ",IF(L79&gt;35,0,IF(J79&gt;35,(36-L79)*1.836,((36-L79)-(36-J79))*1.836)),0)+IF(F79="PČ",IF(L79&gt;31,0,IF(J79&gt;31,(32-L79)*1.347,((32-L79)-(32-J79))*1.347)),0)+ IF(F79="PČneol",IF(L79&gt;15,0,IF(J79&gt;15,(16-L79)*0.255,((16-L79)-(16-J79))*0.255)),0)+IF(F79="PŽ",IF(L79&gt;31,0,IF(J79&gt;31,(32-L79)*0.255,((32-L79)-(32-J79))*0.255)),0)+IF(F79="EČ",IF(L79&gt;23,0,IF(J79&gt;23,(24-L79)*0.612,((24-L79)-(24-J79))*0.612)),0)+IF(F79="EČneol",IF(L79&gt;7,0,IF(J79&gt;7,(8-L79)*0.204,((8-L79)-(8-J79))*0.204)),0)+IF(F79="EŽ",IF(L79&gt;23,0,IF(J79&gt;23,(24-L79)*0.204,((24-L79)-(24-J79))*0.204)),0)+IF(F79="PT",IF(L79&gt;31,0,IF(J79&gt;31,(32-L79)*0.204,((32-L79)-(32-J79))*0.204)),0)+IF(F79="JOŽ",IF(L79&gt;23,0,IF(J79&gt;23,(24-L79)*0.255,((24-L79)-(24-J79))*0.255)),0)+IF(F79="JPČ",IF(L79&gt;23,0,IF(J79&gt;23,(24-L79)*0.204,((24-L79)-(24-J79))*0.204)),0)+IF(F79="JEČ",IF(L79&gt;15,0,IF(J79&gt;15,(16-L79)*0.102,((16-L79)-(16-J79))*0.102)),0)+IF(F79="JEOF",IF(L79&gt;15,0,IF(J79&gt;15,(16-L79)*0.102,((16-L79)-(16-J79))*0.102)),0)+IF(F79="JnPČ",IF(L79&gt;15,0,IF(J79&gt;15,(16-L79)*0.153,((16-L79)-(16-J79))*0.153)),0)+IF(F79="JnEČ",IF(L79&gt;15,0,IF(J79&gt;15,(16-L79)*0.0765,((16-L79)-(16-J79))*0.0765)),0)+IF(F79="JčPČ",IF(L79&gt;15,0,IF(J79&gt;15,(16-L79)*0.06375,((16-L79)-(16-J79))*0.06375)),0)+IF(F79="JčEČ",IF(L79&gt;15,0,IF(J79&gt;15,(16-L79)*0.051,((16-L79)-(16-J79))*0.051)),0)+IF(F79="NEAK",IF(L79&gt;23,0,IF(J79&gt;23,(24-L79)*0.03444,((24-L79)-(24-J79))*0.03444)),0))</f>
        <v>22.899000000000001</v>
      </c>
      <c r="Q79" s="11">
        <f t="shared" ref="Q79:Q82" si="42">IF(ISERROR(P79*100/N79),0,(P79*100/N79))</f>
        <v>20.94819897084048</v>
      </c>
      <c r="R79" s="10">
        <f t="shared" si="40"/>
        <v>99.158625000000001</v>
      </c>
    </row>
    <row r="80" spans="1:18">
      <c r="A80" s="66">
        <v>3</v>
      </c>
      <c r="B80" s="66" t="s">
        <v>71</v>
      </c>
      <c r="C80" s="12" t="s">
        <v>72</v>
      </c>
      <c r="D80" s="66" t="s">
        <v>30</v>
      </c>
      <c r="E80" s="66">
        <v>1</v>
      </c>
      <c r="F80" s="66" t="s">
        <v>56</v>
      </c>
      <c r="G80" s="66">
        <v>2</v>
      </c>
      <c r="H80" s="66" t="s">
        <v>32</v>
      </c>
      <c r="I80" s="66"/>
      <c r="J80" s="66">
        <v>19</v>
      </c>
      <c r="K80" s="66">
        <v>57</v>
      </c>
      <c r="L80" s="66">
        <v>9</v>
      </c>
      <c r="M80" s="66" t="s">
        <v>33</v>
      </c>
      <c r="N80" s="3">
        <f t="shared" si="36"/>
        <v>52.25</v>
      </c>
      <c r="O80" s="9">
        <f t="shared" si="37"/>
        <v>52.25</v>
      </c>
      <c r="P80" s="4">
        <f t="shared" si="41"/>
        <v>13.469999999999999</v>
      </c>
      <c r="Q80" s="11">
        <f t="shared" si="42"/>
        <v>25.779904306220097</v>
      </c>
      <c r="R80" s="10">
        <f t="shared" si="40"/>
        <v>49.29</v>
      </c>
    </row>
    <row r="81" spans="1:18">
      <c r="A81" s="66">
        <v>4</v>
      </c>
      <c r="B81" s="66" t="s">
        <v>73</v>
      </c>
      <c r="C81" s="54" t="s">
        <v>60</v>
      </c>
      <c r="D81" s="66" t="s">
        <v>30</v>
      </c>
      <c r="E81" s="66">
        <v>1</v>
      </c>
      <c r="F81" s="66" t="s">
        <v>56</v>
      </c>
      <c r="G81" s="66">
        <v>2</v>
      </c>
      <c r="H81" s="66" t="s">
        <v>32</v>
      </c>
      <c r="I81" s="66"/>
      <c r="J81" s="66">
        <v>21</v>
      </c>
      <c r="K81" s="66">
        <v>57</v>
      </c>
      <c r="L81" s="66">
        <v>9</v>
      </c>
      <c r="M81" s="66" t="s">
        <v>33</v>
      </c>
      <c r="N81" s="3">
        <f t="shared" si="36"/>
        <v>57.75</v>
      </c>
      <c r="O81" s="9">
        <f t="shared" si="37"/>
        <v>57.75</v>
      </c>
      <c r="P81" s="4">
        <f t="shared" si="41"/>
        <v>16.164000000000001</v>
      </c>
      <c r="Q81" s="11">
        <f t="shared" si="42"/>
        <v>27.989610389610391</v>
      </c>
      <c r="R81" s="10">
        <f t="shared" si="40"/>
        <v>55.435500000000005</v>
      </c>
    </row>
    <row r="82" spans="1:18">
      <c r="A82" s="66">
        <v>5</v>
      </c>
      <c r="B82" s="66" t="s">
        <v>74</v>
      </c>
      <c r="C82" s="54" t="s">
        <v>29</v>
      </c>
      <c r="D82" s="66" t="s">
        <v>30</v>
      </c>
      <c r="E82" s="66">
        <v>1</v>
      </c>
      <c r="F82" s="66" t="s">
        <v>56</v>
      </c>
      <c r="G82" s="66">
        <v>2</v>
      </c>
      <c r="H82" s="66" t="s">
        <v>32</v>
      </c>
      <c r="I82" s="66"/>
      <c r="J82" s="66">
        <v>25</v>
      </c>
      <c r="K82" s="66">
        <v>57</v>
      </c>
      <c r="L82" s="66">
        <v>17</v>
      </c>
      <c r="M82" s="66" t="s">
        <v>33</v>
      </c>
      <c r="N82" s="3">
        <f t="shared" si="36"/>
        <v>42.96875</v>
      </c>
      <c r="O82" s="9">
        <f t="shared" si="37"/>
        <v>42.96875</v>
      </c>
      <c r="P82" s="4">
        <f t="shared" si="41"/>
        <v>10.776</v>
      </c>
      <c r="Q82" s="11">
        <f t="shared" si="42"/>
        <v>25.078690909090906</v>
      </c>
      <c r="R82" s="10">
        <f t="shared" si="40"/>
        <v>40.308562499999994</v>
      </c>
    </row>
    <row r="83" spans="1:18">
      <c r="A83" s="76" t="s">
        <v>36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8"/>
      <c r="R83" s="10">
        <f>SUM(R78:R82)</f>
        <v>370.053</v>
      </c>
    </row>
    <row r="84" spans="1:18" ht="15.75">
      <c r="A84" s="59" t="s">
        <v>37</v>
      </c>
      <c r="B84" s="59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</row>
    <row r="85" spans="1:18">
      <c r="A85" s="47" t="s">
        <v>46</v>
      </c>
      <c r="B85" s="47"/>
      <c r="C85" s="47"/>
      <c r="D85" s="47"/>
      <c r="E85" s="47"/>
      <c r="F85" s="47"/>
      <c r="G85" s="47"/>
      <c r="H85" s="47"/>
      <c r="I85" s="47"/>
      <c r="J85" s="14"/>
      <c r="K85" s="14"/>
      <c r="L85" s="14"/>
      <c r="M85" s="14"/>
      <c r="N85" s="14"/>
      <c r="O85" s="14"/>
      <c r="P85" s="14"/>
      <c r="Q85" s="14"/>
      <c r="R85" s="15"/>
    </row>
    <row r="86" spans="1:18" s="8" customFormat="1">
      <c r="A86" s="47"/>
      <c r="B86" s="47"/>
      <c r="C86" s="47"/>
      <c r="D86" s="47"/>
      <c r="E86" s="47"/>
      <c r="F86" s="47"/>
      <c r="G86" s="47"/>
      <c r="H86" s="47"/>
      <c r="I86" s="47"/>
      <c r="J86" s="14"/>
      <c r="K86" s="14"/>
      <c r="L86" s="14"/>
      <c r="M86" s="14"/>
      <c r="N86" s="14"/>
      <c r="O86" s="14"/>
      <c r="P86" s="14"/>
      <c r="Q86" s="14"/>
      <c r="R86" s="15"/>
    </row>
    <row r="87" spans="1:18" ht="15" customHeight="1">
      <c r="A87" s="71" t="s">
        <v>75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62"/>
      <c r="R87" s="56"/>
    </row>
    <row r="88" spans="1:18" ht="18">
      <c r="A88" s="69" t="s">
        <v>27</v>
      </c>
      <c r="B88" s="70"/>
      <c r="C88" s="70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62"/>
      <c r="R88" s="56"/>
    </row>
    <row r="89" spans="1:18">
      <c r="A89" s="71" t="s">
        <v>40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62"/>
      <c r="R89" s="56"/>
    </row>
    <row r="90" spans="1:18">
      <c r="A90" s="66">
        <v>1</v>
      </c>
      <c r="B90" s="66" t="s">
        <v>76</v>
      </c>
      <c r="C90" s="54" t="s">
        <v>77</v>
      </c>
      <c r="D90" s="66" t="s">
        <v>30</v>
      </c>
      <c r="E90" s="66">
        <v>1</v>
      </c>
      <c r="F90" s="66" t="s">
        <v>56</v>
      </c>
      <c r="G90" s="66">
        <v>2</v>
      </c>
      <c r="H90" s="66" t="s">
        <v>32</v>
      </c>
      <c r="I90" s="66"/>
      <c r="J90" s="66">
        <v>11</v>
      </c>
      <c r="K90" s="66">
        <v>63</v>
      </c>
      <c r="L90" s="66">
        <v>9</v>
      </c>
      <c r="M90" s="66" t="s">
        <v>33</v>
      </c>
      <c r="N90" s="3">
        <f t="shared" ref="N90" si="43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30.25</v>
      </c>
      <c r="O90" s="9">
        <f t="shared" ref="O90" si="44">IF(F90="OŽ",N90,IF(H90="Ne",IF(J90*0.3&lt;J90-L90,N90,0),IF(J90*0.1&lt;J90-L90,N90,0)))</f>
        <v>0</v>
      </c>
      <c r="P90" s="4">
        <f t="shared" ref="P90" si="45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46">IF(ISERROR(P90*100/N90),0,(P90*100/N90))</f>
        <v>0</v>
      </c>
      <c r="R90" s="10">
        <f t="shared" ref="R90" si="47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91" spans="1:18">
      <c r="A91" s="76" t="s">
        <v>36</v>
      </c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8"/>
      <c r="R91" s="10">
        <f>SUM(R90:R90)</f>
        <v>0</v>
      </c>
    </row>
    <row r="92" spans="1:18" ht="15.75">
      <c r="A92" s="59" t="s">
        <v>37</v>
      </c>
      <c r="B92" s="59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5"/>
    </row>
    <row r="93" spans="1:18">
      <c r="A93" s="47" t="s">
        <v>46</v>
      </c>
      <c r="B93" s="47"/>
      <c r="C93" s="47"/>
      <c r="D93" s="47"/>
      <c r="E93" s="47"/>
      <c r="F93" s="47"/>
      <c r="G93" s="47"/>
      <c r="H93" s="47"/>
      <c r="I93" s="47"/>
      <c r="J93" s="14"/>
      <c r="K93" s="14"/>
      <c r="L93" s="14"/>
      <c r="M93" s="14"/>
      <c r="N93" s="14"/>
      <c r="O93" s="14"/>
      <c r="P93" s="14"/>
      <c r="Q93" s="14"/>
      <c r="R93" s="15"/>
    </row>
    <row r="94" spans="1:18" s="8" customFormat="1">
      <c r="A94" s="47"/>
      <c r="B94" s="47"/>
      <c r="C94" s="47"/>
      <c r="D94" s="47"/>
      <c r="E94" s="47"/>
      <c r="F94" s="47"/>
      <c r="G94" s="47"/>
      <c r="H94" s="47"/>
      <c r="I94" s="47"/>
      <c r="J94" s="14"/>
      <c r="K94" s="14"/>
      <c r="L94" s="14"/>
      <c r="M94" s="14"/>
      <c r="N94" s="14"/>
      <c r="O94" s="14"/>
      <c r="P94" s="14"/>
      <c r="Q94" s="14"/>
      <c r="R94" s="15"/>
    </row>
    <row r="95" spans="1:18" ht="15.75">
      <c r="A95" s="47"/>
      <c r="B95" s="60" t="s">
        <v>78</v>
      </c>
      <c r="C95" s="59"/>
      <c r="D95" s="59"/>
      <c r="E95" s="59"/>
      <c r="F95" s="59"/>
      <c r="G95" s="59"/>
      <c r="H95" s="59"/>
      <c r="I95" s="59"/>
      <c r="J95" s="61"/>
      <c r="K95" s="14"/>
      <c r="L95" s="14"/>
      <c r="M95" s="14"/>
      <c r="N95" s="14"/>
      <c r="O95" s="14"/>
      <c r="P95" s="14"/>
      <c r="Q95" s="14"/>
      <c r="R95" s="15"/>
    </row>
    <row r="96" spans="1:18" ht="15" customHeight="1">
      <c r="A96" s="108" t="s">
        <v>79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10"/>
      <c r="R96" s="106">
        <f>SUM(R21+R31+R43+R51+R61+R71+R83+R91)</f>
        <v>517.993875</v>
      </c>
    </row>
    <row r="97" spans="1:18" ht="15" customHeight="1">
      <c r="A97" s="111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3"/>
      <c r="R97" s="107"/>
    </row>
    <row r="98" spans="1:1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6"/>
      <c r="O98" s="6"/>
      <c r="P98" s="6"/>
      <c r="Q98" s="6"/>
      <c r="R98" s="7"/>
    </row>
    <row r="99" spans="1:18" ht="15.75">
      <c r="A99" s="95" t="s">
        <v>80</v>
      </c>
      <c r="B99" s="95"/>
      <c r="C99" s="95"/>
      <c r="D99" s="95"/>
      <c r="E99" s="95"/>
      <c r="F99" s="56"/>
      <c r="G99" s="56"/>
      <c r="H99" s="56"/>
      <c r="I99" s="56"/>
      <c r="J99" s="56"/>
      <c r="K99" s="56"/>
      <c r="L99" s="56"/>
      <c r="M99" s="56"/>
      <c r="N99" s="57"/>
      <c r="O99" s="57"/>
      <c r="P99" s="57"/>
      <c r="Q99" s="57"/>
      <c r="R99" s="56"/>
    </row>
    <row r="100" spans="1:18" ht="15.75">
      <c r="A100" s="64"/>
      <c r="B100" s="64"/>
      <c r="C100" s="64"/>
      <c r="D100" s="64"/>
      <c r="E100" s="64"/>
      <c r="F100" s="56"/>
      <c r="G100" s="56"/>
      <c r="H100" s="56"/>
      <c r="I100" s="56"/>
      <c r="J100" s="56"/>
      <c r="K100" s="56"/>
      <c r="L100" s="56"/>
      <c r="M100" s="56"/>
      <c r="N100" s="57"/>
      <c r="O100" s="57"/>
      <c r="P100" s="57"/>
      <c r="Q100" s="57"/>
      <c r="R100" s="56"/>
    </row>
    <row r="101" spans="1:18" ht="15.75">
      <c r="A101" s="64"/>
      <c r="B101" s="64"/>
      <c r="C101" s="64"/>
      <c r="D101" s="64"/>
      <c r="E101" s="64"/>
      <c r="F101" s="56"/>
      <c r="G101" s="56"/>
      <c r="H101" s="56"/>
      <c r="I101" s="56"/>
      <c r="J101" s="56"/>
      <c r="K101" s="56"/>
      <c r="L101" s="56"/>
      <c r="M101" s="56"/>
      <c r="N101" s="57"/>
      <c r="O101" s="57"/>
      <c r="P101" s="57"/>
      <c r="Q101" s="57"/>
      <c r="R101" s="56"/>
    </row>
    <row r="102" spans="1:18" ht="15.75">
      <c r="A102" s="64"/>
      <c r="B102" s="64"/>
      <c r="C102" s="64"/>
      <c r="D102" s="64"/>
      <c r="E102" s="64"/>
      <c r="F102" s="56"/>
      <c r="G102" s="56"/>
      <c r="H102" s="56"/>
      <c r="I102" s="56"/>
      <c r="J102" s="56"/>
      <c r="K102" s="56"/>
      <c r="L102" s="56"/>
      <c r="M102" s="56"/>
      <c r="N102" s="57"/>
      <c r="O102" s="57"/>
      <c r="P102" s="57"/>
      <c r="Q102" s="57"/>
      <c r="R102" s="56"/>
    </row>
    <row r="103" spans="1:18" ht="15.75">
      <c r="A103" s="59" t="s">
        <v>81</v>
      </c>
      <c r="B103" s="55"/>
      <c r="C103" s="55"/>
      <c r="D103" s="55"/>
      <c r="E103" s="55"/>
      <c r="F103" s="58"/>
      <c r="G103" s="58"/>
      <c r="H103" s="56"/>
      <c r="I103" s="56"/>
      <c r="J103" s="56"/>
      <c r="K103" s="56"/>
      <c r="L103" s="56"/>
      <c r="M103" s="56"/>
      <c r="N103" s="57"/>
      <c r="O103" s="57"/>
      <c r="P103" s="57"/>
      <c r="Q103" s="57"/>
      <c r="R103" s="56"/>
    </row>
    <row r="104" spans="1:18">
      <c r="A104" s="55"/>
      <c r="B104" s="55"/>
      <c r="C104" s="55"/>
      <c r="D104" s="55"/>
      <c r="E104" s="55"/>
      <c r="F104" s="58"/>
      <c r="G104" s="58"/>
      <c r="H104" s="56"/>
      <c r="I104" s="56"/>
      <c r="J104" s="56"/>
      <c r="K104" s="56"/>
      <c r="L104" s="56"/>
      <c r="M104" s="56"/>
      <c r="N104" s="57"/>
      <c r="O104" s="57"/>
      <c r="P104" s="57"/>
      <c r="Q104" s="57"/>
      <c r="R104" s="56"/>
    </row>
    <row r="105" spans="1:18" s="56" customFormat="1" ht="15.75">
      <c r="A105" s="59" t="s">
        <v>82</v>
      </c>
      <c r="B105" s="55"/>
      <c r="C105" s="55"/>
      <c r="D105" s="55"/>
      <c r="E105" s="55"/>
      <c r="F105" s="58"/>
      <c r="G105" s="58"/>
      <c r="J105" s="56" t="s">
        <v>83</v>
      </c>
      <c r="N105" s="57"/>
      <c r="O105" s="57"/>
      <c r="P105" s="57"/>
      <c r="Q105" s="57"/>
    </row>
    <row r="106" spans="1:18" ht="15.75">
      <c r="A106" s="23" t="s">
        <v>84</v>
      </c>
      <c r="B106" s="55"/>
      <c r="C106" s="55"/>
      <c r="D106" s="55"/>
      <c r="E106" s="55"/>
      <c r="F106" s="58"/>
      <c r="G106" s="58"/>
      <c r="H106" s="56"/>
      <c r="I106" s="56"/>
      <c r="J106" s="56"/>
      <c r="K106" s="56"/>
      <c r="L106" s="56"/>
      <c r="M106" s="56"/>
      <c r="N106" s="57"/>
      <c r="O106" s="57"/>
      <c r="P106" s="57"/>
      <c r="Q106" s="57"/>
      <c r="R106" s="56"/>
    </row>
    <row r="107" spans="1:18">
      <c r="A107" s="23" t="s">
        <v>85</v>
      </c>
      <c r="B107" s="55"/>
      <c r="C107" s="55"/>
      <c r="D107" s="55"/>
      <c r="E107" s="55"/>
      <c r="F107" s="58"/>
      <c r="G107" s="58"/>
      <c r="H107" s="56"/>
      <c r="I107" s="56"/>
      <c r="J107" s="56"/>
      <c r="K107" s="56"/>
      <c r="L107" s="56"/>
      <c r="M107" s="56"/>
      <c r="N107" s="57"/>
      <c r="O107" s="57"/>
      <c r="P107" s="57"/>
      <c r="Q107" s="57"/>
      <c r="R107" s="56"/>
    </row>
    <row r="108" spans="1:18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7"/>
      <c r="O108" s="57"/>
      <c r="P108" s="57"/>
      <c r="Q108" s="57"/>
      <c r="R108" s="56"/>
    </row>
  </sheetData>
  <mergeCells count="57">
    <mergeCell ref="A96:Q97"/>
    <mergeCell ref="A88:C88"/>
    <mergeCell ref="A89:P89"/>
    <mergeCell ref="A91:Q91"/>
    <mergeCell ref="A75:P75"/>
    <mergeCell ref="A76:C76"/>
    <mergeCell ref="A77:P77"/>
    <mergeCell ref="A83:Q83"/>
    <mergeCell ref="A87:P87"/>
    <mergeCell ref="A61:Q61"/>
    <mergeCell ref="A65:P65"/>
    <mergeCell ref="A66:C66"/>
    <mergeCell ref="A67:P67"/>
    <mergeCell ref="A71:Q71"/>
    <mergeCell ref="A99:E99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96:R97"/>
    <mergeCell ref="A47:P47"/>
    <mergeCell ref="A21:Q21"/>
    <mergeCell ref="A17:P17"/>
    <mergeCell ref="A26:P26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56:P56"/>
    <mergeCell ref="A57:C57"/>
    <mergeCell ref="A28:P28"/>
    <mergeCell ref="A31:Q31"/>
    <mergeCell ref="A37:P37"/>
    <mergeCell ref="A39:P39"/>
    <mergeCell ref="A43:Q43"/>
    <mergeCell ref="A27:C27"/>
    <mergeCell ref="A38:C38"/>
    <mergeCell ref="A48:C48"/>
    <mergeCell ref="A49:P49"/>
    <mergeCell ref="A51:Q51"/>
  </mergeCells>
  <phoneticPr fontId="0" type="noConversion"/>
  <dataValidations count="4">
    <dataValidation type="list" allowBlank="1" showInputMessage="1" showErrorMessage="1" sqref="D40:D42 D29:D30 D19:D20 D50 D58:D60 D78:D82 D90 D68:D70">
      <formula1>"olimpinė,neolimpinė"</formula1>
    </dataValidation>
    <dataValidation type="list" allowBlank="1" showInputMessage="1" showErrorMessage="1" sqref="M40:M42 M29:M30 H29:H30 H40:H42 M19:M20 H19:H20 M50 H50 M58:M60 H58:H60 M68:M70 H68:H70 M78:M82 H78:H82 M90 H90">
      <formula1>"Taip,Ne"</formula1>
    </dataValidation>
    <dataValidation type="list" allowBlank="1" showInputMessage="1" showErrorMessage="1" sqref="F19:F20 F29:F30 F40:F42 F50 F58:F60 F68:F70 F78:F82 F90">
      <formula1>"OŽ,PČ,PČneol,EČ,EČneol,JOŽ,JPČ,JEČ,JnPČ,JnEČ,NEAK"</formula1>
    </dataValidation>
    <dataValidation type="list" allowBlank="1" showInputMessage="1" showErrorMessage="1" sqref="G19:G20 G29:G30 G40:G42 G50 G58:G60 G68:G70 G78:G82 G90">
      <formula1>"1,1 (kas 4 m. 1 k. nerengiamos),2,4 arba 5"</formula1>
    </dataValidation>
  </dataValidations>
  <printOptions horizontalCentered="1"/>
  <pageMargins left="0.39370078740157483" right="0.39370078740157483" top="0.47244094488188981" bottom="0.39370078740157483" header="0.31496062992125984" footer="0.31496062992125984"/>
  <pageSetup paperSize="9" scale="64" fitToHeight="2" orientation="landscape" r:id="rId1"/>
  <rowBreaks count="1" manualBreakCount="1">
    <brk id="46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49"/>
      <c r="AE1" s="49"/>
      <c r="AF1" s="49"/>
      <c r="AG1" s="49"/>
      <c r="AH1" s="24"/>
      <c r="AI1" s="24"/>
      <c r="AJ1" s="49"/>
      <c r="AK1" s="49" t="s">
        <v>86</v>
      </c>
      <c r="AL1" s="49"/>
      <c r="AM1" s="49"/>
      <c r="AN1" s="49"/>
      <c r="AO1" s="55"/>
    </row>
    <row r="2" spans="1:41" ht="15.7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49"/>
      <c r="AE2" s="49"/>
      <c r="AF2" s="49"/>
      <c r="AG2" s="49"/>
      <c r="AH2" s="24"/>
      <c r="AI2" s="24"/>
      <c r="AJ2" s="49"/>
      <c r="AK2" s="49" t="s">
        <v>87</v>
      </c>
      <c r="AL2" s="49"/>
      <c r="AM2" s="49"/>
      <c r="AN2" s="49"/>
      <c r="AO2" s="55"/>
    </row>
    <row r="3" spans="1:41" ht="15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49"/>
      <c r="AE3" s="49"/>
      <c r="AF3" s="49"/>
      <c r="AG3" s="49"/>
      <c r="AH3" s="24"/>
      <c r="AI3" s="24"/>
      <c r="AJ3" s="49"/>
      <c r="AK3" s="49" t="s">
        <v>88</v>
      </c>
      <c r="AL3" s="49"/>
      <c r="AM3" s="49"/>
      <c r="AN3" s="49"/>
      <c r="AO3" s="55"/>
    </row>
    <row r="4" spans="1:41" ht="15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49"/>
      <c r="AE4" s="49"/>
      <c r="AF4" s="49"/>
      <c r="AG4" s="49"/>
      <c r="AH4" s="24"/>
      <c r="AI4" s="24"/>
      <c r="AJ4" s="49"/>
      <c r="AK4" s="49" t="s">
        <v>89</v>
      </c>
      <c r="AL4" s="49"/>
      <c r="AM4" s="49"/>
      <c r="AN4" s="49"/>
      <c r="AO4" s="55"/>
    </row>
    <row r="5" spans="1:41" ht="15.75">
      <c r="A5" s="117" t="s">
        <v>90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55"/>
    </row>
    <row r="6" spans="1:41" ht="15.75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55"/>
    </row>
    <row r="7" spans="1:41" ht="96">
      <c r="A7" s="118" t="s">
        <v>8</v>
      </c>
      <c r="B7" s="120" t="s">
        <v>91</v>
      </c>
      <c r="C7" s="123" t="s">
        <v>92</v>
      </c>
      <c r="D7" s="125" t="s">
        <v>93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28" t="s">
        <v>13</v>
      </c>
      <c r="AO7" s="29"/>
    </row>
    <row r="8" spans="1:41">
      <c r="A8" s="119"/>
      <c r="B8" s="121"/>
      <c r="C8" s="124"/>
      <c r="D8" s="114" t="s">
        <v>94</v>
      </c>
      <c r="E8" s="114" t="s">
        <v>95</v>
      </c>
      <c r="F8" s="114" t="s">
        <v>96</v>
      </c>
      <c r="G8" s="114" t="s">
        <v>97</v>
      </c>
      <c r="H8" s="114" t="s">
        <v>98</v>
      </c>
      <c r="I8" s="114" t="s">
        <v>99</v>
      </c>
      <c r="J8" s="114" t="s">
        <v>100</v>
      </c>
      <c r="K8" s="114" t="s">
        <v>101</v>
      </c>
      <c r="L8" s="114" t="s">
        <v>102</v>
      </c>
      <c r="M8" s="114" t="s">
        <v>103</v>
      </c>
      <c r="N8" s="114" t="s">
        <v>104</v>
      </c>
      <c r="O8" s="114" t="s">
        <v>105</v>
      </c>
      <c r="P8" s="114" t="s">
        <v>106</v>
      </c>
      <c r="Q8" s="114" t="s">
        <v>107</v>
      </c>
      <c r="R8" s="114" t="s">
        <v>108</v>
      </c>
      <c r="S8" s="114" t="s">
        <v>109</v>
      </c>
      <c r="T8" s="114" t="s">
        <v>110</v>
      </c>
      <c r="U8" s="114" t="s">
        <v>111</v>
      </c>
      <c r="V8" s="114" t="s">
        <v>112</v>
      </c>
      <c r="W8" s="114" t="s">
        <v>113</v>
      </c>
      <c r="X8" s="114" t="s">
        <v>114</v>
      </c>
      <c r="Y8" s="114" t="s">
        <v>115</v>
      </c>
      <c r="Z8" s="114" t="s">
        <v>116</v>
      </c>
      <c r="AA8" s="114" t="s">
        <v>117</v>
      </c>
      <c r="AB8" s="114" t="s">
        <v>118</v>
      </c>
      <c r="AC8" s="114" t="s">
        <v>119</v>
      </c>
      <c r="AD8" s="114" t="s">
        <v>120</v>
      </c>
      <c r="AE8" s="114" t="s">
        <v>121</v>
      </c>
      <c r="AF8" s="114" t="s">
        <v>122</v>
      </c>
      <c r="AG8" s="114" t="s">
        <v>123</v>
      </c>
      <c r="AH8" s="114" t="s">
        <v>124</v>
      </c>
      <c r="AI8" s="114" t="s">
        <v>125</v>
      </c>
      <c r="AJ8" s="114" t="s">
        <v>126</v>
      </c>
      <c r="AK8" s="114" t="s">
        <v>127</v>
      </c>
      <c r="AL8" s="114" t="s">
        <v>128</v>
      </c>
      <c r="AM8" s="114" t="s">
        <v>129</v>
      </c>
      <c r="AN8" s="115" t="s">
        <v>130</v>
      </c>
      <c r="AO8" s="55"/>
    </row>
    <row r="9" spans="1:41">
      <c r="A9" s="119"/>
      <c r="B9" s="122"/>
      <c r="C9" s="12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6"/>
      <c r="AO9" s="55"/>
    </row>
    <row r="10" spans="1:41" s="53" customFormat="1">
      <c r="A10" s="50" t="s">
        <v>131</v>
      </c>
      <c r="B10" s="51" t="s">
        <v>132</v>
      </c>
      <c r="C10" s="33" t="s">
        <v>133</v>
      </c>
      <c r="D10" s="32">
        <v>550.79999999999995</v>
      </c>
      <c r="E10" s="32">
        <v>426.38400000000001</v>
      </c>
      <c r="F10" s="32">
        <v>342.14400000000001</v>
      </c>
      <c r="G10" s="32">
        <v>181.44</v>
      </c>
      <c r="H10" s="32">
        <v>168.48</v>
      </c>
      <c r="I10" s="32">
        <v>155.52000000000001</v>
      </c>
      <c r="J10" s="32">
        <v>148.5</v>
      </c>
      <c r="K10" s="32">
        <v>144</v>
      </c>
      <c r="L10" s="32">
        <v>137.69999999999999</v>
      </c>
      <c r="M10" s="32">
        <v>134.946</v>
      </c>
      <c r="N10" s="32">
        <v>132.19199999999998</v>
      </c>
      <c r="O10" s="32">
        <v>129.43799999999999</v>
      </c>
      <c r="P10" s="32">
        <v>126.684</v>
      </c>
      <c r="Q10" s="32">
        <v>123.92999999999998</v>
      </c>
      <c r="R10" s="32">
        <v>121.17599999999999</v>
      </c>
      <c r="S10" s="32">
        <v>118.42199999999998</v>
      </c>
      <c r="T10" s="32">
        <v>108</v>
      </c>
      <c r="U10" s="32">
        <v>105.24600000000001</v>
      </c>
      <c r="V10" s="32">
        <v>102.49199999999999</v>
      </c>
      <c r="W10" s="32">
        <v>99.738</v>
      </c>
      <c r="X10" s="32">
        <v>96.983999999999995</v>
      </c>
      <c r="Y10" s="32">
        <v>94.229999999999976</v>
      </c>
      <c r="Z10" s="32">
        <v>91.475999999999985</v>
      </c>
      <c r="AA10" s="32">
        <v>88.721999999999994</v>
      </c>
      <c r="AB10" s="32">
        <v>80.099999999999994</v>
      </c>
      <c r="AC10" s="32">
        <v>77.345999999999989</v>
      </c>
      <c r="AD10" s="32">
        <v>74.591999999999999</v>
      </c>
      <c r="AE10" s="32">
        <v>71.837999999999994</v>
      </c>
      <c r="AF10" s="32">
        <v>69.084000000000003</v>
      </c>
      <c r="AG10" s="32">
        <v>66.329999999999984</v>
      </c>
      <c r="AH10" s="32">
        <v>63.575999999999986</v>
      </c>
      <c r="AI10" s="32">
        <v>60.821999999999989</v>
      </c>
      <c r="AJ10" s="32">
        <v>52.2</v>
      </c>
      <c r="AK10" s="32">
        <v>49.445999999999998</v>
      </c>
      <c r="AL10" s="32">
        <v>46.692</v>
      </c>
      <c r="AM10" s="32">
        <v>43.937999999999995</v>
      </c>
      <c r="AN10" s="52">
        <f>SUM(D10*0.3/100)</f>
        <v>1.6523999999999999</v>
      </c>
    </row>
    <row r="11" spans="1:41">
      <c r="A11" s="68" t="s">
        <v>134</v>
      </c>
      <c r="B11" s="42" t="s">
        <v>56</v>
      </c>
      <c r="C11" s="33" t="s">
        <v>135</v>
      </c>
      <c r="D11" s="31">
        <v>449</v>
      </c>
      <c r="E11" s="31">
        <v>314</v>
      </c>
      <c r="F11" s="31">
        <v>238</v>
      </c>
      <c r="G11" s="31">
        <v>172</v>
      </c>
      <c r="H11" s="31">
        <v>159</v>
      </c>
      <c r="I11" s="31">
        <v>145</v>
      </c>
      <c r="J11" s="31">
        <v>132</v>
      </c>
      <c r="K11" s="31">
        <v>119</v>
      </c>
      <c r="L11" s="32">
        <v>88</v>
      </c>
      <c r="M11" s="32">
        <f>L11-2.245</f>
        <v>85.754999999999995</v>
      </c>
      <c r="N11" s="32">
        <f t="shared" ref="N11:AI11" si="0">M11-2.245</f>
        <v>83.509999999999991</v>
      </c>
      <c r="O11" s="32">
        <f t="shared" si="0"/>
        <v>81.264999999999986</v>
      </c>
      <c r="P11" s="32">
        <f t="shared" si="0"/>
        <v>79.019999999999982</v>
      </c>
      <c r="Q11" s="32">
        <f t="shared" si="0"/>
        <v>76.774999999999977</v>
      </c>
      <c r="R11" s="32">
        <f t="shared" si="0"/>
        <v>74.529999999999973</v>
      </c>
      <c r="S11" s="32">
        <f t="shared" si="0"/>
        <v>72.284999999999968</v>
      </c>
      <c r="T11" s="32">
        <v>55</v>
      </c>
      <c r="U11" s="32">
        <f t="shared" si="0"/>
        <v>52.755000000000003</v>
      </c>
      <c r="V11" s="32">
        <f t="shared" si="0"/>
        <v>50.510000000000005</v>
      </c>
      <c r="W11" s="32">
        <f t="shared" si="0"/>
        <v>48.265000000000008</v>
      </c>
      <c r="X11" s="32">
        <f t="shared" si="0"/>
        <v>46.02000000000001</v>
      </c>
      <c r="Y11" s="32">
        <f t="shared" si="0"/>
        <v>43.775000000000013</v>
      </c>
      <c r="Z11" s="32">
        <f t="shared" si="0"/>
        <v>41.530000000000015</v>
      </c>
      <c r="AA11" s="32">
        <f t="shared" si="0"/>
        <v>39.285000000000018</v>
      </c>
      <c r="AB11" s="32">
        <v>22</v>
      </c>
      <c r="AC11" s="32">
        <f t="shared" si="0"/>
        <v>19.754999999999999</v>
      </c>
      <c r="AD11" s="32">
        <f t="shared" si="0"/>
        <v>17.509999999999998</v>
      </c>
      <c r="AE11" s="32">
        <f t="shared" si="0"/>
        <v>15.264999999999997</v>
      </c>
      <c r="AF11" s="32">
        <f t="shared" si="0"/>
        <v>13.019999999999996</v>
      </c>
      <c r="AG11" s="32">
        <f t="shared" si="0"/>
        <v>10.774999999999995</v>
      </c>
      <c r="AH11" s="32">
        <f t="shared" si="0"/>
        <v>8.529999999999994</v>
      </c>
      <c r="AI11" s="32">
        <f t="shared" si="0"/>
        <v>6.2849999999999939</v>
      </c>
      <c r="AJ11" s="34" t="s">
        <v>136</v>
      </c>
      <c r="AK11" s="34" t="s">
        <v>136</v>
      </c>
      <c r="AL11" s="34" t="s">
        <v>136</v>
      </c>
      <c r="AM11" s="34" t="s">
        <v>136</v>
      </c>
      <c r="AN11" s="67">
        <f t="shared" ref="AN11:AN26" si="1">SUM(D11*0.3/100)</f>
        <v>1.347</v>
      </c>
      <c r="AO11" s="55"/>
    </row>
    <row r="12" spans="1:41">
      <c r="A12" s="68" t="s">
        <v>137</v>
      </c>
      <c r="B12" s="42" t="s">
        <v>43</v>
      </c>
      <c r="C12" s="33" t="s">
        <v>138</v>
      </c>
      <c r="D12" s="31">
        <v>204</v>
      </c>
      <c r="E12" s="31">
        <v>156.24</v>
      </c>
      <c r="F12" s="31">
        <v>123.84</v>
      </c>
      <c r="G12" s="31">
        <v>72</v>
      </c>
      <c r="H12" s="31">
        <v>66</v>
      </c>
      <c r="I12" s="31">
        <v>60</v>
      </c>
      <c r="J12" s="31">
        <v>54</v>
      </c>
      <c r="K12" s="31">
        <v>48</v>
      </c>
      <c r="L12" s="32">
        <v>40</v>
      </c>
      <c r="M12" s="32">
        <f>L12-1.02</f>
        <v>38.979999999999997</v>
      </c>
      <c r="N12" s="32">
        <f t="shared" ref="N12:AA12" si="2">M12-1.02</f>
        <v>37.959999999999994</v>
      </c>
      <c r="O12" s="32">
        <f t="shared" si="2"/>
        <v>36.939999999999991</v>
      </c>
      <c r="P12" s="32">
        <f t="shared" si="2"/>
        <v>35.919999999999987</v>
      </c>
      <c r="Q12" s="32">
        <f t="shared" si="2"/>
        <v>34.899999999999984</v>
      </c>
      <c r="R12" s="32">
        <f t="shared" si="2"/>
        <v>33.879999999999981</v>
      </c>
      <c r="S12" s="32">
        <f t="shared" si="2"/>
        <v>32.859999999999978</v>
      </c>
      <c r="T12" s="32">
        <v>25</v>
      </c>
      <c r="U12" s="32">
        <f t="shared" si="2"/>
        <v>23.98</v>
      </c>
      <c r="V12" s="32">
        <f t="shared" si="2"/>
        <v>22.96</v>
      </c>
      <c r="W12" s="32">
        <f t="shared" si="2"/>
        <v>21.94</v>
      </c>
      <c r="X12" s="32">
        <f t="shared" si="2"/>
        <v>20.92</v>
      </c>
      <c r="Y12" s="32">
        <f t="shared" si="2"/>
        <v>19.900000000000002</v>
      </c>
      <c r="Z12" s="32">
        <f t="shared" si="2"/>
        <v>18.880000000000003</v>
      </c>
      <c r="AA12" s="32">
        <f t="shared" si="2"/>
        <v>17.860000000000003</v>
      </c>
      <c r="AB12" s="34" t="s">
        <v>136</v>
      </c>
      <c r="AC12" s="34" t="s">
        <v>136</v>
      </c>
      <c r="AD12" s="34" t="s">
        <v>136</v>
      </c>
      <c r="AE12" s="34" t="s">
        <v>136</v>
      </c>
      <c r="AF12" s="34" t="s">
        <v>136</v>
      </c>
      <c r="AG12" s="34" t="s">
        <v>136</v>
      </c>
      <c r="AH12" s="34" t="s">
        <v>136</v>
      </c>
      <c r="AI12" s="34" t="s">
        <v>136</v>
      </c>
      <c r="AJ12" s="34" t="s">
        <v>136</v>
      </c>
      <c r="AK12" s="34" t="s">
        <v>136</v>
      </c>
      <c r="AL12" s="34" t="s">
        <v>136</v>
      </c>
      <c r="AM12" s="34" t="s">
        <v>136</v>
      </c>
      <c r="AN12" s="67">
        <f t="shared" si="1"/>
        <v>0.61199999999999999</v>
      </c>
      <c r="AO12" s="55"/>
    </row>
    <row r="13" spans="1:41" ht="84">
      <c r="A13" s="68" t="s">
        <v>139</v>
      </c>
      <c r="B13" s="42" t="s">
        <v>140</v>
      </c>
      <c r="C13" s="21" t="s">
        <v>141</v>
      </c>
      <c r="D13" s="31">
        <v>85</v>
      </c>
      <c r="E13" s="31">
        <v>64.61</v>
      </c>
      <c r="F13" s="31">
        <v>50.76</v>
      </c>
      <c r="G13" s="31">
        <v>16.25</v>
      </c>
      <c r="H13" s="31">
        <v>15</v>
      </c>
      <c r="I13" s="31">
        <v>13.75</v>
      </c>
      <c r="J13" s="31">
        <v>12.5</v>
      </c>
      <c r="K13" s="31">
        <v>11.25</v>
      </c>
      <c r="L13" s="32">
        <v>9</v>
      </c>
      <c r="M13" s="32">
        <f>L13-0.425</f>
        <v>8.5749999999999993</v>
      </c>
      <c r="N13" s="32">
        <f t="shared" ref="N13:S13" si="3">M13-0.425</f>
        <v>8.1499999999999986</v>
      </c>
      <c r="O13" s="32">
        <f t="shared" si="3"/>
        <v>7.7249999999999988</v>
      </c>
      <c r="P13" s="32">
        <f t="shared" si="3"/>
        <v>7.2999999999999989</v>
      </c>
      <c r="Q13" s="32">
        <f t="shared" si="3"/>
        <v>6.8749999999999991</v>
      </c>
      <c r="R13" s="32">
        <f t="shared" si="3"/>
        <v>6.4499999999999993</v>
      </c>
      <c r="S13" s="32">
        <f t="shared" si="3"/>
        <v>6.0249999999999995</v>
      </c>
      <c r="T13" s="34" t="s">
        <v>136</v>
      </c>
      <c r="U13" s="34" t="s">
        <v>136</v>
      </c>
      <c r="V13" s="34" t="s">
        <v>136</v>
      </c>
      <c r="W13" s="34" t="s">
        <v>136</v>
      </c>
      <c r="X13" s="34" t="s">
        <v>136</v>
      </c>
      <c r="Y13" s="34" t="s">
        <v>136</v>
      </c>
      <c r="Z13" s="34" t="s">
        <v>136</v>
      </c>
      <c r="AA13" s="34" t="s">
        <v>136</v>
      </c>
      <c r="AB13" s="34" t="s">
        <v>136</v>
      </c>
      <c r="AC13" s="34" t="s">
        <v>136</v>
      </c>
      <c r="AD13" s="34" t="s">
        <v>136</v>
      </c>
      <c r="AE13" s="34" t="s">
        <v>136</v>
      </c>
      <c r="AF13" s="34" t="s">
        <v>136</v>
      </c>
      <c r="AG13" s="34" t="s">
        <v>136</v>
      </c>
      <c r="AH13" s="34" t="s">
        <v>136</v>
      </c>
      <c r="AI13" s="34" t="s">
        <v>136</v>
      </c>
      <c r="AJ13" s="34" t="s">
        <v>136</v>
      </c>
      <c r="AK13" s="34" t="s">
        <v>136</v>
      </c>
      <c r="AL13" s="34" t="s">
        <v>136</v>
      </c>
      <c r="AM13" s="34" t="s">
        <v>136</v>
      </c>
      <c r="AN13" s="67">
        <f t="shared" si="1"/>
        <v>0.255</v>
      </c>
      <c r="AO13" s="55"/>
    </row>
    <row r="14" spans="1:41" ht="36">
      <c r="A14" s="68" t="s">
        <v>142</v>
      </c>
      <c r="B14" s="42" t="s">
        <v>143</v>
      </c>
      <c r="C14" s="21" t="s">
        <v>144</v>
      </c>
      <c r="D14" s="31">
        <v>85</v>
      </c>
      <c r="E14" s="31">
        <v>59.5</v>
      </c>
      <c r="F14" s="31">
        <v>45</v>
      </c>
      <c r="G14" s="31">
        <v>32.5</v>
      </c>
      <c r="H14" s="31">
        <v>30</v>
      </c>
      <c r="I14" s="31">
        <v>27.5</v>
      </c>
      <c r="J14" s="31">
        <v>25</v>
      </c>
      <c r="K14" s="31">
        <v>22.5</v>
      </c>
      <c r="L14" s="32">
        <v>19</v>
      </c>
      <c r="M14" s="32">
        <f>L14-0.29</f>
        <v>18.71</v>
      </c>
      <c r="N14" s="32">
        <f t="shared" ref="N14:AC15" si="4">M14-0.29</f>
        <v>18.420000000000002</v>
      </c>
      <c r="O14" s="32">
        <f t="shared" si="4"/>
        <v>18.130000000000003</v>
      </c>
      <c r="P14" s="32">
        <f t="shared" si="4"/>
        <v>17.840000000000003</v>
      </c>
      <c r="Q14" s="32">
        <f t="shared" si="4"/>
        <v>17.550000000000004</v>
      </c>
      <c r="R14" s="32">
        <f t="shared" si="4"/>
        <v>17.260000000000005</v>
      </c>
      <c r="S14" s="32">
        <f t="shared" si="4"/>
        <v>16.970000000000006</v>
      </c>
      <c r="T14" s="32">
        <v>13</v>
      </c>
      <c r="U14" s="32">
        <f t="shared" si="4"/>
        <v>12.71</v>
      </c>
      <c r="V14" s="32">
        <f t="shared" si="4"/>
        <v>12.420000000000002</v>
      </c>
      <c r="W14" s="32">
        <f t="shared" si="4"/>
        <v>12.130000000000003</v>
      </c>
      <c r="X14" s="32">
        <f t="shared" si="4"/>
        <v>11.840000000000003</v>
      </c>
      <c r="Y14" s="32">
        <f t="shared" si="4"/>
        <v>11.550000000000004</v>
      </c>
      <c r="Z14" s="32">
        <f t="shared" si="4"/>
        <v>11.260000000000005</v>
      </c>
      <c r="AA14" s="32">
        <f t="shared" si="4"/>
        <v>10.970000000000006</v>
      </c>
      <c r="AB14" s="32">
        <v>8</v>
      </c>
      <c r="AC14" s="32">
        <f t="shared" si="4"/>
        <v>7.71</v>
      </c>
      <c r="AD14" s="32">
        <f t="shared" ref="AD14:AI14" si="5">AC14-0.29</f>
        <v>7.42</v>
      </c>
      <c r="AE14" s="32">
        <f t="shared" si="5"/>
        <v>7.13</v>
      </c>
      <c r="AF14" s="32">
        <f t="shared" si="5"/>
        <v>6.84</v>
      </c>
      <c r="AG14" s="32">
        <f t="shared" si="5"/>
        <v>6.55</v>
      </c>
      <c r="AH14" s="32">
        <f t="shared" si="5"/>
        <v>6.26</v>
      </c>
      <c r="AI14" s="32">
        <f t="shared" si="5"/>
        <v>5.97</v>
      </c>
      <c r="AJ14" s="34" t="s">
        <v>136</v>
      </c>
      <c r="AK14" s="34" t="s">
        <v>136</v>
      </c>
      <c r="AL14" s="34" t="s">
        <v>136</v>
      </c>
      <c r="AM14" s="34" t="s">
        <v>136</v>
      </c>
      <c r="AN14" s="67">
        <f t="shared" si="1"/>
        <v>0.255</v>
      </c>
      <c r="AO14" s="55"/>
    </row>
    <row r="15" spans="1:41">
      <c r="A15" s="68" t="s">
        <v>145</v>
      </c>
      <c r="B15" s="42" t="s">
        <v>146</v>
      </c>
      <c r="C15" s="30" t="s">
        <v>147</v>
      </c>
      <c r="D15" s="31">
        <v>85</v>
      </c>
      <c r="E15" s="31">
        <v>59.5</v>
      </c>
      <c r="F15" s="31">
        <v>45</v>
      </c>
      <c r="G15" s="31">
        <v>32.5</v>
      </c>
      <c r="H15" s="31">
        <v>30</v>
      </c>
      <c r="I15" s="31">
        <v>27.5</v>
      </c>
      <c r="J15" s="31">
        <v>25</v>
      </c>
      <c r="K15" s="31">
        <v>22.5</v>
      </c>
      <c r="L15" s="32">
        <v>19</v>
      </c>
      <c r="M15" s="32">
        <f>L15-0.29</f>
        <v>18.71</v>
      </c>
      <c r="N15" s="32">
        <f t="shared" si="4"/>
        <v>18.420000000000002</v>
      </c>
      <c r="O15" s="32">
        <f t="shared" si="4"/>
        <v>18.130000000000003</v>
      </c>
      <c r="P15" s="32">
        <f t="shared" si="4"/>
        <v>17.840000000000003</v>
      </c>
      <c r="Q15" s="32">
        <f t="shared" si="4"/>
        <v>17.550000000000004</v>
      </c>
      <c r="R15" s="32">
        <f t="shared" si="4"/>
        <v>17.260000000000005</v>
      </c>
      <c r="S15" s="32">
        <f t="shared" si="4"/>
        <v>16.970000000000006</v>
      </c>
      <c r="T15" s="32">
        <v>13</v>
      </c>
      <c r="U15" s="32">
        <f t="shared" si="4"/>
        <v>12.71</v>
      </c>
      <c r="V15" s="32">
        <f t="shared" si="4"/>
        <v>12.420000000000002</v>
      </c>
      <c r="W15" s="32">
        <f t="shared" si="4"/>
        <v>12.130000000000003</v>
      </c>
      <c r="X15" s="32">
        <f t="shared" si="4"/>
        <v>11.840000000000003</v>
      </c>
      <c r="Y15" s="32">
        <f t="shared" si="4"/>
        <v>11.550000000000004</v>
      </c>
      <c r="Z15" s="32">
        <f t="shared" si="4"/>
        <v>11.260000000000005</v>
      </c>
      <c r="AA15" s="32">
        <f t="shared" si="4"/>
        <v>10.970000000000006</v>
      </c>
      <c r="AB15" s="34" t="s">
        <v>136</v>
      </c>
      <c r="AC15" s="34" t="s">
        <v>136</v>
      </c>
      <c r="AD15" s="34" t="s">
        <v>136</v>
      </c>
      <c r="AE15" s="34" t="s">
        <v>136</v>
      </c>
      <c r="AF15" s="34" t="s">
        <v>136</v>
      </c>
      <c r="AG15" s="34" t="s">
        <v>136</v>
      </c>
      <c r="AH15" s="34" t="s">
        <v>136</v>
      </c>
      <c r="AI15" s="34" t="s">
        <v>136</v>
      </c>
      <c r="AJ15" s="34" t="s">
        <v>136</v>
      </c>
      <c r="AK15" s="34" t="s">
        <v>136</v>
      </c>
      <c r="AL15" s="34" t="s">
        <v>136</v>
      </c>
      <c r="AM15" s="34" t="s">
        <v>136</v>
      </c>
      <c r="AN15" s="67">
        <f t="shared" si="1"/>
        <v>0.255</v>
      </c>
      <c r="AO15" s="55"/>
    </row>
    <row r="16" spans="1:41" ht="84">
      <c r="A16" s="68" t="s">
        <v>148</v>
      </c>
      <c r="B16" s="42" t="s">
        <v>149</v>
      </c>
      <c r="C16" s="21" t="s">
        <v>150</v>
      </c>
      <c r="D16" s="31">
        <v>68</v>
      </c>
      <c r="E16" s="31">
        <v>51.69</v>
      </c>
      <c r="F16" s="31">
        <v>40.61</v>
      </c>
      <c r="G16" s="31">
        <v>13</v>
      </c>
      <c r="H16" s="31">
        <v>12</v>
      </c>
      <c r="I16" s="31">
        <v>11</v>
      </c>
      <c r="J16" s="31">
        <v>10</v>
      </c>
      <c r="K16" s="31">
        <v>9</v>
      </c>
      <c r="L16" s="34" t="s">
        <v>136</v>
      </c>
      <c r="M16" s="35" t="s">
        <v>136</v>
      </c>
      <c r="N16" s="35" t="s">
        <v>136</v>
      </c>
      <c r="O16" s="35" t="s">
        <v>136</v>
      </c>
      <c r="P16" s="35" t="s">
        <v>136</v>
      </c>
      <c r="Q16" s="35" t="s">
        <v>136</v>
      </c>
      <c r="R16" s="35" t="s">
        <v>136</v>
      </c>
      <c r="S16" s="35" t="s">
        <v>136</v>
      </c>
      <c r="T16" s="35" t="s">
        <v>136</v>
      </c>
      <c r="U16" s="34" t="s">
        <v>136</v>
      </c>
      <c r="V16" s="34" t="s">
        <v>136</v>
      </c>
      <c r="W16" s="34" t="s">
        <v>136</v>
      </c>
      <c r="X16" s="34" t="s">
        <v>136</v>
      </c>
      <c r="Y16" s="34" t="s">
        <v>136</v>
      </c>
      <c r="Z16" s="34" t="s">
        <v>136</v>
      </c>
      <c r="AA16" s="34" t="s">
        <v>136</v>
      </c>
      <c r="AB16" s="34" t="s">
        <v>136</v>
      </c>
      <c r="AC16" s="34" t="s">
        <v>136</v>
      </c>
      <c r="AD16" s="34" t="s">
        <v>136</v>
      </c>
      <c r="AE16" s="34" t="s">
        <v>136</v>
      </c>
      <c r="AF16" s="34" t="s">
        <v>136</v>
      </c>
      <c r="AG16" s="34" t="s">
        <v>136</v>
      </c>
      <c r="AH16" s="34" t="s">
        <v>136</v>
      </c>
      <c r="AI16" s="34" t="s">
        <v>136</v>
      </c>
      <c r="AJ16" s="34" t="s">
        <v>136</v>
      </c>
      <c r="AK16" s="34" t="s">
        <v>136</v>
      </c>
      <c r="AL16" s="34" t="s">
        <v>136</v>
      </c>
      <c r="AM16" s="34" t="s">
        <v>136</v>
      </c>
      <c r="AN16" s="67">
        <f t="shared" si="1"/>
        <v>0.20399999999999999</v>
      </c>
      <c r="AO16" s="55"/>
    </row>
    <row r="17" spans="1:40">
      <c r="A17" s="68" t="s">
        <v>151</v>
      </c>
      <c r="B17" s="42" t="s">
        <v>152</v>
      </c>
      <c r="C17" s="30" t="s">
        <v>153</v>
      </c>
      <c r="D17" s="31">
        <v>68</v>
      </c>
      <c r="E17" s="31">
        <v>47.6</v>
      </c>
      <c r="F17" s="31">
        <v>36</v>
      </c>
      <c r="G17" s="31">
        <v>18</v>
      </c>
      <c r="H17" s="31">
        <v>16.5</v>
      </c>
      <c r="I17" s="31">
        <v>15</v>
      </c>
      <c r="J17" s="31">
        <v>13.5</v>
      </c>
      <c r="K17" s="31">
        <v>12</v>
      </c>
      <c r="L17" s="32">
        <v>10</v>
      </c>
      <c r="M17" s="36">
        <f>L17-0.34</f>
        <v>9.66</v>
      </c>
      <c r="N17" s="36">
        <f t="shared" ref="N17:AA17" si="6">M17-0.34</f>
        <v>9.32</v>
      </c>
      <c r="O17" s="36">
        <f t="shared" si="6"/>
        <v>8.98</v>
      </c>
      <c r="P17" s="36">
        <f t="shared" si="6"/>
        <v>8.64</v>
      </c>
      <c r="Q17" s="36">
        <f t="shared" si="6"/>
        <v>8.3000000000000007</v>
      </c>
      <c r="R17" s="36">
        <f t="shared" si="6"/>
        <v>7.9600000000000009</v>
      </c>
      <c r="S17" s="36">
        <f t="shared" si="6"/>
        <v>7.620000000000001</v>
      </c>
      <c r="T17" s="36">
        <v>6</v>
      </c>
      <c r="U17" s="32">
        <f t="shared" si="6"/>
        <v>5.66</v>
      </c>
      <c r="V17" s="32">
        <f t="shared" si="6"/>
        <v>5.32</v>
      </c>
      <c r="W17" s="32">
        <f t="shared" si="6"/>
        <v>4.9800000000000004</v>
      </c>
      <c r="X17" s="32">
        <f t="shared" si="6"/>
        <v>4.6400000000000006</v>
      </c>
      <c r="Y17" s="32">
        <f t="shared" si="6"/>
        <v>4.3000000000000007</v>
      </c>
      <c r="Z17" s="32">
        <f t="shared" si="6"/>
        <v>3.9600000000000009</v>
      </c>
      <c r="AA17" s="32">
        <f t="shared" si="6"/>
        <v>3.620000000000001</v>
      </c>
      <c r="AB17" s="34" t="s">
        <v>136</v>
      </c>
      <c r="AC17" s="34" t="s">
        <v>136</v>
      </c>
      <c r="AD17" s="34" t="s">
        <v>136</v>
      </c>
      <c r="AE17" s="34" t="s">
        <v>136</v>
      </c>
      <c r="AF17" s="34" t="s">
        <v>136</v>
      </c>
      <c r="AG17" s="34" t="s">
        <v>136</v>
      </c>
      <c r="AH17" s="34" t="s">
        <v>136</v>
      </c>
      <c r="AI17" s="34" t="s">
        <v>136</v>
      </c>
      <c r="AJ17" s="34" t="s">
        <v>136</v>
      </c>
      <c r="AK17" s="34" t="s">
        <v>136</v>
      </c>
      <c r="AL17" s="34" t="s">
        <v>136</v>
      </c>
      <c r="AM17" s="34" t="s">
        <v>136</v>
      </c>
      <c r="AN17" s="67">
        <f t="shared" si="1"/>
        <v>0.20399999999999999</v>
      </c>
    </row>
    <row r="18" spans="1:40" ht="24">
      <c r="A18" s="68" t="s">
        <v>154</v>
      </c>
      <c r="B18" s="42" t="s">
        <v>155</v>
      </c>
      <c r="C18" s="21" t="s">
        <v>156</v>
      </c>
      <c r="D18" s="31">
        <v>68</v>
      </c>
      <c r="E18" s="31">
        <v>52.08</v>
      </c>
      <c r="F18" s="31">
        <v>41.28</v>
      </c>
      <c r="G18" s="31">
        <v>24</v>
      </c>
      <c r="H18" s="31">
        <v>22</v>
      </c>
      <c r="I18" s="31">
        <v>20</v>
      </c>
      <c r="J18" s="31">
        <v>18</v>
      </c>
      <c r="K18" s="31">
        <v>16</v>
      </c>
      <c r="L18" s="32">
        <v>13</v>
      </c>
      <c r="M18" s="36">
        <f>SUM(L18-0.34)</f>
        <v>12.66</v>
      </c>
      <c r="N18" s="36">
        <f t="shared" ref="N18:AC19" si="7">SUM(M18-0.34)</f>
        <v>12.32</v>
      </c>
      <c r="O18" s="36">
        <f t="shared" si="7"/>
        <v>11.98</v>
      </c>
      <c r="P18" s="36">
        <f t="shared" si="7"/>
        <v>11.64</v>
      </c>
      <c r="Q18" s="36">
        <f t="shared" si="7"/>
        <v>11.3</v>
      </c>
      <c r="R18" s="36">
        <f t="shared" si="7"/>
        <v>10.96</v>
      </c>
      <c r="S18" s="36">
        <f t="shared" si="7"/>
        <v>10.620000000000001</v>
      </c>
      <c r="T18" s="36">
        <v>9</v>
      </c>
      <c r="U18" s="32">
        <f t="shared" si="7"/>
        <v>8.66</v>
      </c>
      <c r="V18" s="32">
        <f t="shared" si="7"/>
        <v>8.32</v>
      </c>
      <c r="W18" s="32">
        <f t="shared" si="7"/>
        <v>7.98</v>
      </c>
      <c r="X18" s="32">
        <f t="shared" si="7"/>
        <v>7.6400000000000006</v>
      </c>
      <c r="Y18" s="32">
        <f t="shared" si="7"/>
        <v>7.3000000000000007</v>
      </c>
      <c r="Z18" s="32">
        <f t="shared" si="7"/>
        <v>6.9600000000000009</v>
      </c>
      <c r="AA18" s="32">
        <f t="shared" si="7"/>
        <v>6.620000000000001</v>
      </c>
      <c r="AB18" s="32">
        <v>4</v>
      </c>
      <c r="AC18" s="32">
        <f t="shared" si="7"/>
        <v>3.66</v>
      </c>
      <c r="AD18" s="32">
        <f t="shared" ref="AD18:AI18" si="8">SUM(AC18-0.34)</f>
        <v>3.3200000000000003</v>
      </c>
      <c r="AE18" s="32">
        <f t="shared" si="8"/>
        <v>2.9800000000000004</v>
      </c>
      <c r="AF18" s="32">
        <f t="shared" si="8"/>
        <v>2.6400000000000006</v>
      </c>
      <c r="AG18" s="32">
        <f t="shared" si="8"/>
        <v>2.3000000000000007</v>
      </c>
      <c r="AH18" s="32">
        <f t="shared" si="8"/>
        <v>1.9600000000000006</v>
      </c>
      <c r="AI18" s="32">
        <f t="shared" si="8"/>
        <v>1.6200000000000006</v>
      </c>
      <c r="AJ18" s="34" t="s">
        <v>136</v>
      </c>
      <c r="AK18" s="34" t="s">
        <v>136</v>
      </c>
      <c r="AL18" s="34" t="s">
        <v>136</v>
      </c>
      <c r="AM18" s="34" t="s">
        <v>136</v>
      </c>
      <c r="AN18" s="67">
        <f t="shared" si="1"/>
        <v>0.20399999999999999</v>
      </c>
    </row>
    <row r="19" spans="1:40">
      <c r="A19" s="68" t="s">
        <v>157</v>
      </c>
      <c r="B19" s="42" t="s">
        <v>31</v>
      </c>
      <c r="C19" s="30" t="s">
        <v>158</v>
      </c>
      <c r="D19" s="31">
        <v>68</v>
      </c>
      <c r="E19" s="31">
        <v>47.6</v>
      </c>
      <c r="F19" s="31">
        <v>36</v>
      </c>
      <c r="G19" s="31">
        <v>26</v>
      </c>
      <c r="H19" s="31">
        <v>24</v>
      </c>
      <c r="I19" s="31">
        <v>22</v>
      </c>
      <c r="J19" s="31">
        <v>20</v>
      </c>
      <c r="K19" s="31">
        <v>18</v>
      </c>
      <c r="L19" s="32">
        <v>13</v>
      </c>
      <c r="M19" s="36">
        <f>SUM(L19-0.34)</f>
        <v>12.66</v>
      </c>
      <c r="N19" s="36">
        <f t="shared" si="7"/>
        <v>12.32</v>
      </c>
      <c r="O19" s="36">
        <f t="shared" si="7"/>
        <v>11.98</v>
      </c>
      <c r="P19" s="36">
        <f t="shared" si="7"/>
        <v>11.64</v>
      </c>
      <c r="Q19" s="36">
        <f t="shared" si="7"/>
        <v>11.3</v>
      </c>
      <c r="R19" s="36">
        <f t="shared" si="7"/>
        <v>10.96</v>
      </c>
      <c r="S19" s="36">
        <f t="shared" si="7"/>
        <v>10.620000000000001</v>
      </c>
      <c r="T19" s="36">
        <v>9</v>
      </c>
      <c r="U19" s="32">
        <f t="shared" si="7"/>
        <v>8.66</v>
      </c>
      <c r="V19" s="32">
        <f t="shared" si="7"/>
        <v>8.32</v>
      </c>
      <c r="W19" s="32">
        <f t="shared" si="7"/>
        <v>7.98</v>
      </c>
      <c r="X19" s="32">
        <f t="shared" si="7"/>
        <v>7.6400000000000006</v>
      </c>
      <c r="Y19" s="32">
        <f t="shared" si="7"/>
        <v>7.3000000000000007</v>
      </c>
      <c r="Z19" s="32">
        <f t="shared" si="7"/>
        <v>6.9600000000000009</v>
      </c>
      <c r="AA19" s="32">
        <f t="shared" si="7"/>
        <v>6.620000000000001</v>
      </c>
      <c r="AB19" s="34" t="s">
        <v>136</v>
      </c>
      <c r="AC19" s="34" t="s">
        <v>136</v>
      </c>
      <c r="AD19" s="34" t="s">
        <v>136</v>
      </c>
      <c r="AE19" s="34" t="s">
        <v>136</v>
      </c>
      <c r="AF19" s="34" t="s">
        <v>136</v>
      </c>
      <c r="AG19" s="34" t="s">
        <v>136</v>
      </c>
      <c r="AH19" s="34" t="s">
        <v>136</v>
      </c>
      <c r="AI19" s="34" t="s">
        <v>136</v>
      </c>
      <c r="AJ19" s="34" t="s">
        <v>136</v>
      </c>
      <c r="AK19" s="34" t="s">
        <v>136</v>
      </c>
      <c r="AL19" s="34" t="s">
        <v>136</v>
      </c>
      <c r="AM19" s="34" t="s">
        <v>136</v>
      </c>
      <c r="AN19" s="67">
        <f t="shared" si="1"/>
        <v>0.20399999999999999</v>
      </c>
    </row>
    <row r="20" spans="1:40">
      <c r="A20" s="68" t="s">
        <v>159</v>
      </c>
      <c r="B20" s="42" t="s">
        <v>160</v>
      </c>
      <c r="C20" s="30" t="s">
        <v>161</v>
      </c>
      <c r="D20" s="31">
        <v>51</v>
      </c>
      <c r="E20" s="31">
        <v>35.700000000000003</v>
      </c>
      <c r="F20" s="31">
        <v>27</v>
      </c>
      <c r="G20" s="31">
        <v>19.5</v>
      </c>
      <c r="H20" s="31">
        <v>18</v>
      </c>
      <c r="I20" s="31">
        <v>16.5</v>
      </c>
      <c r="J20" s="31">
        <v>15</v>
      </c>
      <c r="K20" s="31">
        <v>13.5</v>
      </c>
      <c r="L20" s="36">
        <v>8</v>
      </c>
      <c r="M20" s="36">
        <f>SUM(L20-0.255)</f>
        <v>7.7450000000000001</v>
      </c>
      <c r="N20" s="36">
        <f t="shared" ref="N20:S20" si="9">SUM(M20-0.255)</f>
        <v>7.49</v>
      </c>
      <c r="O20" s="36">
        <f t="shared" si="9"/>
        <v>7.2350000000000003</v>
      </c>
      <c r="P20" s="36">
        <f t="shared" si="9"/>
        <v>6.98</v>
      </c>
      <c r="Q20" s="36">
        <f t="shared" si="9"/>
        <v>6.7250000000000005</v>
      </c>
      <c r="R20" s="36">
        <f t="shared" si="9"/>
        <v>6.4700000000000006</v>
      </c>
      <c r="S20" s="36">
        <f t="shared" si="9"/>
        <v>6.2150000000000007</v>
      </c>
      <c r="T20" s="35" t="s">
        <v>136</v>
      </c>
      <c r="U20" s="34" t="s">
        <v>136</v>
      </c>
      <c r="V20" s="34" t="s">
        <v>136</v>
      </c>
      <c r="W20" s="34" t="s">
        <v>136</v>
      </c>
      <c r="X20" s="34" t="s">
        <v>136</v>
      </c>
      <c r="Y20" s="34" t="s">
        <v>136</v>
      </c>
      <c r="Z20" s="34" t="s">
        <v>136</v>
      </c>
      <c r="AA20" s="34" t="s">
        <v>136</v>
      </c>
      <c r="AB20" s="34" t="s">
        <v>136</v>
      </c>
      <c r="AC20" s="34" t="s">
        <v>136</v>
      </c>
      <c r="AD20" s="34" t="s">
        <v>136</v>
      </c>
      <c r="AE20" s="34" t="s">
        <v>136</v>
      </c>
      <c r="AF20" s="34" t="s">
        <v>136</v>
      </c>
      <c r="AG20" s="34" t="s">
        <v>136</v>
      </c>
      <c r="AH20" s="34" t="s">
        <v>136</v>
      </c>
      <c r="AI20" s="34" t="s">
        <v>136</v>
      </c>
      <c r="AJ20" s="34" t="s">
        <v>136</v>
      </c>
      <c r="AK20" s="34" t="s">
        <v>136</v>
      </c>
      <c r="AL20" s="34" t="s">
        <v>136</v>
      </c>
      <c r="AM20" s="34" t="s">
        <v>136</v>
      </c>
      <c r="AN20" s="67">
        <f t="shared" si="1"/>
        <v>0.153</v>
      </c>
    </row>
    <row r="21" spans="1:40">
      <c r="A21" s="68" t="s">
        <v>162</v>
      </c>
      <c r="B21" s="42" t="s">
        <v>50</v>
      </c>
      <c r="C21" s="30" t="s">
        <v>163</v>
      </c>
      <c r="D21" s="31">
        <v>34</v>
      </c>
      <c r="E21" s="31">
        <v>26.04</v>
      </c>
      <c r="F21" s="31">
        <v>20.64</v>
      </c>
      <c r="G21" s="31">
        <v>12</v>
      </c>
      <c r="H21" s="31">
        <v>11</v>
      </c>
      <c r="I21" s="31">
        <v>10</v>
      </c>
      <c r="J21" s="31">
        <v>9</v>
      </c>
      <c r="K21" s="31">
        <v>8</v>
      </c>
      <c r="L21" s="36">
        <v>6</v>
      </c>
      <c r="M21" s="36">
        <f>SUM(L21-0.17)</f>
        <v>5.83</v>
      </c>
      <c r="N21" s="36">
        <f t="shared" ref="N21:S22" si="10">SUM(M21-0.17)</f>
        <v>5.66</v>
      </c>
      <c r="O21" s="36">
        <f t="shared" si="10"/>
        <v>5.49</v>
      </c>
      <c r="P21" s="36">
        <f t="shared" si="10"/>
        <v>5.32</v>
      </c>
      <c r="Q21" s="36">
        <f t="shared" si="10"/>
        <v>5.15</v>
      </c>
      <c r="R21" s="36">
        <f t="shared" si="10"/>
        <v>4.9800000000000004</v>
      </c>
      <c r="S21" s="36">
        <f t="shared" si="10"/>
        <v>4.8100000000000005</v>
      </c>
      <c r="T21" s="35" t="s">
        <v>136</v>
      </c>
      <c r="U21" s="34" t="s">
        <v>136</v>
      </c>
      <c r="V21" s="34" t="s">
        <v>136</v>
      </c>
      <c r="W21" s="34" t="s">
        <v>136</v>
      </c>
      <c r="X21" s="34" t="s">
        <v>136</v>
      </c>
      <c r="Y21" s="34" t="s">
        <v>136</v>
      </c>
      <c r="Z21" s="34" t="s">
        <v>136</v>
      </c>
      <c r="AA21" s="34" t="s">
        <v>136</v>
      </c>
      <c r="AB21" s="34" t="s">
        <v>136</v>
      </c>
      <c r="AC21" s="34" t="s">
        <v>136</v>
      </c>
      <c r="AD21" s="34" t="s">
        <v>136</v>
      </c>
      <c r="AE21" s="34" t="s">
        <v>136</v>
      </c>
      <c r="AF21" s="34" t="s">
        <v>136</v>
      </c>
      <c r="AG21" s="34" t="s">
        <v>136</v>
      </c>
      <c r="AH21" s="34" t="s">
        <v>136</v>
      </c>
      <c r="AI21" s="34" t="s">
        <v>136</v>
      </c>
      <c r="AJ21" s="34" t="s">
        <v>136</v>
      </c>
      <c r="AK21" s="34" t="s">
        <v>136</v>
      </c>
      <c r="AL21" s="34" t="s">
        <v>136</v>
      </c>
      <c r="AM21" s="34" t="s">
        <v>136</v>
      </c>
      <c r="AN21" s="67">
        <f t="shared" si="1"/>
        <v>0.10199999999999999</v>
      </c>
    </row>
    <row r="22" spans="1:40">
      <c r="A22" s="68" t="s">
        <v>164</v>
      </c>
      <c r="B22" s="42" t="s">
        <v>165</v>
      </c>
      <c r="C22" s="30" t="s">
        <v>166</v>
      </c>
      <c r="D22" s="31">
        <v>34</v>
      </c>
      <c r="E22" s="31">
        <v>26.04</v>
      </c>
      <c r="F22" s="31">
        <v>20.64</v>
      </c>
      <c r="G22" s="31">
        <v>12</v>
      </c>
      <c r="H22" s="31">
        <v>11</v>
      </c>
      <c r="I22" s="31">
        <v>10</v>
      </c>
      <c r="J22" s="31">
        <v>9</v>
      </c>
      <c r="K22" s="31">
        <v>8</v>
      </c>
      <c r="L22" s="36">
        <v>6</v>
      </c>
      <c r="M22" s="36">
        <f>SUM(L22-0.17)</f>
        <v>5.83</v>
      </c>
      <c r="N22" s="36">
        <f t="shared" si="10"/>
        <v>5.66</v>
      </c>
      <c r="O22" s="36">
        <f t="shared" si="10"/>
        <v>5.49</v>
      </c>
      <c r="P22" s="36">
        <f t="shared" si="10"/>
        <v>5.32</v>
      </c>
      <c r="Q22" s="36">
        <f t="shared" si="10"/>
        <v>5.15</v>
      </c>
      <c r="R22" s="36">
        <f t="shared" si="10"/>
        <v>4.9800000000000004</v>
      </c>
      <c r="S22" s="36">
        <f t="shared" si="10"/>
        <v>4.8100000000000005</v>
      </c>
      <c r="T22" s="34" t="s">
        <v>136</v>
      </c>
      <c r="U22" s="34" t="s">
        <v>136</v>
      </c>
      <c r="V22" s="34" t="s">
        <v>136</v>
      </c>
      <c r="W22" s="34" t="s">
        <v>136</v>
      </c>
      <c r="X22" s="34" t="s">
        <v>136</v>
      </c>
      <c r="Y22" s="34" t="s">
        <v>136</v>
      </c>
      <c r="Z22" s="34" t="s">
        <v>136</v>
      </c>
      <c r="AA22" s="34" t="s">
        <v>136</v>
      </c>
      <c r="AB22" s="34" t="s">
        <v>136</v>
      </c>
      <c r="AC22" s="34" t="s">
        <v>136</v>
      </c>
      <c r="AD22" s="34" t="s">
        <v>136</v>
      </c>
      <c r="AE22" s="34" t="s">
        <v>136</v>
      </c>
      <c r="AF22" s="34" t="s">
        <v>136</v>
      </c>
      <c r="AG22" s="34" t="s">
        <v>136</v>
      </c>
      <c r="AH22" s="34" t="s">
        <v>136</v>
      </c>
      <c r="AI22" s="34" t="s">
        <v>136</v>
      </c>
      <c r="AJ22" s="34" t="s">
        <v>136</v>
      </c>
      <c r="AK22" s="34" t="s">
        <v>136</v>
      </c>
      <c r="AL22" s="34" t="s">
        <v>136</v>
      </c>
      <c r="AM22" s="34" t="s">
        <v>136</v>
      </c>
      <c r="AN22" s="67">
        <f t="shared" si="1"/>
        <v>0.10199999999999999</v>
      </c>
    </row>
    <row r="23" spans="1:40">
      <c r="A23" s="68" t="s">
        <v>167</v>
      </c>
      <c r="B23" s="42" t="s">
        <v>168</v>
      </c>
      <c r="C23" s="30" t="s">
        <v>169</v>
      </c>
      <c r="D23" s="31">
        <v>25.5</v>
      </c>
      <c r="E23" s="31">
        <v>19.53</v>
      </c>
      <c r="F23" s="31">
        <v>15.48</v>
      </c>
      <c r="G23" s="31">
        <v>9</v>
      </c>
      <c r="H23" s="31">
        <v>8.25</v>
      </c>
      <c r="I23" s="31">
        <v>7.5</v>
      </c>
      <c r="J23" s="31">
        <v>6.75</v>
      </c>
      <c r="K23" s="31">
        <v>6</v>
      </c>
      <c r="L23" s="36">
        <v>5</v>
      </c>
      <c r="M23" s="36">
        <f>SUM(L23-0.1275)</f>
        <v>4.8724999999999996</v>
      </c>
      <c r="N23" s="36">
        <f t="shared" ref="N23:S23" si="11">SUM(M23-0.1275)</f>
        <v>4.7449999999999992</v>
      </c>
      <c r="O23" s="36">
        <f t="shared" si="11"/>
        <v>4.6174999999999988</v>
      </c>
      <c r="P23" s="36">
        <f t="shared" si="11"/>
        <v>4.4899999999999984</v>
      </c>
      <c r="Q23" s="36">
        <f t="shared" si="11"/>
        <v>4.362499999999998</v>
      </c>
      <c r="R23" s="36">
        <f t="shared" si="11"/>
        <v>4.2349999999999977</v>
      </c>
      <c r="S23" s="36">
        <f t="shared" si="11"/>
        <v>4.1074999999999973</v>
      </c>
      <c r="T23" s="34" t="s">
        <v>136</v>
      </c>
      <c r="U23" s="34" t="s">
        <v>136</v>
      </c>
      <c r="V23" s="34" t="s">
        <v>136</v>
      </c>
      <c r="W23" s="34" t="s">
        <v>136</v>
      </c>
      <c r="X23" s="34" t="s">
        <v>136</v>
      </c>
      <c r="Y23" s="34" t="s">
        <v>136</v>
      </c>
      <c r="Z23" s="34" t="s">
        <v>136</v>
      </c>
      <c r="AA23" s="34" t="s">
        <v>136</v>
      </c>
      <c r="AB23" s="34" t="s">
        <v>136</v>
      </c>
      <c r="AC23" s="34" t="s">
        <v>136</v>
      </c>
      <c r="AD23" s="34" t="s">
        <v>136</v>
      </c>
      <c r="AE23" s="34" t="s">
        <v>136</v>
      </c>
      <c r="AF23" s="34" t="s">
        <v>136</v>
      </c>
      <c r="AG23" s="34" t="s">
        <v>136</v>
      </c>
      <c r="AH23" s="34" t="s">
        <v>136</v>
      </c>
      <c r="AI23" s="34" t="s">
        <v>136</v>
      </c>
      <c r="AJ23" s="34" t="s">
        <v>136</v>
      </c>
      <c r="AK23" s="34" t="s">
        <v>136</v>
      </c>
      <c r="AL23" s="34" t="s">
        <v>136</v>
      </c>
      <c r="AM23" s="34" t="s">
        <v>136</v>
      </c>
      <c r="AN23" s="67">
        <f t="shared" si="1"/>
        <v>7.6499999999999999E-2</v>
      </c>
    </row>
    <row r="24" spans="1:40">
      <c r="A24" s="68" t="s">
        <v>170</v>
      </c>
      <c r="B24" s="42" t="s">
        <v>171</v>
      </c>
      <c r="C24" s="30" t="s">
        <v>172</v>
      </c>
      <c r="D24" s="31">
        <v>21.25</v>
      </c>
      <c r="E24" s="31">
        <v>14.5</v>
      </c>
      <c r="F24" s="31">
        <v>11.5</v>
      </c>
      <c r="G24" s="31">
        <v>7</v>
      </c>
      <c r="H24" s="31">
        <v>6.5</v>
      </c>
      <c r="I24" s="31">
        <v>6</v>
      </c>
      <c r="J24" s="31">
        <v>5.5</v>
      </c>
      <c r="K24" s="31">
        <v>5</v>
      </c>
      <c r="L24" s="36">
        <v>4</v>
      </c>
      <c r="M24" s="36">
        <f>SUM(L24-0.10625)</f>
        <v>3.8937499999999998</v>
      </c>
      <c r="N24" s="36">
        <f t="shared" ref="N24:S24" si="12">SUM(M24-0.10625)</f>
        <v>3.7874999999999996</v>
      </c>
      <c r="O24" s="36">
        <f t="shared" si="12"/>
        <v>3.6812499999999995</v>
      </c>
      <c r="P24" s="36">
        <f t="shared" si="12"/>
        <v>3.5749999999999993</v>
      </c>
      <c r="Q24" s="36">
        <f t="shared" si="12"/>
        <v>3.4687499999999991</v>
      </c>
      <c r="R24" s="36">
        <f t="shared" si="12"/>
        <v>3.3624999999999989</v>
      </c>
      <c r="S24" s="36">
        <f t="shared" si="12"/>
        <v>3.2562499999999988</v>
      </c>
      <c r="T24" s="34" t="s">
        <v>136</v>
      </c>
      <c r="U24" s="34" t="s">
        <v>136</v>
      </c>
      <c r="V24" s="34" t="s">
        <v>136</v>
      </c>
      <c r="W24" s="34" t="s">
        <v>136</v>
      </c>
      <c r="X24" s="34" t="s">
        <v>136</v>
      </c>
      <c r="Y24" s="34" t="s">
        <v>136</v>
      </c>
      <c r="Z24" s="34" t="s">
        <v>136</v>
      </c>
      <c r="AA24" s="34" t="s">
        <v>136</v>
      </c>
      <c r="AB24" s="34" t="s">
        <v>136</v>
      </c>
      <c r="AC24" s="34" t="s">
        <v>136</v>
      </c>
      <c r="AD24" s="34" t="s">
        <v>136</v>
      </c>
      <c r="AE24" s="34" t="s">
        <v>136</v>
      </c>
      <c r="AF24" s="34" t="s">
        <v>136</v>
      </c>
      <c r="AG24" s="34" t="s">
        <v>136</v>
      </c>
      <c r="AH24" s="34" t="s">
        <v>136</v>
      </c>
      <c r="AI24" s="34" t="s">
        <v>136</v>
      </c>
      <c r="AJ24" s="34" t="s">
        <v>136</v>
      </c>
      <c r="AK24" s="34" t="s">
        <v>136</v>
      </c>
      <c r="AL24" s="34" t="s">
        <v>136</v>
      </c>
      <c r="AM24" s="34" t="s">
        <v>136</v>
      </c>
      <c r="AN24" s="67">
        <f t="shared" si="1"/>
        <v>6.3750000000000001E-2</v>
      </c>
    </row>
    <row r="25" spans="1:40">
      <c r="A25" s="68" t="s">
        <v>173</v>
      </c>
      <c r="B25" s="42" t="s">
        <v>174</v>
      </c>
      <c r="C25" s="30" t="s">
        <v>175</v>
      </c>
      <c r="D25" s="31">
        <v>17</v>
      </c>
      <c r="E25" s="31">
        <v>13.02</v>
      </c>
      <c r="F25" s="31">
        <v>10.32</v>
      </c>
      <c r="G25" s="31">
        <v>6</v>
      </c>
      <c r="H25" s="31">
        <v>5.5</v>
      </c>
      <c r="I25" s="31">
        <v>5</v>
      </c>
      <c r="J25" s="31">
        <v>4.5</v>
      </c>
      <c r="K25" s="31">
        <v>4</v>
      </c>
      <c r="L25" s="36">
        <v>3</v>
      </c>
      <c r="M25" s="36">
        <f>SUM(L25-0.085)</f>
        <v>2.915</v>
      </c>
      <c r="N25" s="36">
        <f t="shared" ref="N25:S25" si="13">SUM(M25-0.085)</f>
        <v>2.83</v>
      </c>
      <c r="O25" s="36">
        <f t="shared" si="13"/>
        <v>2.7450000000000001</v>
      </c>
      <c r="P25" s="36">
        <f t="shared" si="13"/>
        <v>2.66</v>
      </c>
      <c r="Q25" s="36">
        <f t="shared" si="13"/>
        <v>2.5750000000000002</v>
      </c>
      <c r="R25" s="36">
        <f t="shared" si="13"/>
        <v>2.4900000000000002</v>
      </c>
      <c r="S25" s="36">
        <f t="shared" si="13"/>
        <v>2.4050000000000002</v>
      </c>
      <c r="T25" s="34" t="s">
        <v>136</v>
      </c>
      <c r="U25" s="34" t="s">
        <v>136</v>
      </c>
      <c r="V25" s="34" t="s">
        <v>136</v>
      </c>
      <c r="W25" s="34" t="s">
        <v>136</v>
      </c>
      <c r="X25" s="34" t="s">
        <v>136</v>
      </c>
      <c r="Y25" s="34" t="s">
        <v>136</v>
      </c>
      <c r="Z25" s="34" t="s">
        <v>136</v>
      </c>
      <c r="AA25" s="34" t="s">
        <v>136</v>
      </c>
      <c r="AB25" s="34" t="s">
        <v>136</v>
      </c>
      <c r="AC25" s="34" t="s">
        <v>136</v>
      </c>
      <c r="AD25" s="34" t="s">
        <v>136</v>
      </c>
      <c r="AE25" s="34" t="s">
        <v>136</v>
      </c>
      <c r="AF25" s="34" t="s">
        <v>136</v>
      </c>
      <c r="AG25" s="34" t="s">
        <v>136</v>
      </c>
      <c r="AH25" s="34" t="s">
        <v>136</v>
      </c>
      <c r="AI25" s="34" t="s">
        <v>136</v>
      </c>
      <c r="AJ25" s="34" t="s">
        <v>136</v>
      </c>
      <c r="AK25" s="34" t="s">
        <v>136</v>
      </c>
      <c r="AL25" s="34" t="s">
        <v>136</v>
      </c>
      <c r="AM25" s="34" t="s">
        <v>136</v>
      </c>
      <c r="AN25" s="67">
        <f t="shared" si="1"/>
        <v>5.0999999999999997E-2</v>
      </c>
    </row>
    <row r="26" spans="1:40" ht="24.75" thickBot="1">
      <c r="A26" s="37" t="s">
        <v>176</v>
      </c>
      <c r="B26" s="43" t="s">
        <v>177</v>
      </c>
      <c r="C26" s="22" t="s">
        <v>178</v>
      </c>
      <c r="D26" s="38">
        <v>11.48</v>
      </c>
      <c r="E26" s="38">
        <v>8.7899999999999991</v>
      </c>
      <c r="F26" s="38">
        <v>6.97</v>
      </c>
      <c r="G26" s="38">
        <v>4.05</v>
      </c>
      <c r="H26" s="38">
        <v>3.71</v>
      </c>
      <c r="I26" s="38">
        <v>3.38</v>
      </c>
      <c r="J26" s="38">
        <v>3.04</v>
      </c>
      <c r="K26" s="38">
        <v>2.7</v>
      </c>
      <c r="L26" s="39">
        <v>2</v>
      </c>
      <c r="M26" s="39">
        <f>SUM(L26-0.0574)</f>
        <v>1.9426000000000001</v>
      </c>
      <c r="N26" s="39">
        <f t="shared" ref="N26:AA26" si="14">SUM(M26-0.0574)</f>
        <v>1.8852000000000002</v>
      </c>
      <c r="O26" s="39">
        <f t="shared" si="14"/>
        <v>1.8278000000000003</v>
      </c>
      <c r="P26" s="39">
        <f t="shared" si="14"/>
        <v>1.7704000000000004</v>
      </c>
      <c r="Q26" s="39">
        <f t="shared" si="14"/>
        <v>1.7130000000000005</v>
      </c>
      <c r="R26" s="39">
        <f t="shared" si="14"/>
        <v>1.6556000000000006</v>
      </c>
      <c r="S26" s="39">
        <f t="shared" si="14"/>
        <v>1.5982000000000007</v>
      </c>
      <c r="T26" s="39">
        <v>1.3</v>
      </c>
      <c r="U26" s="39">
        <f t="shared" si="14"/>
        <v>1.2426000000000001</v>
      </c>
      <c r="V26" s="39">
        <f t="shared" si="14"/>
        <v>1.1852000000000003</v>
      </c>
      <c r="W26" s="39">
        <f t="shared" si="14"/>
        <v>1.1278000000000004</v>
      </c>
      <c r="X26" s="39">
        <f t="shared" si="14"/>
        <v>1.0704000000000005</v>
      </c>
      <c r="Y26" s="39">
        <f t="shared" si="14"/>
        <v>1.0130000000000006</v>
      </c>
      <c r="Z26" s="39">
        <f t="shared" si="14"/>
        <v>0.95560000000000056</v>
      </c>
      <c r="AA26" s="39">
        <f t="shared" si="14"/>
        <v>0.89820000000000055</v>
      </c>
      <c r="AB26" s="40" t="s">
        <v>136</v>
      </c>
      <c r="AC26" s="40" t="s">
        <v>136</v>
      </c>
      <c r="AD26" s="40" t="s">
        <v>136</v>
      </c>
      <c r="AE26" s="40" t="s">
        <v>136</v>
      </c>
      <c r="AF26" s="40" t="s">
        <v>136</v>
      </c>
      <c r="AG26" s="40" t="s">
        <v>136</v>
      </c>
      <c r="AH26" s="40" t="s">
        <v>136</v>
      </c>
      <c r="AI26" s="40" t="s">
        <v>136</v>
      </c>
      <c r="AJ26" s="40" t="s">
        <v>136</v>
      </c>
      <c r="AK26" s="40" t="s">
        <v>136</v>
      </c>
      <c r="AL26" s="40" t="s">
        <v>136</v>
      </c>
      <c r="AM26" s="40" t="s">
        <v>136</v>
      </c>
      <c r="AN26" s="41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6" t="s">
        <v>179</v>
      </c>
    </row>
    <row r="2" spans="1:1" s="18" customFormat="1" ht="15" customHeight="1">
      <c r="A2" s="17" t="s">
        <v>180</v>
      </c>
    </row>
    <row r="3" spans="1:1" s="18" customFormat="1" ht="15" customHeight="1">
      <c r="A3" s="17" t="s">
        <v>181</v>
      </c>
    </row>
    <row r="4" spans="1:1" s="18" customFormat="1" ht="15" customHeight="1">
      <c r="A4" s="17" t="s">
        <v>182</v>
      </c>
    </row>
    <row r="5" spans="1:1" s="18" customFormat="1" ht="15" customHeight="1">
      <c r="A5" s="17" t="s">
        <v>183</v>
      </c>
    </row>
    <row r="6" spans="1:1" s="18" customFormat="1" ht="15" customHeight="1">
      <c r="A6" s="17" t="s">
        <v>184</v>
      </c>
    </row>
    <row r="7" spans="1:1" s="18" customFormat="1" ht="15" customHeight="1">
      <c r="A7" s="17" t="s">
        <v>185</v>
      </c>
    </row>
    <row r="8" spans="1:1" s="18" customFormat="1" ht="15" customHeight="1">
      <c r="A8" s="17" t="s">
        <v>186</v>
      </c>
    </row>
    <row r="9" spans="1:1" s="18" customFormat="1" ht="15" customHeight="1">
      <c r="A9" s="17" t="s">
        <v>187</v>
      </c>
    </row>
    <row r="10" spans="1:1" s="18" customFormat="1" ht="15" customHeight="1">
      <c r="A10" s="17" t="s">
        <v>188</v>
      </c>
    </row>
    <row r="11" spans="1:1" s="18" customFormat="1" ht="15" customHeight="1">
      <c r="A11" s="17" t="s">
        <v>189</v>
      </c>
    </row>
    <row r="12" spans="1:1" s="18" customFormat="1" ht="15" customHeight="1">
      <c r="A12" s="17" t="s">
        <v>190</v>
      </c>
    </row>
    <row r="13" spans="1:1" s="18" customFormat="1" ht="15" customHeight="1">
      <c r="A13" s="17" t="s">
        <v>191</v>
      </c>
    </row>
    <row r="14" spans="1:1" s="18" customFormat="1" ht="15" customHeight="1">
      <c r="A14" s="17" t="s">
        <v>192</v>
      </c>
    </row>
    <row r="15" spans="1:1" s="18" customFormat="1" ht="15" customHeight="1">
      <c r="A15" s="17" t="s">
        <v>193</v>
      </c>
    </row>
    <row r="16" spans="1:1" s="18" customFormat="1" ht="15" customHeight="1">
      <c r="A16" s="17" t="s">
        <v>194</v>
      </c>
    </row>
    <row r="17" spans="1:1" s="18" customFormat="1" ht="15" customHeight="1">
      <c r="A17" s="17" t="s">
        <v>195</v>
      </c>
    </row>
    <row r="18" spans="1:1" s="18" customFormat="1" ht="15" customHeight="1">
      <c r="A18" s="17" t="s">
        <v>196</v>
      </c>
    </row>
    <row r="19" spans="1:1" s="18" customFormat="1" ht="15" customHeight="1">
      <c r="A19" s="17" t="s">
        <v>197</v>
      </c>
    </row>
    <row r="20" spans="1:1" s="18" customFormat="1" ht="15" customHeight="1">
      <c r="A20" s="17" t="s">
        <v>198</v>
      </c>
    </row>
    <row r="21" spans="1:1" s="18" customFormat="1" ht="15" customHeight="1">
      <c r="A21" s="17" t="s">
        <v>199</v>
      </c>
    </row>
    <row r="22" spans="1:1" s="18" customFormat="1" ht="15" customHeight="1">
      <c r="A22" s="17" t="s">
        <v>200</v>
      </c>
    </row>
    <row r="23" spans="1:1" s="18" customFormat="1" ht="15" customHeight="1">
      <c r="A23" s="17" t="s">
        <v>201</v>
      </c>
    </row>
    <row r="24" spans="1:1" s="18" customFormat="1" ht="15" customHeight="1">
      <c r="A24" s="17" t="s">
        <v>202</v>
      </c>
    </row>
    <row r="25" spans="1:1" s="18" customFormat="1" ht="15" customHeight="1">
      <c r="A25" s="17" t="s">
        <v>203</v>
      </c>
    </row>
    <row r="26" spans="1:1" s="18" customFormat="1" ht="15" customHeight="1">
      <c r="A26" s="17" t="s">
        <v>204</v>
      </c>
    </row>
    <row r="27" spans="1:1" s="18" customFormat="1" ht="15" customHeight="1">
      <c r="A27" s="17" t="s">
        <v>205</v>
      </c>
    </row>
    <row r="28" spans="1:1" s="18" customFormat="1" ht="15" customHeight="1">
      <c r="A28" s="17" t="s">
        <v>206</v>
      </c>
    </row>
    <row r="29" spans="1:1" s="18" customFormat="1" ht="15" customHeight="1">
      <c r="A29" s="17" t="s">
        <v>207</v>
      </c>
    </row>
    <row r="30" spans="1:1" s="18" customFormat="1" ht="15" customHeight="1">
      <c r="A30" s="17" t="s">
        <v>2</v>
      </c>
    </row>
    <row r="31" spans="1:1" s="18" customFormat="1" ht="15" customHeight="1">
      <c r="A31" s="17" t="s">
        <v>208</v>
      </c>
    </row>
    <row r="32" spans="1:1" s="18" customFormat="1" ht="15" customHeight="1">
      <c r="A32" s="17" t="s">
        <v>209</v>
      </c>
    </row>
    <row r="33" spans="1:1" s="18" customFormat="1" ht="15" customHeight="1">
      <c r="A33" s="17" t="s">
        <v>210</v>
      </c>
    </row>
    <row r="34" spans="1:1" s="18" customFormat="1" ht="15" customHeight="1">
      <c r="A34" s="17" t="s">
        <v>211</v>
      </c>
    </row>
    <row r="35" spans="1:1" s="18" customFormat="1" ht="15" customHeight="1">
      <c r="A35" s="17" t="s">
        <v>212</v>
      </c>
    </row>
    <row r="36" spans="1:1" s="18" customFormat="1" ht="15" customHeight="1">
      <c r="A36" s="17" t="s">
        <v>213</v>
      </c>
    </row>
    <row r="37" spans="1:1" s="18" customFormat="1" ht="15" customHeight="1">
      <c r="A37" s="17" t="s">
        <v>214</v>
      </c>
    </row>
    <row r="38" spans="1:1" s="18" customFormat="1" ht="15" customHeight="1">
      <c r="A38" s="17" t="s">
        <v>215</v>
      </c>
    </row>
    <row r="39" spans="1:1" s="18" customFormat="1" ht="15" customHeight="1">
      <c r="A39" s="17" t="s">
        <v>216</v>
      </c>
    </row>
    <row r="40" spans="1:1" s="18" customFormat="1" ht="15" customHeight="1">
      <c r="A40" s="17" t="s">
        <v>217</v>
      </c>
    </row>
    <row r="41" spans="1:1" s="18" customFormat="1" ht="15" customHeight="1">
      <c r="A41" s="17" t="s">
        <v>218</v>
      </c>
    </row>
    <row r="42" spans="1:1" s="18" customFormat="1" ht="15" customHeight="1">
      <c r="A42" s="17" t="s">
        <v>219</v>
      </c>
    </row>
    <row r="43" spans="1:1" s="18" customFormat="1" ht="15" customHeight="1">
      <c r="A43" s="17" t="s">
        <v>220</v>
      </c>
    </row>
    <row r="44" spans="1:1" s="18" customFormat="1" ht="15" customHeight="1">
      <c r="A44" s="17" t="s">
        <v>221</v>
      </c>
    </row>
    <row r="45" spans="1:1" s="18" customFormat="1" ht="15" customHeight="1">
      <c r="A45" s="17" t="s">
        <v>222</v>
      </c>
    </row>
    <row r="46" spans="1:1" s="18" customFormat="1" ht="15" customHeight="1">
      <c r="A46" s="17" t="s">
        <v>223</v>
      </c>
    </row>
    <row r="47" spans="1:1" s="18" customFormat="1" ht="15" customHeight="1">
      <c r="A47" s="17" t="s">
        <v>224</v>
      </c>
    </row>
    <row r="48" spans="1:1" s="18" customFormat="1" ht="15" customHeight="1">
      <c r="A48" s="17" t="s">
        <v>225</v>
      </c>
    </row>
    <row r="49" spans="1:1" s="18" customFormat="1" ht="15" customHeight="1">
      <c r="A49" s="17" t="s">
        <v>226</v>
      </c>
    </row>
    <row r="50" spans="1:1" s="18" customFormat="1" ht="15" customHeight="1">
      <c r="A50" s="17" t="s">
        <v>227</v>
      </c>
    </row>
    <row r="51" spans="1:1" s="18" customFormat="1" ht="15" customHeight="1">
      <c r="A51" s="17" t="s">
        <v>228</v>
      </c>
    </row>
    <row r="52" spans="1:1" s="18" customFormat="1" ht="15" customHeight="1">
      <c r="A52" s="17" t="s">
        <v>229</v>
      </c>
    </row>
    <row r="53" spans="1:1" s="18" customFormat="1" ht="15" customHeight="1">
      <c r="A53" s="17" t="s">
        <v>230</v>
      </c>
    </row>
    <row r="54" spans="1:1" s="18" customFormat="1" ht="15" customHeight="1">
      <c r="A54" s="17" t="s">
        <v>231</v>
      </c>
    </row>
    <row r="55" spans="1:1" s="18" customFormat="1" ht="15" customHeight="1">
      <c r="A55" s="17" t="s">
        <v>232</v>
      </c>
    </row>
    <row r="56" spans="1:1" s="18" customFormat="1" ht="15" customHeight="1">
      <c r="A56" s="17" t="s">
        <v>233</v>
      </c>
    </row>
    <row r="57" spans="1:1" s="18" customFormat="1" ht="15" customHeight="1">
      <c r="A57" s="17" t="s">
        <v>234</v>
      </c>
    </row>
    <row r="58" spans="1:1" s="18" customFormat="1" ht="15" customHeight="1">
      <c r="A58" s="17" t="s">
        <v>235</v>
      </c>
    </row>
    <row r="59" spans="1:1" s="18" customFormat="1" ht="15" customHeight="1">
      <c r="A59" s="17" t="s">
        <v>236</v>
      </c>
    </row>
    <row r="60" spans="1:1" s="18" customFormat="1" ht="15" customHeight="1">
      <c r="A60" s="17" t="s">
        <v>237</v>
      </c>
    </row>
    <row r="61" spans="1:1" s="18" customFormat="1" ht="15" customHeight="1">
      <c r="A61" s="17" t="s">
        <v>238</v>
      </c>
    </row>
    <row r="62" spans="1:1" s="18" customFormat="1" ht="15" customHeight="1">
      <c r="A62" s="17" t="s">
        <v>239</v>
      </c>
    </row>
    <row r="63" spans="1:1" s="18" customFormat="1" ht="15" customHeight="1">
      <c r="A63" s="17" t="s">
        <v>240</v>
      </c>
    </row>
    <row r="64" spans="1:1" s="18" customFormat="1" ht="15" customHeight="1">
      <c r="A64" s="17" t="s">
        <v>241</v>
      </c>
    </row>
    <row r="65" spans="1:1" s="18" customFormat="1" ht="15" customHeight="1">
      <c r="A65" s="17" t="s">
        <v>242</v>
      </c>
    </row>
    <row r="66" spans="1:1" s="18" customFormat="1" ht="15" customHeight="1">
      <c r="A66" s="17" t="s">
        <v>243</v>
      </c>
    </row>
    <row r="67" spans="1:1" s="18" customFormat="1" ht="15" customHeight="1">
      <c r="A67" s="17" t="s">
        <v>244</v>
      </c>
    </row>
    <row r="68" spans="1:1" s="18" customFormat="1" ht="15" customHeight="1">
      <c r="A68" s="17" t="s">
        <v>245</v>
      </c>
    </row>
    <row r="69" spans="1:1" s="18" customFormat="1" ht="15" customHeight="1">
      <c r="A69" s="17" t="s">
        <v>246</v>
      </c>
    </row>
    <row r="70" spans="1:1" s="18" customFormat="1" ht="15" customHeight="1">
      <c r="A70" s="17" t="s">
        <v>247</v>
      </c>
    </row>
    <row r="71" spans="1:1" s="18" customFormat="1" ht="15" customHeight="1">
      <c r="A71" s="17" t="s">
        <v>248</v>
      </c>
    </row>
    <row r="72" spans="1:1" s="18" customFormat="1" ht="15" customHeight="1">
      <c r="A72" s="17" t="s">
        <v>249</v>
      </c>
    </row>
    <row r="73" spans="1:1" s="18" customFormat="1" ht="15" customHeight="1">
      <c r="A73" s="17" t="s">
        <v>250</v>
      </c>
    </row>
    <row r="74" spans="1:1" s="18" customFormat="1" ht="15" customHeight="1">
      <c r="A74" s="17" t="s">
        <v>251</v>
      </c>
    </row>
    <row r="75" spans="1:1" s="18" customFormat="1" ht="15" customHeight="1">
      <c r="A75" s="17" t="s">
        <v>252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90B4BB9D-7D20-4208-9259-5154F05827F9" xsi:nil="true"/>
    <needDetail xmlns="90B4BB9D-7D20-4208-9259-5154F05827F9">false</needDetail>
    <xd_ProgID xmlns="http://schemas.microsoft.com/sharepoint/v3" xsi:nil="true"/>
    <alreadyChecked xmlns="90B4BB9D-7D20-4208-9259-5154F05827F9">false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56827B42F4BE1945A58083EE8CEB87F0" ma:contentTypeVersion="" ma:contentTypeDescription="" ma:contentTypeScope="" ma:versionID="974f3f1ab41ab8b9e3abad0563001b17">
  <xsd:schema xmlns:xsd="http://www.w3.org/2001/XMLSchema" xmlns:xs="http://www.w3.org/2001/XMLSchema" xmlns:p="http://schemas.microsoft.com/office/2006/metadata/properties" xmlns:ns1="http://schemas.microsoft.com/sharepoint/v3" xmlns:ns2="90B4BB9D-7D20-4208-9259-5154F05827F9" targetNamespace="http://schemas.microsoft.com/office/2006/metadata/properties" ma:root="true" ma:fieldsID="111a9e7a285f4a7277a6b781971d860a" ns1:_="" ns2:_="">
    <xsd:import namespace="http://schemas.microsoft.com/sharepoint/v3"/>
    <xsd:import namespace="90B4BB9D-7D20-4208-9259-5154F05827F9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4BB9D-7D20-4208-9259-5154F05827F9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1E42B2-D07D-414F-A757-021467C298C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0B4BB9D-7D20-4208-9259-5154F05827F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F2FDD0-EC43-4D7C-915D-A075018FC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B4BB9D-7D20-4208-9259-5154F05827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Pasiekimai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2021-03-10T11:28:09Z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0x0101006CB92C11A11C4849B1A04E87CB5CBA3E0056827B42F4BE1945A58083EE8CEB87F0</vt:lpwstr>
  </property>
</Properties>
</file>