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54" i="2" l="1"/>
  <c r="R25" i="2"/>
  <c r="N24" i="2"/>
  <c r="O24" i="2"/>
  <c r="P24" i="2"/>
  <c r="Q24" i="2"/>
  <c r="R24" i="2"/>
  <c r="N23" i="2"/>
  <c r="O23" i="2"/>
  <c r="P23" i="2"/>
  <c r="Q23" i="2"/>
  <c r="R23" i="2"/>
  <c r="N22" i="2"/>
  <c r="O22" i="2"/>
  <c r="P22" i="2"/>
  <c r="Q22" i="2"/>
  <c r="R22" i="2"/>
  <c r="N21" i="2"/>
  <c r="O21" i="2"/>
  <c r="P21" i="2"/>
  <c r="Q21" i="2"/>
  <c r="R21" i="2"/>
  <c r="N20" i="2"/>
  <c r="O20" i="2"/>
  <c r="P20" i="2"/>
  <c r="Q20" i="2"/>
  <c r="R20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R37" i="2"/>
  <c r="N45" i="2"/>
  <c r="O45" i="2"/>
  <c r="P45" i="2"/>
  <c r="Q45" i="2"/>
  <c r="R45" i="2"/>
  <c r="R46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R73" i="2"/>
  <c r="N80" i="2"/>
  <c r="O80" i="2"/>
  <c r="P80" i="2"/>
  <c r="Q80" i="2"/>
  <c r="R80" i="2"/>
  <c r="N81" i="2"/>
  <c r="O81" i="2"/>
  <c r="P81" i="2"/>
  <c r="Q81" i="2"/>
  <c r="R81" i="2"/>
  <c r="R83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R94" i="2"/>
  <c r="N101" i="2"/>
  <c r="O101" i="2"/>
  <c r="P101" i="2"/>
  <c r="Q101" i="2"/>
  <c r="R101" i="2"/>
  <c r="N102" i="2"/>
  <c r="O102" i="2"/>
  <c r="P102" i="2"/>
  <c r="Q102" i="2"/>
  <c r="R102" i="2"/>
  <c r="R105" i="2"/>
  <c r="N112" i="2"/>
  <c r="O112" i="2"/>
  <c r="P112" i="2"/>
  <c r="Q112" i="2"/>
  <c r="R112" i="2"/>
  <c r="N113" i="2"/>
  <c r="O113" i="2"/>
  <c r="P113" i="2"/>
  <c r="Q113" i="2"/>
  <c r="R113" i="2"/>
  <c r="N114" i="2"/>
  <c r="O114" i="2"/>
  <c r="P114" i="2"/>
  <c r="Q114" i="2"/>
  <c r="R114" i="2"/>
  <c r="N115" i="2"/>
  <c r="O115" i="2"/>
  <c r="P115" i="2"/>
  <c r="Q115" i="2"/>
  <c r="R115" i="2"/>
  <c r="N116" i="2"/>
  <c r="O116" i="2"/>
  <c r="P116" i="2"/>
  <c r="Q116" i="2"/>
  <c r="R116" i="2"/>
  <c r="N117" i="2"/>
  <c r="O117" i="2"/>
  <c r="P117" i="2"/>
  <c r="Q117" i="2"/>
  <c r="R117" i="2"/>
  <c r="N118" i="2"/>
  <c r="O118" i="2"/>
  <c r="P118" i="2"/>
  <c r="Q118" i="2"/>
  <c r="R118" i="2"/>
  <c r="N119" i="2"/>
  <c r="O119" i="2"/>
  <c r="P119" i="2"/>
  <c r="Q119" i="2"/>
  <c r="R119" i="2"/>
  <c r="N120" i="2"/>
  <c r="O120" i="2"/>
  <c r="P120" i="2"/>
  <c r="Q120" i="2"/>
  <c r="R120" i="2"/>
  <c r="N121" i="2"/>
  <c r="O121" i="2"/>
  <c r="P121" i="2"/>
  <c r="Q121" i="2"/>
  <c r="R121" i="2"/>
  <c r="N122" i="2"/>
  <c r="O122" i="2"/>
  <c r="P122" i="2"/>
  <c r="Q122" i="2"/>
  <c r="R122" i="2"/>
  <c r="R123" i="2"/>
  <c r="N130" i="2"/>
  <c r="O130" i="2"/>
  <c r="P130" i="2"/>
  <c r="Q130" i="2"/>
  <c r="R130" i="2"/>
  <c r="N131" i="2"/>
  <c r="O131" i="2"/>
  <c r="P131" i="2"/>
  <c r="Q131" i="2"/>
  <c r="R131" i="2"/>
  <c r="R134" i="2"/>
  <c r="N141" i="2"/>
  <c r="O141" i="2"/>
  <c r="P141" i="2"/>
  <c r="Q141" i="2"/>
  <c r="R141" i="2"/>
  <c r="O142" i="2"/>
  <c r="P142" i="2"/>
  <c r="N142" i="2"/>
  <c r="Q142" i="2"/>
  <c r="R142" i="2"/>
  <c r="N143" i="2"/>
  <c r="O143" i="2"/>
  <c r="P143" i="2"/>
  <c r="Q143" i="2"/>
  <c r="R143" i="2"/>
  <c r="N144" i="2"/>
  <c r="O144" i="2"/>
  <c r="P144" i="2"/>
  <c r="Q144" i="2"/>
  <c r="R144" i="2"/>
  <c r="N145" i="2"/>
  <c r="O145" i="2"/>
  <c r="P145" i="2"/>
  <c r="Q145" i="2"/>
  <c r="R145" i="2"/>
  <c r="N146" i="2"/>
  <c r="O146" i="2"/>
  <c r="P146" i="2"/>
  <c r="Q146" i="2"/>
  <c r="R146" i="2"/>
  <c r="N147" i="2"/>
  <c r="O147" i="2"/>
  <c r="P147" i="2"/>
  <c r="Q147" i="2"/>
  <c r="R147" i="2"/>
  <c r="N148" i="2"/>
  <c r="O148" i="2"/>
  <c r="P148" i="2"/>
  <c r="Q148" i="2"/>
  <c r="R148" i="2"/>
  <c r="N149" i="2"/>
  <c r="O149" i="2"/>
  <c r="P149" i="2"/>
  <c r="Q149" i="2"/>
  <c r="R149" i="2"/>
  <c r="R150" i="2"/>
  <c r="N157" i="2"/>
  <c r="O157" i="2"/>
  <c r="P157" i="2"/>
  <c r="Q157" i="2"/>
  <c r="R157" i="2"/>
  <c r="N158" i="2"/>
  <c r="O158" i="2"/>
  <c r="P158" i="2"/>
  <c r="Q158" i="2"/>
  <c r="R158" i="2"/>
  <c r="N159" i="2"/>
  <c r="O159" i="2"/>
  <c r="P159" i="2"/>
  <c r="Q159" i="2"/>
  <c r="R159" i="2"/>
  <c r="N160" i="2"/>
  <c r="O160" i="2"/>
  <c r="P160" i="2"/>
  <c r="Q160" i="2"/>
  <c r="R160" i="2"/>
  <c r="N161" i="2"/>
  <c r="O161" i="2"/>
  <c r="P161" i="2"/>
  <c r="Q161" i="2"/>
  <c r="R161" i="2"/>
  <c r="N162" i="2"/>
  <c r="O162" i="2"/>
  <c r="P162" i="2"/>
  <c r="Q162" i="2"/>
  <c r="R162" i="2"/>
  <c r="N163" i="2"/>
  <c r="O163" i="2"/>
  <c r="P163" i="2"/>
  <c r="Q163" i="2"/>
  <c r="R163" i="2"/>
  <c r="N164" i="2"/>
  <c r="O164" i="2"/>
  <c r="P164" i="2"/>
  <c r="Q164" i="2"/>
  <c r="R164" i="2"/>
  <c r="O165" i="2"/>
  <c r="P165" i="2"/>
  <c r="N165" i="2"/>
  <c r="Q165" i="2"/>
  <c r="R165" i="2"/>
  <c r="N166" i="2"/>
  <c r="O166" i="2"/>
  <c r="P166" i="2"/>
  <c r="Q166" i="2"/>
  <c r="R166" i="2"/>
  <c r="N167" i="2"/>
  <c r="O167" i="2"/>
  <c r="P167" i="2"/>
  <c r="Q167" i="2"/>
  <c r="R167" i="2"/>
  <c r="N168" i="2"/>
  <c r="O168" i="2"/>
  <c r="P168" i="2"/>
  <c r="Q168" i="2"/>
  <c r="R168" i="2"/>
  <c r="R169" i="2"/>
  <c r="N176" i="2"/>
  <c r="O176" i="2"/>
  <c r="P176" i="2"/>
  <c r="Q176" i="2"/>
  <c r="R176" i="2"/>
  <c r="N177" i="2"/>
  <c r="O177" i="2"/>
  <c r="P177" i="2"/>
  <c r="Q177" i="2"/>
  <c r="R177" i="2"/>
  <c r="N178" i="2"/>
  <c r="O178" i="2"/>
  <c r="P178" i="2"/>
  <c r="Q178" i="2"/>
  <c r="R178" i="2"/>
  <c r="N179" i="2"/>
  <c r="O179" i="2"/>
  <c r="P179" i="2"/>
  <c r="Q179" i="2"/>
  <c r="R179" i="2"/>
  <c r="N180" i="2"/>
  <c r="O180" i="2"/>
  <c r="P180" i="2"/>
  <c r="Q180" i="2"/>
  <c r="R180" i="2"/>
  <c r="N181" i="2"/>
  <c r="O181" i="2"/>
  <c r="P181" i="2"/>
  <c r="Q181" i="2"/>
  <c r="R181" i="2"/>
  <c r="N182" i="2"/>
  <c r="O182" i="2"/>
  <c r="P182" i="2"/>
  <c r="Q182" i="2"/>
  <c r="R182" i="2"/>
  <c r="R183" i="2"/>
  <c r="N199" i="2"/>
  <c r="O199" i="2"/>
  <c r="P199" i="2"/>
  <c r="Q199" i="2"/>
  <c r="R199" i="2"/>
  <c r="N200" i="2"/>
  <c r="O200" i="2"/>
  <c r="P200" i="2"/>
  <c r="Q200" i="2"/>
  <c r="R200" i="2"/>
  <c r="N201" i="2"/>
  <c r="O201" i="2"/>
  <c r="P201" i="2"/>
  <c r="Q201" i="2"/>
  <c r="R201" i="2"/>
  <c r="N202" i="2"/>
  <c r="O202" i="2"/>
  <c r="P202" i="2"/>
  <c r="Q202" i="2"/>
  <c r="R202" i="2"/>
  <c r="N203" i="2"/>
  <c r="O203" i="2"/>
  <c r="P203" i="2"/>
  <c r="Q203" i="2"/>
  <c r="R203" i="2"/>
  <c r="N190" i="2"/>
  <c r="O190" i="2"/>
  <c r="P190" i="2"/>
  <c r="Q190" i="2"/>
  <c r="R190" i="2"/>
  <c r="N191" i="2"/>
  <c r="O191" i="2"/>
  <c r="P191" i="2"/>
  <c r="Q191" i="2"/>
  <c r="R191" i="2"/>
  <c r="N192" i="2"/>
  <c r="O192" i="2"/>
  <c r="P192" i="2"/>
  <c r="Q192" i="2"/>
  <c r="R192" i="2"/>
  <c r="N193" i="2"/>
  <c r="O193" i="2"/>
  <c r="P193" i="2"/>
  <c r="Q193" i="2"/>
  <c r="R193" i="2"/>
  <c r="N194" i="2"/>
  <c r="O194" i="2"/>
  <c r="P194" i="2"/>
  <c r="Q194" i="2"/>
  <c r="R194" i="2"/>
  <c r="N195" i="2"/>
  <c r="O195" i="2"/>
  <c r="P195" i="2"/>
  <c r="Q195" i="2"/>
  <c r="R195" i="2"/>
  <c r="N196" i="2"/>
  <c r="O196" i="2"/>
  <c r="P196" i="2"/>
  <c r="Q196" i="2"/>
  <c r="R196" i="2"/>
  <c r="N197" i="2"/>
  <c r="O197" i="2"/>
  <c r="P197" i="2"/>
  <c r="Q197" i="2"/>
  <c r="R197" i="2"/>
  <c r="N198" i="2"/>
  <c r="O198" i="2"/>
  <c r="P198" i="2"/>
  <c r="Q198" i="2"/>
  <c r="R198" i="2"/>
  <c r="R204" i="2"/>
  <c r="N211" i="2"/>
  <c r="O211" i="2"/>
  <c r="P211" i="2"/>
  <c r="Q211" i="2"/>
  <c r="R211" i="2"/>
  <c r="N212" i="2"/>
  <c r="O212" i="2"/>
  <c r="P212" i="2"/>
  <c r="Q212" i="2"/>
  <c r="R212" i="2"/>
  <c r="N213" i="2"/>
  <c r="O213" i="2"/>
  <c r="P213" i="2"/>
  <c r="Q213" i="2"/>
  <c r="R213" i="2"/>
  <c r="N214" i="2"/>
  <c r="O214" i="2"/>
  <c r="P214" i="2"/>
  <c r="Q214" i="2"/>
  <c r="R214" i="2"/>
  <c r="N215" i="2"/>
  <c r="O215" i="2"/>
  <c r="P215" i="2"/>
  <c r="Q215" i="2"/>
  <c r="R215" i="2"/>
  <c r="N216" i="2"/>
  <c r="O216" i="2"/>
  <c r="P216" i="2"/>
  <c r="Q216" i="2"/>
  <c r="R216" i="2"/>
  <c r="N217" i="2"/>
  <c r="O217" i="2"/>
  <c r="P217" i="2"/>
  <c r="Q217" i="2"/>
  <c r="R217" i="2"/>
  <c r="N218" i="2"/>
  <c r="O218" i="2"/>
  <c r="P218" i="2"/>
  <c r="Q218" i="2"/>
  <c r="R218" i="2"/>
  <c r="N219" i="2"/>
  <c r="O219" i="2"/>
  <c r="P219" i="2"/>
  <c r="Q219" i="2"/>
  <c r="R219" i="2"/>
  <c r="N220" i="2"/>
  <c r="O220" i="2"/>
  <c r="P220" i="2"/>
  <c r="Q220" i="2"/>
  <c r="R220" i="2"/>
  <c r="N221" i="2"/>
  <c r="O221" i="2"/>
  <c r="P221" i="2"/>
  <c r="Q221" i="2"/>
  <c r="R221" i="2"/>
  <c r="N222" i="2"/>
  <c r="O222" i="2"/>
  <c r="P222" i="2"/>
  <c r="Q222" i="2"/>
  <c r="R222" i="2"/>
  <c r="R223" i="2"/>
  <c r="N230" i="2"/>
  <c r="O230" i="2"/>
  <c r="P230" i="2"/>
  <c r="Q230" i="2"/>
  <c r="R230" i="2"/>
  <c r="R231" i="2"/>
  <c r="N246" i="2"/>
  <c r="O246" i="2"/>
  <c r="P246" i="2"/>
  <c r="Q246" i="2"/>
  <c r="R246" i="2"/>
  <c r="N247" i="2"/>
  <c r="O247" i="2"/>
  <c r="P247" i="2"/>
  <c r="Q247" i="2"/>
  <c r="R247" i="2"/>
  <c r="N248" i="2"/>
  <c r="O248" i="2"/>
  <c r="P248" i="2"/>
  <c r="Q248" i="2"/>
  <c r="R248" i="2"/>
  <c r="N249" i="2"/>
  <c r="O249" i="2"/>
  <c r="P249" i="2"/>
  <c r="Q249" i="2"/>
  <c r="R249" i="2"/>
  <c r="N250" i="2"/>
  <c r="O250" i="2"/>
  <c r="P250" i="2"/>
  <c r="Q250" i="2"/>
  <c r="R250" i="2"/>
  <c r="N251" i="2"/>
  <c r="O251" i="2"/>
  <c r="P251" i="2"/>
  <c r="Q251" i="2"/>
  <c r="R251" i="2"/>
  <c r="N252" i="2"/>
  <c r="O252" i="2"/>
  <c r="P252" i="2"/>
  <c r="Q252" i="2"/>
  <c r="R252" i="2"/>
  <c r="R253" i="2"/>
  <c r="N260" i="2"/>
  <c r="O260" i="2"/>
  <c r="P260" i="2"/>
  <c r="Q260" i="2"/>
  <c r="R260" i="2"/>
  <c r="R261" i="2"/>
  <c r="N268" i="2"/>
  <c r="O268" i="2"/>
  <c r="P268" i="2"/>
  <c r="Q268" i="2"/>
  <c r="R268" i="2"/>
  <c r="R269" i="2"/>
  <c r="N276" i="2"/>
  <c r="O276" i="2"/>
  <c r="P276" i="2"/>
  <c r="Q276" i="2"/>
  <c r="R276" i="2"/>
  <c r="N277" i="2"/>
  <c r="O277" i="2"/>
  <c r="P277" i="2"/>
  <c r="Q277" i="2"/>
  <c r="R277" i="2"/>
  <c r="R278" i="2"/>
  <c r="N285" i="2"/>
  <c r="O285" i="2"/>
  <c r="P285" i="2"/>
  <c r="Q285" i="2"/>
  <c r="R285" i="2"/>
  <c r="N286" i="2"/>
  <c r="O286" i="2"/>
  <c r="P286" i="2"/>
  <c r="Q286" i="2"/>
  <c r="R286" i="2"/>
  <c r="N287" i="2"/>
  <c r="O287" i="2"/>
  <c r="P287" i="2"/>
  <c r="Q287" i="2"/>
  <c r="R287" i="2"/>
  <c r="N288" i="2"/>
  <c r="O288" i="2"/>
  <c r="P288" i="2"/>
  <c r="Q288" i="2"/>
  <c r="R288" i="2"/>
  <c r="N289" i="2"/>
  <c r="O289" i="2"/>
  <c r="P289" i="2"/>
  <c r="Q289" i="2"/>
  <c r="R289" i="2"/>
  <c r="O290" i="2"/>
  <c r="P290" i="2"/>
  <c r="N290" i="2"/>
  <c r="Q290" i="2"/>
  <c r="R290" i="2"/>
  <c r="N291" i="2"/>
  <c r="O291" i="2"/>
  <c r="P291" i="2"/>
  <c r="Q291" i="2"/>
  <c r="R291" i="2"/>
  <c r="N292" i="2"/>
  <c r="O292" i="2"/>
  <c r="P292" i="2"/>
  <c r="Q292" i="2"/>
  <c r="R292" i="2"/>
  <c r="R293" i="2"/>
  <c r="N300" i="2"/>
  <c r="O300" i="2"/>
  <c r="P300" i="2"/>
  <c r="Q300" i="2"/>
  <c r="R300" i="2"/>
  <c r="N301" i="2"/>
  <c r="O301" i="2"/>
  <c r="P301" i="2"/>
  <c r="Q301" i="2"/>
  <c r="R301" i="2"/>
  <c r="N302" i="2"/>
  <c r="O302" i="2"/>
  <c r="P302" i="2"/>
  <c r="Q302" i="2"/>
  <c r="R302" i="2"/>
  <c r="N303" i="2"/>
  <c r="O303" i="2"/>
  <c r="P303" i="2"/>
  <c r="Q303" i="2"/>
  <c r="R303" i="2"/>
  <c r="O304" i="2"/>
  <c r="P304" i="2"/>
  <c r="N304" i="2"/>
  <c r="Q304" i="2"/>
  <c r="R304" i="2"/>
  <c r="N305" i="2"/>
  <c r="O305" i="2"/>
  <c r="P305" i="2"/>
  <c r="Q305" i="2"/>
  <c r="R305" i="2"/>
  <c r="N306" i="2"/>
  <c r="O306" i="2"/>
  <c r="P306" i="2"/>
  <c r="Q306" i="2"/>
  <c r="R306" i="2"/>
  <c r="N307" i="2"/>
  <c r="O307" i="2"/>
  <c r="P307" i="2"/>
  <c r="Q307" i="2"/>
  <c r="R307" i="2"/>
  <c r="N308" i="2"/>
  <c r="O308" i="2"/>
  <c r="P308" i="2"/>
  <c r="Q308" i="2"/>
  <c r="R308" i="2"/>
  <c r="R309" i="2"/>
  <c r="N316" i="2"/>
  <c r="O316" i="2"/>
  <c r="P316" i="2"/>
  <c r="Q316" i="2"/>
  <c r="R316" i="2"/>
  <c r="N317" i="2"/>
  <c r="O317" i="2"/>
  <c r="P317" i="2"/>
  <c r="Q317" i="2"/>
  <c r="R317" i="2"/>
  <c r="N318" i="2"/>
  <c r="O318" i="2"/>
  <c r="P318" i="2"/>
  <c r="Q318" i="2"/>
  <c r="R318" i="2"/>
  <c r="O319" i="2"/>
  <c r="P319" i="2"/>
  <c r="N319" i="2"/>
  <c r="Q319" i="2"/>
  <c r="R319" i="2"/>
  <c r="N320" i="2"/>
  <c r="O320" i="2"/>
  <c r="P320" i="2"/>
  <c r="Q320" i="2"/>
  <c r="R320" i="2"/>
  <c r="N321" i="2"/>
  <c r="O321" i="2"/>
  <c r="P321" i="2"/>
  <c r="Q321" i="2"/>
  <c r="R321" i="2"/>
  <c r="N322" i="2"/>
  <c r="O322" i="2"/>
  <c r="P322" i="2"/>
  <c r="Q322" i="2"/>
  <c r="R322" i="2"/>
  <c r="N323" i="2"/>
  <c r="O323" i="2"/>
  <c r="P323" i="2"/>
  <c r="Q323" i="2"/>
  <c r="R323" i="2"/>
  <c r="O324" i="2"/>
  <c r="P324" i="2"/>
  <c r="N324" i="2"/>
  <c r="Q324" i="2"/>
  <c r="R324" i="2"/>
  <c r="N325" i="2"/>
  <c r="O325" i="2"/>
  <c r="P325" i="2"/>
  <c r="Q325" i="2"/>
  <c r="R325" i="2"/>
  <c r="R336" i="2"/>
  <c r="N343" i="2"/>
  <c r="O343" i="2"/>
  <c r="P343" i="2"/>
  <c r="Q343" i="2"/>
  <c r="R343" i="2"/>
  <c r="N344" i="2"/>
  <c r="O344" i="2"/>
  <c r="P344" i="2"/>
  <c r="Q344" i="2"/>
  <c r="R344" i="2"/>
  <c r="N345" i="2"/>
  <c r="O345" i="2"/>
  <c r="P345" i="2"/>
  <c r="Q345" i="2"/>
  <c r="R345" i="2"/>
  <c r="N346" i="2"/>
  <c r="O346" i="2"/>
  <c r="P346" i="2"/>
  <c r="Q346" i="2"/>
  <c r="R346" i="2"/>
  <c r="R347" i="2"/>
  <c r="N354" i="2"/>
  <c r="O354" i="2"/>
  <c r="P354" i="2"/>
  <c r="Q354" i="2"/>
  <c r="R354" i="2"/>
  <c r="N355" i="2"/>
  <c r="O355" i="2"/>
  <c r="P355" i="2"/>
  <c r="Q355" i="2"/>
  <c r="R355" i="2"/>
  <c r="N356" i="2"/>
  <c r="O356" i="2"/>
  <c r="P356" i="2"/>
  <c r="Q356" i="2"/>
  <c r="R356" i="2"/>
  <c r="N357" i="2"/>
  <c r="O357" i="2"/>
  <c r="P357" i="2"/>
  <c r="Q357" i="2"/>
  <c r="R357" i="2"/>
  <c r="N358" i="2"/>
  <c r="O358" i="2"/>
  <c r="P358" i="2"/>
  <c r="Q358" i="2"/>
  <c r="R358" i="2"/>
  <c r="N359" i="2"/>
  <c r="O359" i="2"/>
  <c r="P359" i="2"/>
  <c r="Q359" i="2"/>
  <c r="R359" i="2"/>
  <c r="N360" i="2"/>
  <c r="O360" i="2"/>
  <c r="P360" i="2"/>
  <c r="Q360" i="2"/>
  <c r="R360" i="2"/>
  <c r="N361" i="2"/>
  <c r="O361" i="2"/>
  <c r="P361" i="2"/>
  <c r="Q361" i="2"/>
  <c r="R361" i="2"/>
  <c r="N362" i="2"/>
  <c r="O362" i="2"/>
  <c r="P362" i="2"/>
  <c r="Q362" i="2"/>
  <c r="R362" i="2"/>
  <c r="R363" i="2"/>
  <c r="O370" i="2"/>
  <c r="P370" i="2"/>
  <c r="N370" i="2"/>
  <c r="Q370" i="2"/>
  <c r="R370" i="2"/>
  <c r="N371" i="2"/>
  <c r="O371" i="2"/>
  <c r="P371" i="2"/>
  <c r="Q371" i="2"/>
  <c r="R371" i="2"/>
  <c r="N372" i="2"/>
  <c r="O372" i="2"/>
  <c r="P372" i="2"/>
  <c r="Q372" i="2"/>
  <c r="R372" i="2"/>
  <c r="O373" i="2"/>
  <c r="P373" i="2"/>
  <c r="N373" i="2"/>
  <c r="Q373" i="2"/>
  <c r="R373" i="2"/>
  <c r="O374" i="2"/>
  <c r="P374" i="2"/>
  <c r="N374" i="2"/>
  <c r="Q374" i="2"/>
  <c r="R374" i="2"/>
  <c r="R375" i="2"/>
  <c r="N382" i="2"/>
  <c r="O382" i="2"/>
  <c r="P382" i="2"/>
  <c r="Q382" i="2"/>
  <c r="R382" i="2"/>
  <c r="O383" i="2"/>
  <c r="P383" i="2"/>
  <c r="N383" i="2"/>
  <c r="Q383" i="2"/>
  <c r="R383" i="2"/>
  <c r="O384" i="2"/>
  <c r="P384" i="2"/>
  <c r="N384" i="2"/>
  <c r="Q384" i="2"/>
  <c r="R384" i="2"/>
  <c r="R385" i="2"/>
  <c r="N392" i="2"/>
  <c r="O392" i="2"/>
  <c r="P392" i="2"/>
  <c r="Q392" i="2"/>
  <c r="R392" i="2"/>
  <c r="N393" i="2"/>
  <c r="O393" i="2"/>
  <c r="P393" i="2"/>
  <c r="Q393" i="2"/>
  <c r="R393" i="2"/>
  <c r="N394" i="2"/>
  <c r="O394" i="2"/>
  <c r="P394" i="2"/>
  <c r="Q394" i="2"/>
  <c r="R394" i="2"/>
  <c r="N395" i="2"/>
  <c r="O395" i="2"/>
  <c r="P395" i="2"/>
  <c r="Q395" i="2"/>
  <c r="R395" i="2"/>
  <c r="N396" i="2"/>
  <c r="O396" i="2"/>
  <c r="P396" i="2"/>
  <c r="Q396" i="2"/>
  <c r="R396" i="2"/>
  <c r="N397" i="2"/>
  <c r="O397" i="2"/>
  <c r="P397" i="2"/>
  <c r="Q397" i="2"/>
  <c r="R397" i="2"/>
  <c r="N398" i="2"/>
  <c r="O398" i="2"/>
  <c r="P398" i="2"/>
  <c r="Q398" i="2"/>
  <c r="R398" i="2"/>
  <c r="N399" i="2"/>
  <c r="O399" i="2"/>
  <c r="P399" i="2"/>
  <c r="Q399" i="2"/>
  <c r="R399" i="2"/>
  <c r="N400" i="2"/>
  <c r="O400" i="2"/>
  <c r="P400" i="2"/>
  <c r="Q400" i="2"/>
  <c r="R400" i="2"/>
  <c r="N401" i="2"/>
  <c r="O401" i="2"/>
  <c r="P401" i="2"/>
  <c r="Q401" i="2"/>
  <c r="R401" i="2"/>
  <c r="N402" i="2"/>
  <c r="O402" i="2"/>
  <c r="P402" i="2"/>
  <c r="Q402" i="2"/>
  <c r="R402" i="2"/>
  <c r="N403" i="2"/>
  <c r="O403" i="2"/>
  <c r="P403" i="2"/>
  <c r="Q403" i="2"/>
  <c r="R403" i="2"/>
  <c r="N404" i="2"/>
  <c r="O404" i="2"/>
  <c r="P404" i="2"/>
  <c r="Q404" i="2"/>
  <c r="R404" i="2"/>
  <c r="N405" i="2"/>
  <c r="O405" i="2"/>
  <c r="P405" i="2"/>
  <c r="Q405" i="2"/>
  <c r="R405" i="2"/>
  <c r="N406" i="2"/>
  <c r="O406" i="2"/>
  <c r="P406" i="2"/>
  <c r="Q406" i="2"/>
  <c r="R406" i="2"/>
  <c r="N407" i="2"/>
  <c r="O407" i="2"/>
  <c r="P407" i="2"/>
  <c r="Q407" i="2"/>
  <c r="R407" i="2"/>
  <c r="N408" i="2"/>
  <c r="O408" i="2"/>
  <c r="P408" i="2"/>
  <c r="Q408" i="2"/>
  <c r="R408" i="2"/>
  <c r="N409" i="2"/>
  <c r="O409" i="2"/>
  <c r="P409" i="2"/>
  <c r="Q409" i="2"/>
  <c r="R409" i="2"/>
  <c r="N410" i="2"/>
  <c r="O410" i="2"/>
  <c r="P410" i="2"/>
  <c r="Q410" i="2"/>
  <c r="R410" i="2"/>
  <c r="N411" i="2"/>
  <c r="O411" i="2"/>
  <c r="P411" i="2"/>
  <c r="Q411" i="2"/>
  <c r="R411" i="2"/>
  <c r="N412" i="2"/>
  <c r="O412" i="2"/>
  <c r="P412" i="2"/>
  <c r="Q412" i="2"/>
  <c r="R412" i="2"/>
  <c r="N413" i="2"/>
  <c r="O413" i="2"/>
  <c r="P413" i="2"/>
  <c r="Q413" i="2"/>
  <c r="R413" i="2"/>
  <c r="R414" i="2"/>
  <c r="N421" i="2"/>
  <c r="O421" i="2"/>
  <c r="P421" i="2"/>
  <c r="Q421" i="2"/>
  <c r="R421" i="2"/>
  <c r="R422" i="2"/>
  <c r="N429" i="2"/>
  <c r="O429" i="2"/>
  <c r="P429" i="2"/>
  <c r="Q429" i="2"/>
  <c r="R429" i="2"/>
  <c r="N430" i="2"/>
  <c r="O430" i="2"/>
  <c r="P430" i="2"/>
  <c r="Q430" i="2"/>
  <c r="R430" i="2"/>
  <c r="N431" i="2"/>
  <c r="O431" i="2"/>
  <c r="P431" i="2"/>
  <c r="Q431" i="2"/>
  <c r="R431" i="2"/>
  <c r="N432" i="2"/>
  <c r="O432" i="2"/>
  <c r="P432" i="2"/>
  <c r="Q432" i="2"/>
  <c r="R432" i="2"/>
  <c r="N433" i="2"/>
  <c r="O433" i="2"/>
  <c r="P433" i="2"/>
  <c r="Q433" i="2"/>
  <c r="R433" i="2"/>
  <c r="N434" i="2"/>
  <c r="O434" i="2"/>
  <c r="P434" i="2"/>
  <c r="Q434" i="2"/>
  <c r="R434" i="2"/>
  <c r="N435" i="2"/>
  <c r="O435" i="2"/>
  <c r="P435" i="2"/>
  <c r="Q435" i="2"/>
  <c r="R435" i="2"/>
  <c r="N436" i="2"/>
  <c r="O436" i="2"/>
  <c r="P436" i="2"/>
  <c r="Q436" i="2"/>
  <c r="R436" i="2"/>
  <c r="N437" i="2"/>
  <c r="O437" i="2"/>
  <c r="P437" i="2"/>
  <c r="Q437" i="2"/>
  <c r="R437" i="2"/>
  <c r="N438" i="2"/>
  <c r="O438" i="2"/>
  <c r="P438" i="2"/>
  <c r="Q438" i="2"/>
  <c r="R438" i="2"/>
  <c r="R439" i="2"/>
  <c r="N446" i="2"/>
  <c r="O446" i="2"/>
  <c r="P446" i="2"/>
  <c r="Q446" i="2"/>
  <c r="R446" i="2"/>
  <c r="N447" i="2"/>
  <c r="O447" i="2"/>
  <c r="P447" i="2"/>
  <c r="Q447" i="2"/>
  <c r="R447" i="2"/>
  <c r="N448" i="2"/>
  <c r="O448" i="2"/>
  <c r="P448" i="2"/>
  <c r="Q448" i="2"/>
  <c r="R448" i="2"/>
  <c r="N449" i="2"/>
  <c r="O449" i="2"/>
  <c r="P449" i="2"/>
  <c r="Q449" i="2"/>
  <c r="R449" i="2"/>
  <c r="N450" i="2"/>
  <c r="O450" i="2"/>
  <c r="P450" i="2"/>
  <c r="Q450" i="2"/>
  <c r="R450" i="2"/>
  <c r="N451" i="2"/>
  <c r="O451" i="2"/>
  <c r="P451" i="2"/>
  <c r="Q451" i="2"/>
  <c r="R451" i="2"/>
  <c r="N452" i="2"/>
  <c r="O452" i="2"/>
  <c r="P452" i="2"/>
  <c r="Q452" i="2"/>
  <c r="R452" i="2"/>
  <c r="N453" i="2"/>
  <c r="O453" i="2"/>
  <c r="P453" i="2"/>
  <c r="Q453" i="2"/>
  <c r="R453" i="2"/>
  <c r="N454" i="2"/>
  <c r="O454" i="2"/>
  <c r="P454" i="2"/>
  <c r="Q454" i="2"/>
  <c r="R454" i="2"/>
  <c r="N455" i="2"/>
  <c r="O455" i="2"/>
  <c r="P455" i="2"/>
  <c r="Q455" i="2"/>
  <c r="R455" i="2"/>
  <c r="O456" i="2"/>
  <c r="P456" i="2"/>
  <c r="N456" i="2"/>
  <c r="Q456" i="2"/>
  <c r="R456" i="2"/>
  <c r="N457" i="2"/>
  <c r="O457" i="2"/>
  <c r="P457" i="2"/>
  <c r="Q457" i="2"/>
  <c r="R457" i="2"/>
  <c r="R458" i="2"/>
  <c r="N465" i="2"/>
  <c r="O465" i="2"/>
  <c r="P465" i="2"/>
  <c r="Q465" i="2"/>
  <c r="R465" i="2"/>
  <c r="N466" i="2"/>
  <c r="O466" i="2"/>
  <c r="P466" i="2"/>
  <c r="Q466" i="2"/>
  <c r="R466" i="2"/>
  <c r="R467" i="2"/>
  <c r="N474" i="2"/>
  <c r="O474" i="2"/>
  <c r="P474" i="2"/>
  <c r="Q474" i="2"/>
  <c r="R474" i="2"/>
  <c r="R475" i="2"/>
  <c r="N482" i="2"/>
  <c r="O482" i="2"/>
  <c r="P482" i="2"/>
  <c r="Q482" i="2"/>
  <c r="R482" i="2"/>
  <c r="N483" i="2"/>
  <c r="O483" i="2"/>
  <c r="P483" i="2"/>
  <c r="Q483" i="2"/>
  <c r="R483" i="2"/>
  <c r="N484" i="2"/>
  <c r="O484" i="2"/>
  <c r="P484" i="2"/>
  <c r="Q484" i="2"/>
  <c r="R484" i="2"/>
  <c r="N485" i="2"/>
  <c r="O485" i="2"/>
  <c r="P485" i="2"/>
  <c r="Q485" i="2"/>
  <c r="R485" i="2"/>
  <c r="N486" i="2"/>
  <c r="O486" i="2"/>
  <c r="P486" i="2"/>
  <c r="Q486" i="2"/>
  <c r="R486" i="2"/>
  <c r="N487" i="2"/>
  <c r="O487" i="2"/>
  <c r="P487" i="2"/>
  <c r="Q487" i="2"/>
  <c r="R487" i="2"/>
  <c r="N488" i="2"/>
  <c r="O488" i="2"/>
  <c r="P488" i="2"/>
  <c r="Q488" i="2"/>
  <c r="R488" i="2"/>
  <c r="N489" i="2"/>
  <c r="O489" i="2"/>
  <c r="P489" i="2"/>
  <c r="Q489" i="2"/>
  <c r="R489" i="2"/>
  <c r="N490" i="2"/>
  <c r="O490" i="2"/>
  <c r="P490" i="2"/>
  <c r="Q490" i="2"/>
  <c r="R490" i="2"/>
  <c r="N491" i="2"/>
  <c r="O491" i="2"/>
  <c r="P491" i="2"/>
  <c r="Q491" i="2"/>
  <c r="R491" i="2"/>
  <c r="N492" i="2"/>
  <c r="O492" i="2"/>
  <c r="P492" i="2"/>
  <c r="Q492" i="2"/>
  <c r="R492" i="2"/>
  <c r="R498" i="2"/>
  <c r="N505" i="2"/>
  <c r="O505" i="2"/>
  <c r="P505" i="2"/>
  <c r="Q505" i="2"/>
  <c r="R505" i="2"/>
  <c r="N506" i="2"/>
  <c r="O506" i="2"/>
  <c r="P506" i="2"/>
  <c r="Q506" i="2"/>
  <c r="R506" i="2"/>
  <c r="N507" i="2"/>
  <c r="O507" i="2"/>
  <c r="P507" i="2"/>
  <c r="Q507" i="2"/>
  <c r="R507" i="2"/>
  <c r="N508" i="2"/>
  <c r="O508" i="2"/>
  <c r="P508" i="2"/>
  <c r="Q508" i="2"/>
  <c r="R508" i="2"/>
  <c r="N509" i="2"/>
  <c r="O509" i="2"/>
  <c r="P509" i="2"/>
  <c r="Q509" i="2"/>
  <c r="R509" i="2"/>
  <c r="R511" i="2"/>
  <c r="N518" i="2"/>
  <c r="O518" i="2"/>
  <c r="P518" i="2"/>
  <c r="Q518" i="2"/>
  <c r="R518" i="2"/>
  <c r="N519" i="2"/>
  <c r="O519" i="2"/>
  <c r="P519" i="2"/>
  <c r="Q519" i="2"/>
  <c r="R519" i="2"/>
  <c r="N520" i="2"/>
  <c r="O520" i="2"/>
  <c r="P520" i="2"/>
  <c r="Q520" i="2"/>
  <c r="R520" i="2"/>
  <c r="N521" i="2"/>
  <c r="O521" i="2"/>
  <c r="P521" i="2"/>
  <c r="Q521" i="2"/>
  <c r="R521" i="2"/>
  <c r="N522" i="2"/>
  <c r="O522" i="2"/>
  <c r="P522" i="2"/>
  <c r="Q522" i="2"/>
  <c r="R522" i="2"/>
  <c r="N523" i="2"/>
  <c r="O523" i="2"/>
  <c r="P523" i="2"/>
  <c r="Q523" i="2"/>
  <c r="R523" i="2"/>
  <c r="N524" i="2"/>
  <c r="O524" i="2"/>
  <c r="P524" i="2"/>
  <c r="Q524" i="2"/>
  <c r="R524" i="2"/>
  <c r="N525" i="2"/>
  <c r="O525" i="2"/>
  <c r="P525" i="2"/>
  <c r="Q525" i="2"/>
  <c r="R525" i="2"/>
  <c r="N526" i="2"/>
  <c r="O526" i="2"/>
  <c r="P526" i="2"/>
  <c r="Q526" i="2"/>
  <c r="R526" i="2"/>
  <c r="N527" i="2"/>
  <c r="O527" i="2"/>
  <c r="P527" i="2"/>
  <c r="Q527" i="2"/>
  <c r="R527" i="2"/>
  <c r="N528" i="2"/>
  <c r="O528" i="2"/>
  <c r="P528" i="2"/>
  <c r="Q528" i="2"/>
  <c r="R528" i="2"/>
  <c r="N529" i="2"/>
  <c r="O529" i="2"/>
  <c r="P529" i="2"/>
  <c r="Q529" i="2"/>
  <c r="R529" i="2"/>
  <c r="R533" i="2"/>
  <c r="N335" i="2"/>
  <c r="O335" i="2"/>
  <c r="P335" i="2"/>
  <c r="Q335" i="2"/>
  <c r="R335" i="2"/>
  <c r="N334" i="2"/>
  <c r="O334" i="2"/>
  <c r="P334" i="2"/>
  <c r="Q334" i="2"/>
  <c r="R334" i="2"/>
  <c r="N333" i="2"/>
  <c r="O333" i="2"/>
  <c r="P333" i="2"/>
  <c r="Q333" i="2"/>
  <c r="R333" i="2"/>
  <c r="N332" i="2"/>
  <c r="O332" i="2"/>
  <c r="P332" i="2"/>
  <c r="Q332" i="2"/>
  <c r="R332" i="2"/>
  <c r="N331" i="2"/>
  <c r="O331" i="2"/>
  <c r="P331" i="2"/>
  <c r="Q331" i="2"/>
  <c r="R331" i="2"/>
  <c r="N330" i="2"/>
  <c r="O330" i="2"/>
  <c r="P330" i="2"/>
  <c r="Q330" i="2"/>
  <c r="R330" i="2"/>
  <c r="N329" i="2"/>
  <c r="O329" i="2"/>
  <c r="P329" i="2"/>
  <c r="Q329" i="2"/>
  <c r="R329" i="2"/>
  <c r="N328" i="2"/>
  <c r="O328" i="2"/>
  <c r="P328" i="2"/>
  <c r="Q328" i="2"/>
  <c r="R328" i="2"/>
  <c r="N327" i="2"/>
  <c r="O327" i="2"/>
  <c r="P327" i="2"/>
  <c r="Q327" i="2"/>
  <c r="R327" i="2"/>
  <c r="N326" i="2"/>
  <c r="O326" i="2"/>
  <c r="P326" i="2"/>
  <c r="Q326" i="2"/>
  <c r="R326" i="2"/>
  <c r="N549" i="2"/>
  <c r="N541" i="2"/>
  <c r="N542" i="2"/>
  <c r="N543" i="2"/>
  <c r="N544" i="2"/>
  <c r="N545" i="2"/>
  <c r="N546" i="2"/>
  <c r="N547" i="2"/>
  <c r="N548" i="2"/>
  <c r="N540" i="2"/>
  <c r="N239" i="2"/>
  <c r="N238" i="2"/>
  <c r="O549" i="2"/>
  <c r="O541" i="2"/>
  <c r="O542" i="2"/>
  <c r="O543" i="2"/>
  <c r="O544" i="2"/>
  <c r="O545" i="2"/>
  <c r="O546" i="2"/>
  <c r="O547" i="2"/>
  <c r="O548" i="2"/>
  <c r="O540" i="2"/>
  <c r="O239" i="2"/>
  <c r="O23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41" i="2"/>
  <c r="Q541" i="2"/>
  <c r="R541" i="2"/>
  <c r="P542" i="2"/>
  <c r="Q542" i="2"/>
  <c r="R542" i="2"/>
  <c r="P543" i="2"/>
  <c r="P544" i="2"/>
  <c r="Q544" i="2"/>
  <c r="R544" i="2"/>
  <c r="P545" i="2"/>
  <c r="Q545" i="2"/>
  <c r="R545" i="2"/>
  <c r="P546" i="2"/>
  <c r="Q546" i="2"/>
  <c r="R546" i="2"/>
  <c r="P547" i="2"/>
  <c r="Q547" i="2"/>
  <c r="R547" i="2"/>
  <c r="P548" i="2"/>
  <c r="Q548" i="2"/>
  <c r="R548" i="2"/>
  <c r="P549" i="2"/>
  <c r="Q549" i="2"/>
  <c r="R549" i="2"/>
  <c r="P540" i="2"/>
  <c r="P239" i="2"/>
  <c r="Q239" i="2"/>
  <c r="R239" i="2"/>
  <c r="P238" i="2"/>
  <c r="Q238" i="2"/>
  <c r="R238" i="2"/>
  <c r="Q543" i="2"/>
  <c r="R543" i="2"/>
  <c r="Q540" i="2"/>
  <c r="R540" i="2"/>
  <c r="R240" i="2"/>
  <c r="R55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<sst xmlns="http://schemas.openxmlformats.org/spreadsheetml/2006/main" count="2284" uniqueCount="394">
  <si>
    <t>2021 m. sausio  28 d.</t>
  </si>
  <si>
    <t xml:space="preserve">Pareiškėjas: </t>
  </si>
  <si>
    <t>Lietuvos dviračių sporto federacija</t>
  </si>
  <si>
    <t xml:space="preserve">           (Pareiškėjo pavadinimas)</t>
  </si>
  <si>
    <t>Žemaitės g. 6, 8601 60299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</si>
  <si>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</si>
  <si>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</si>
  <si>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</si>
  <si>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</si>
  <si>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</si>
  <si>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</si>
  <si>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</si>
  <si>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</si>
  <si>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</si>
  <si>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</si>
  <si>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</si>
  <si>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</si>
  <si>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</si>
  <si>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</si>
  <si>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</si>
  <si>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</si>
  <si>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</si>
  <si>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</si>
  <si>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</si>
  <si>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</si>
  <si>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</si>
  <si>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Rio de Žaneiro olimpinės žaidynės</t>
  </si>
  <si>
    <t>(sporto renginio pavadinimas) </t>
  </si>
  <si>
    <t>Nuoroda į protokolą: uci.org track / road results</t>
  </si>
  <si>
    <t>Simona Krupeckaitė</t>
  </si>
  <si>
    <t>trekas, sprintas</t>
  </si>
  <si>
    <t>olimpinė</t>
  </si>
  <si>
    <t>OŽ</t>
  </si>
  <si>
    <t>4 arba 5</t>
  </si>
  <si>
    <t>Taip</t>
  </si>
  <si>
    <t>trekas, keirinas</t>
  </si>
  <si>
    <t>Ne</t>
  </si>
  <si>
    <t>Daiva Ragažinskienė</t>
  </si>
  <si>
    <t>plentas, grupinės lenktynės</t>
  </si>
  <si>
    <t>Ramūnas Navardauskas</t>
  </si>
  <si>
    <t>Ignatas Konovalovas</t>
  </si>
  <si>
    <t>Iš viso:</t>
  </si>
  <si>
    <t>2017 m. Pasaulio treko čempionatas, Honkongas (Kinija)</t>
  </si>
  <si>
    <t>Nuoroda į protokolą: uci.ch track results</t>
  </si>
  <si>
    <t>sprintas</t>
  </si>
  <si>
    <t>PČ</t>
  </si>
  <si>
    <t>Miglė Marozaitė</t>
  </si>
  <si>
    <t>keirinas</t>
  </si>
  <si>
    <t>Aušrinė Trebaitė</t>
  </si>
  <si>
    <t>lenkt.dėl taškų</t>
  </si>
  <si>
    <t>neolimpinė</t>
  </si>
  <si>
    <t>PČneol</t>
  </si>
  <si>
    <t>Olivija Baleišytė</t>
  </si>
  <si>
    <t>omniumas</t>
  </si>
  <si>
    <t>500m.hitas</t>
  </si>
  <si>
    <t>Vasilijus Lendel</t>
  </si>
  <si>
    <t>PRIDEDAMA. ____________________________________________________________________________________________________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</si>
  <si>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</si>
  <si>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m. Pasaulio MTB maratono čempionatas, Zingenas (Vokietija)</t>
  </si>
  <si>
    <t xml:space="preserve">(sporto renginio pavadinimas) </t>
  </si>
  <si>
    <t>Nuoroda į protokolą: uci.ch mtb results</t>
  </si>
  <si>
    <t>Katažina Sosna</t>
  </si>
  <si>
    <t>MTB maratonas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</si>
  <si>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</si>
  <si>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Europos jaunių ir jaunimo treko čempionatas, Anadija (Portugalija)</t>
  </si>
  <si>
    <t>Nuoroda į protokolą: uec.ch results</t>
  </si>
  <si>
    <t>Eliminavimas</t>
  </si>
  <si>
    <t>JEČ</t>
  </si>
  <si>
    <t>Omniumas</t>
  </si>
  <si>
    <t>Skrečas</t>
  </si>
  <si>
    <t>Sprintas</t>
  </si>
  <si>
    <t>Keirinas</t>
  </si>
  <si>
    <t>Svajūnas Jonauskas</t>
  </si>
  <si>
    <t>Viktorija Šumskytė</t>
  </si>
  <si>
    <t>JnEČ</t>
  </si>
  <si>
    <t>Kristina Kazlauskaitė</t>
  </si>
  <si>
    <t>Arūnė Savičiūtė</t>
  </si>
  <si>
    <t>500 m. TT</t>
  </si>
  <si>
    <t>2 km IP</t>
  </si>
  <si>
    <t>Komand.sprintas</t>
  </si>
  <si>
    <t>2017 m. Europos plento čempionatas, Alkmaras (Nyderlandai)</t>
  </si>
  <si>
    <t>Gediminas Bagdonas</t>
  </si>
  <si>
    <t>ALL</t>
  </si>
  <si>
    <t>EČ</t>
  </si>
  <si>
    <t>Rasa Leleivytė</t>
  </si>
  <si>
    <t>grupinės l.</t>
  </si>
  <si>
    <t>2017 m. Pasaulio jaunių treko čempionatas, Montikjaris (Italija)</t>
  </si>
  <si>
    <t>komand.sprintas</t>
  </si>
  <si>
    <t>JnPČ</t>
  </si>
  <si>
    <t>2017 m. Pasaulio plento čempionatas, Bergenas (Norvegija)</t>
  </si>
  <si>
    <t>Justina Jovaišytė</t>
  </si>
  <si>
    <t>2017 m. Europos elito treko čempionatas, Berlynas (Vokietija)</t>
  </si>
  <si>
    <t>EČneol</t>
  </si>
  <si>
    <t>2017 m. WEMBO pasaulio MTB 24 val. lenktynių čempionatas (Italija)</t>
  </si>
  <si>
    <t>Nuoroda į protokolą: Wembo.com.au past events results wembo 2017 overal summary results 12 page</t>
  </si>
  <si>
    <t>Elijus Čivilis</t>
  </si>
  <si>
    <t>MTB komand. l.</t>
  </si>
  <si>
    <t>Andrejus Dolgovas</t>
  </si>
  <si>
    <t>Einaras Šulskus</t>
  </si>
  <si>
    <t>MTB asm. l.</t>
  </si>
  <si>
    <t>Gediminas Mukas</t>
  </si>
  <si>
    <t>2018 m. Pasaulio treko čempionatas, Apeldornas (Nyderlandai)</t>
  </si>
  <si>
    <t>Nuoroda į protokolą: https://www.tissottiming.com/2018/ctrwch/en-us/Default/</t>
  </si>
  <si>
    <t>2018 m. Europos elito treko čempionatas, Glazgas (Škotija)</t>
  </si>
  <si>
    <t>Nuoroda į protokolą: http://uec.ch/en/event/58/2018-uec-track-elite-european-championships</t>
  </si>
  <si>
    <t>Individualus persekiojimas</t>
  </si>
  <si>
    <t>2018 m. Europos elito plento čempionatas, Glazgas (Škotija)</t>
  </si>
  <si>
    <t>Nuoroda į protokolą: http://uec.ch/en/event/59/2018-uec-road-elite-european-championships</t>
  </si>
  <si>
    <t>Grupinės l.</t>
  </si>
  <si>
    <t>2018 m. Pasaulio jaunių treko čempionatas, Eglis (Šveicarija)</t>
  </si>
  <si>
    <t>Nuoroda į protokolą: http://www.tissottiming.com/2018/ctrwchjunior/en-us/Default/</t>
  </si>
  <si>
    <t>Aivaras Naujokaitis</t>
  </si>
  <si>
    <t>1km TT</t>
  </si>
  <si>
    <t>Rokas Gelžinis</t>
  </si>
  <si>
    <t>Kerinas</t>
  </si>
  <si>
    <t>500m TT</t>
  </si>
  <si>
    <t>Auksė Pikūnaitė</t>
  </si>
  <si>
    <t>Grupinės l. dėl taškų</t>
  </si>
  <si>
    <t>Erika Župerkaitė</t>
  </si>
  <si>
    <t>2018 m. Pasaulio plento čempionatas, Insbrukas (Austrija)</t>
  </si>
  <si>
    <t>Nuoroda į protokolą: http://www.tissottiming.com/2018/crdwch/en-us/Default/Stage/12/pdf#anchor</t>
  </si>
  <si>
    <t>Erikas Šidlauskas</t>
  </si>
  <si>
    <t>Laurynas Kuras</t>
  </si>
  <si>
    <t>Aristidas Kelmelis</t>
  </si>
  <si>
    <t>Komand. l.</t>
  </si>
  <si>
    <t>Akvilė Gedraitytė</t>
  </si>
  <si>
    <t>2018 m. Europos jaunių BMX čempionatas </t>
  </si>
  <si>
    <t>Nuoroda į protokolą: : https://www.uci.org/bmx-racing/results European Juniors Continental Championships</t>
  </si>
  <si>
    <t xml:space="preserve">Gvidas Usevičius </t>
  </si>
  <si>
    <t>BMX</t>
  </si>
  <si>
    <t xml:space="preserve">2018 m. UCI BMX Pasaulio čempionatas </t>
  </si>
  <si>
    <t>Nuoroda į protokolą: http://www.tissottiming.com/Competition/0003100300</t>
  </si>
  <si>
    <t xml:space="preserve">Gabrielius Pabijanskas </t>
  </si>
  <si>
    <t>BMX </t>
  </si>
  <si>
    <t>Gvidas Usevičius</t>
  </si>
  <si>
    <t xml:space="preserve">BMX </t>
  </si>
  <si>
    <t>2018 m. Europos U23 treko čempionatas, Eglis (Šveicarija)</t>
  </si>
  <si>
    <t>Nuoroda į protokolą:   http://uec.ch/en/event/83/2018-uec-track-juniors-under-23-european-championships</t>
  </si>
  <si>
    <t>2018 m. WEMBO Pasaulio MTB 24 val. čempionatas (Škotija)</t>
  </si>
  <si>
    <t>Nuoroda į protokolą: https://www.wembo.com.au/images/WEMBO_2018_Results_for_WEMBO_Website.pdf</t>
  </si>
  <si>
    <t>2018 m. Pasaulio MTB maratono čempionatas, Auronco di Kadorė (Italija)</t>
  </si>
  <si>
    <t>Nuoroda į protokolą: https://www.endu.net/en/events/epic-mountain-bike-marathon-world-championships/results</t>
  </si>
  <si>
    <t>2018 m. Europos BMX čempionatas</t>
  </si>
  <si>
    <t>Nuoroda į protokolą:  https://www.uci.org/bmx-racing/results UEC BMX European Championships</t>
  </si>
  <si>
    <t>Gabrielius Pabijanskas</t>
  </si>
  <si>
    <t>Lukas Karalius</t>
  </si>
  <si>
    <t>2018 m. Europos jaunių ir U-23 plento čempionatas, Brno ir Zlinas (Čekija)</t>
  </si>
  <si>
    <t>Nuoroda į protokolą: https://www.uci.org/road/results</t>
  </si>
  <si>
    <t>Kęstutis Vaitaitis</t>
  </si>
  <si>
    <t>grupinės l. dėl taškų</t>
  </si>
  <si>
    <t>Paulina Patinskaitė</t>
  </si>
  <si>
    <t>Justas Beniušis</t>
  </si>
  <si>
    <t>Aristida Kelmelis</t>
  </si>
  <si>
    <t>2019 m. Pasaulio treko čempionatas, Pruškovas (Lenkija)</t>
  </si>
  <si>
    <t>Nuoroda į protokolą: http://www.tissottiming.com/2019/ctrwch/en-us/Default/</t>
  </si>
  <si>
    <t>Komandinis sprintas</t>
  </si>
  <si>
    <t>2019 m. Europos jaunių ir U-23 treko čempionatas, Gentas (Belgija)</t>
  </si>
  <si>
    <t>Nuoroda į protokolą: https://www.uci.org/track/results</t>
  </si>
  <si>
    <t>Gedvinas Serafinas</t>
  </si>
  <si>
    <t>Žygimantas Norutis</t>
  </si>
  <si>
    <t>Mantas Bitinas</t>
  </si>
  <si>
    <t>3km IP</t>
  </si>
  <si>
    <t>grup.lenkt.del tasku</t>
  </si>
  <si>
    <t>medisonas</t>
  </si>
  <si>
    <t>2019 m. Europos BMX čempionatas, Valmiera (Latvija)</t>
  </si>
  <si>
    <t>2019 m. Pasaulio jaunių treko čempionatas Frankfrutas prie Oderio (Vokietija)</t>
  </si>
  <si>
    <t>Nuoroda į protokolą:  https://www.uci.org/track/results</t>
  </si>
  <si>
    <t>skrečas</t>
  </si>
  <si>
    <t>3 km IP</t>
  </si>
  <si>
    <t>2019 m. Europos MTB XCO čempionatas, Brno (Čekija)</t>
  </si>
  <si>
    <t>Nuoroda į protokolą: https://www.uci.org/mountain-bike/results</t>
  </si>
  <si>
    <t>Silvija Pacevičienė</t>
  </si>
  <si>
    <t>XCO</t>
  </si>
  <si>
    <t>Šarūnas Pacevičius</t>
  </si>
  <si>
    <t>Elvyra Bugajevaitė</t>
  </si>
  <si>
    <t>Edgaras Švėgžda</t>
  </si>
  <si>
    <t>2019 m. Pasaulio BMX čempionatas, Zolderis (Belgija)</t>
  </si>
  <si>
    <t>Nuoroda į protokolą: https://www.uci.org/bmx-racing/results</t>
  </si>
  <si>
    <t>Gabielius Pabijanskas</t>
  </si>
  <si>
    <t>Vėja Baškytė</t>
  </si>
  <si>
    <t>2019 m. Europos plento čempionatas, Alkmaras (Nyderlandai)</t>
  </si>
  <si>
    <t>Nuoroda į protokolą: http://www.uec.ch/en/event/104/2019-elite-under-23-juniors-road-european-championships</t>
  </si>
  <si>
    <t>grup. l.</t>
  </si>
  <si>
    <t>Žygimantas Matuzevičius</t>
  </si>
  <si>
    <t>Eitvilas Aželis</t>
  </si>
  <si>
    <t>Aivaras Mikutis</t>
  </si>
  <si>
    <t>Gustas Raugala</t>
  </si>
  <si>
    <t>Rojus Adomaitis</t>
  </si>
  <si>
    <t>Venantas Lašinis</t>
  </si>
  <si>
    <t>Mantas Januškevičius</t>
  </si>
  <si>
    <t>Evaldas Šiškevičius</t>
  </si>
  <si>
    <t>2019 m. Pasaulio MTB XCM čempionatas, Grechenas (Šveicarija)</t>
  </si>
  <si>
    <t>Nuoroda į protokolą: : https://www.uci.org/mountain-bike/events/uci-mountain-bike-marathon-world-championship</t>
  </si>
  <si>
    <t>MTB XCM</t>
  </si>
  <si>
    <t>2019 m. Pasaulio plento čempionatas, Jorkšyras (Jungtinė Karalystė)</t>
  </si>
  <si>
    <t>Nuoroda į protokolą:  https://www.uci.org/road/results; https://www.tissottiming.com/2019/crdwch</t>
  </si>
  <si>
    <t>JPČ</t>
  </si>
  <si>
    <t>2019 m. Europos treko čempionatas, Apeldornas (Nyderlandai)</t>
  </si>
  <si>
    <t>Nuoroda į protokolą: : http://www.uec.ch/en/event/87/2019-uec-track-elite-european-championships</t>
  </si>
  <si>
    <t>komand. sprintas</t>
  </si>
  <si>
    <t>Vasilij Lendel</t>
  </si>
  <si>
    <t>grupinės l.  dėl  taškų</t>
  </si>
  <si>
    <t>eliminavimas</t>
  </si>
  <si>
    <t>2019 m. WEMBO Europos MTB 24 val. lenktynių čempionatas (Portugalija)</t>
  </si>
  <si>
    <t>Nuoroda į protokolą:  https://lap2go.com/es/event/wembo-european-mountain-bike-24h-2019/results/24H-Team-2</t>
  </si>
  <si>
    <t>Andrėjus Dolgovas</t>
  </si>
  <si>
    <t>Arnoldas Valiauga</t>
  </si>
  <si>
    <t xml:space="preserve">Komand. l </t>
  </si>
  <si>
    <t>2019 m. Europos MTB XCM čempionatas, Kvamas (Norvegija)</t>
  </si>
  <si>
    <t>2020 m. Europos U-23 plento čempionatas, Pluė (Prancūzija)</t>
  </si>
  <si>
    <t>Nuoroda į protokolą: http://www.uec.ch/en/event/133/2020-uec-road-jun-u23-elite-european-championships</t>
  </si>
  <si>
    <t>Auksė Strainytė</t>
  </si>
  <si>
    <t>grup. l. </t>
  </si>
  <si>
    <t>Rūta Rastauskaitė</t>
  </si>
  <si>
    <t xml:space="preserve">grup. l. </t>
  </si>
  <si>
    <t>Žymantas Norutis</t>
  </si>
  <si>
    <t>Žymantas Matuzevičius</t>
  </si>
  <si>
    <t>Akvilė Giedraitytė</t>
  </si>
  <si>
    <t>2020m. Europos jaunių ir U-23 treko čempionatas, Fjorencuola d'Arda (Italija)</t>
  </si>
  <si>
    <t>Nuoroda į protokolą: http://www.uec.ch/en/event/135/2020-uec-track-jun-u23-european-championships</t>
  </si>
  <si>
    <t>2020 m. Europos elito treko čempionatas, Plovdivas (Bulgarija)</t>
  </si>
  <si>
    <t>Nuoroda į protokolą: http://www.uec.ch/en/event/136/2020-uec-track-elite-european-championships</t>
  </si>
  <si>
    <t>Simona Krupeckaite</t>
  </si>
  <si>
    <t>2020 m. Pasaulio plento čempionatas, Imola (Italija)</t>
  </si>
  <si>
    <t>Nuoroda į protokolą:</t>
  </si>
  <si>
    <t>Evaldas Šiskevičius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</si>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</sst>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</font>
    <font>
      <i/>
      <sz val="11"/>
      <name val="Calibri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12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0" fillId="0" borderId="2" xfId="0" applyBorder="1"/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2" fontId="6" fillId="6" borderId="2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0" fontId="32" fillId="0" borderId="0" xfId="0" applyFont="1"/>
    <xf numFmtId="0" fontId="3" fillId="0" borderId="2" xfId="0" applyFont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2" fontId="24" fillId="4" borderId="0" xfId="0" applyNumberFormat="1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0" fillId="0" borderId="7" xfId="0" applyBorder="1"/>
    <xf numFmtId="0" fontId="0" fillId="0" borderId="5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35" fillId="3" borderId="2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2" fontId="5" fillId="0" borderId="15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2" fontId="6" fillId="0" borderId="18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33" fillId="0" borderId="2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2" fontId="5" fillId="0" borderId="18" xfId="0" applyNumberFormat="1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2" fontId="6" fillId="0" borderId="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2" fontId="6" fillId="0" borderId="15" xfId="0" applyNumberFormat="1" applyFont="1" applyBorder="1" applyAlignment="1">
      <alignment vertical="center"/>
    </xf>
    <xf numFmtId="2" fontId="6" fillId="0" borderId="16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V577"/>
  <sheetViews>
    <sheetView tabSelected="1" topLeftCell="A537" zoomScale="80" zoomScaleNormal="80" workbookViewId="0">
      <selection activeCell="R556" sqref="R556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7" customWidth="1"/>
    <col min="10" max="10" width="10.5703125" style="1" customWidth="1"/>
    <col min="11" max="11" width="11" style="7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5703125" style="1" customWidth="1"/>
    <col min="19" max="16384" width="9.140625" style="1"/>
  </cols>
  <sheetData>
    <row r="1" spans="1:22" s="7" customFormat="1" ht="15.75">
      <c r="D1" s="135"/>
      <c r="E1" s="135"/>
      <c r="F1" s="135"/>
      <c r="G1" s="135"/>
      <c r="H1" s="135"/>
      <c r="I1" s="135"/>
      <c r="J1" s="135"/>
      <c r="K1" s="135"/>
      <c r="L1" s="135"/>
      <c r="N1" s="2"/>
      <c r="O1" s="2"/>
      <c r="P1" s="2"/>
      <c r="Q1" s="2"/>
    </row>
    <row r="2" spans="1:22" s="7" customFormat="1" ht="15.75">
      <c r="B2" s="7" t="s">
        <v>0</v>
      </c>
      <c r="D2" s="135"/>
      <c r="E2" s="135"/>
      <c r="F2" s="135"/>
      <c r="G2" s="135"/>
      <c r="H2" s="135"/>
      <c r="I2" s="135"/>
      <c r="J2" s="135"/>
      <c r="K2" s="135"/>
      <c r="L2" s="135"/>
      <c r="N2" s="2"/>
      <c r="O2" s="2"/>
      <c r="P2" s="2"/>
      <c r="Q2" s="2"/>
    </row>
    <row r="3" spans="1:22" s="7" customFormat="1">
      <c r="B3" s="44" t="s">
        <v>1</v>
      </c>
      <c r="N3" s="2"/>
      <c r="O3" s="2"/>
      <c r="P3" s="2"/>
      <c r="Q3" s="2"/>
    </row>
    <row r="4" spans="1:22" ht="3" customHeight="1">
      <c r="A4" s="7"/>
      <c r="B4" s="7"/>
      <c r="C4" s="7"/>
      <c r="D4" s="7"/>
      <c r="E4" s="7"/>
      <c r="F4" s="7"/>
      <c r="G4" s="7"/>
      <c r="H4" s="7"/>
      <c r="J4" s="7"/>
      <c r="L4" s="7"/>
      <c r="M4" s="7"/>
      <c r="R4" s="7"/>
      <c r="S4" s="7"/>
      <c r="T4" s="7"/>
      <c r="U4" s="7"/>
      <c r="V4" s="7"/>
    </row>
    <row r="5" spans="1:22" ht="26.25">
      <c r="A5" s="160" t="s">
        <v>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7"/>
      <c r="S5" s="7"/>
      <c r="T5" s="7"/>
      <c r="U5" s="7"/>
      <c r="V5" s="7"/>
    </row>
    <row r="6" spans="1:22" ht="18.75">
      <c r="A6" s="167" t="s">
        <v>3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7"/>
      <c r="S6" s="7"/>
      <c r="T6" s="7"/>
      <c r="U6" s="7"/>
      <c r="V6" s="7"/>
    </row>
    <row r="7" spans="1:22" s="7" customFormat="1" ht="15.75">
      <c r="A7" s="135"/>
      <c r="B7" s="177" t="s">
        <v>4</v>
      </c>
      <c r="C7" s="177"/>
      <c r="D7" s="177"/>
      <c r="E7" s="177"/>
      <c r="F7" s="177"/>
      <c r="G7" s="177"/>
      <c r="H7" s="177"/>
      <c r="I7" s="43"/>
      <c r="J7" s="43"/>
      <c r="K7" s="43"/>
      <c r="L7" s="43"/>
      <c r="M7" s="43"/>
      <c r="N7" s="43"/>
      <c r="O7" s="43"/>
      <c r="P7" s="43"/>
      <c r="Q7" s="43"/>
    </row>
    <row r="8" spans="1:22" s="7" customFormat="1" ht="18">
      <c r="A8" s="135"/>
      <c r="B8" s="168" t="s">
        <v>5</v>
      </c>
      <c r="C8" s="168"/>
      <c r="D8" s="168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22" s="7" customFormat="1" ht="15.75">
      <c r="A9" s="135"/>
      <c r="B9" s="45">
        <v>191587590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22" s="7" customFormat="1" ht="18">
      <c r="A10" s="135"/>
      <c r="B10" s="133" t="s">
        <v>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22" s="7" customFormat="1" ht="16.899999999999999" customHeight="1">
      <c r="A11" s="178" t="s">
        <v>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</row>
    <row r="12" spans="1:22" ht="15.7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6"/>
      <c r="P12" s="26"/>
      <c r="Q12" s="26"/>
      <c r="R12" s="25"/>
      <c r="S12" s="7"/>
      <c r="T12" s="7"/>
      <c r="U12" s="7"/>
      <c r="V12" s="7"/>
    </row>
    <row r="13" spans="1:22" s="7" customFormat="1" ht="15" hidden="1" customHeight="1">
      <c r="A13" s="182" t="s">
        <v>8</v>
      </c>
      <c r="B13" s="173" t="s">
        <v>9</v>
      </c>
      <c r="C13" s="173" t="s">
        <v>10</v>
      </c>
      <c r="D13" s="173" t="s">
        <v>11</v>
      </c>
      <c r="E13" s="169" t="s">
        <v>12</v>
      </c>
      <c r="F13" s="164"/>
      <c r="G13" s="165"/>
      <c r="H13" s="165"/>
      <c r="I13" s="165"/>
      <c r="J13" s="165"/>
      <c r="K13" s="165"/>
      <c r="L13" s="165"/>
      <c r="M13" s="165"/>
      <c r="N13" s="165"/>
      <c r="O13" s="166"/>
      <c r="P13" s="171" t="s">
        <v>13</v>
      </c>
      <c r="Q13" s="184" t="s">
        <v>14</v>
      </c>
      <c r="R13" s="179" t="s">
        <v>15</v>
      </c>
    </row>
    <row r="14" spans="1:22" s="7" customFormat="1" ht="45" customHeight="1">
      <c r="A14" s="182"/>
      <c r="B14" s="173"/>
      <c r="C14" s="173"/>
      <c r="D14" s="173"/>
      <c r="E14" s="183"/>
      <c r="F14" s="169" t="s">
        <v>16</v>
      </c>
      <c r="G14" s="169" t="s">
        <v>17</v>
      </c>
      <c r="H14" s="169" t="s">
        <v>18</v>
      </c>
      <c r="I14" s="174" t="s">
        <v>19</v>
      </c>
      <c r="J14" s="169" t="s">
        <v>20</v>
      </c>
      <c r="K14" s="169" t="s">
        <v>21</v>
      </c>
      <c r="L14" s="169" t="s">
        <v>22</v>
      </c>
      <c r="M14" s="169" t="s">
        <v>23</v>
      </c>
      <c r="N14" s="162" t="s">
        <v>24</v>
      </c>
      <c r="O14" s="162" t="s">
        <v>25</v>
      </c>
      <c r="P14" s="172"/>
      <c r="Q14" s="185"/>
      <c r="R14" s="180"/>
    </row>
    <row r="15" spans="1:22" s="7" customFormat="1" ht="76.150000000000006" customHeight="1">
      <c r="A15" s="182"/>
      <c r="B15" s="173"/>
      <c r="C15" s="173"/>
      <c r="D15" s="173"/>
      <c r="E15" s="170"/>
      <c r="F15" s="170"/>
      <c r="G15" s="170"/>
      <c r="H15" s="170"/>
      <c r="I15" s="175"/>
      <c r="J15" s="170"/>
      <c r="K15" s="170"/>
      <c r="L15" s="170"/>
      <c r="M15" s="170"/>
      <c r="N15" s="163"/>
      <c r="O15" s="163"/>
      <c r="P15" s="172"/>
      <c r="Q15" s="186"/>
      <c r="R15" s="181"/>
    </row>
    <row r="16" spans="1:22" s="7" customFormat="1" ht="15" customHeight="1">
      <c r="A16" s="70"/>
      <c r="B16" s="65"/>
      <c r="C16" s="65"/>
      <c r="D16" s="65"/>
      <c r="E16" s="65"/>
      <c r="F16" s="65"/>
      <c r="G16" s="65"/>
      <c r="H16" s="65"/>
      <c r="I16" s="126"/>
      <c r="J16" s="65"/>
      <c r="K16" s="65"/>
      <c r="L16" s="65"/>
      <c r="M16" s="65"/>
      <c r="N16" s="66"/>
      <c r="O16" s="66"/>
      <c r="P16" s="67"/>
      <c r="Q16" s="68"/>
      <c r="R16" s="69"/>
    </row>
    <row r="17" spans="1:22" s="7" customFormat="1" ht="15" customHeight="1">
      <c r="A17" s="142" t="s">
        <v>26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22" s="7" customFormat="1" ht="15" customHeight="1">
      <c r="A18" s="140" t="s">
        <v>27</v>
      </c>
      <c r="B18" s="141"/>
      <c r="C18" s="127"/>
      <c r="D18" s="127"/>
      <c r="E18" s="71"/>
      <c r="F18" s="71"/>
      <c r="G18" s="71"/>
      <c r="H18" s="71"/>
      <c r="I18" s="71"/>
      <c r="J18" s="71"/>
      <c r="K18" s="71"/>
      <c r="L18" s="71"/>
      <c r="M18" s="71"/>
      <c r="N18" s="66"/>
      <c r="O18" s="66"/>
      <c r="P18" s="67"/>
      <c r="Q18" s="68"/>
      <c r="R18" s="69"/>
    </row>
    <row r="19" spans="1:22" s="7" customFormat="1" ht="15" customHeight="1">
      <c r="A19" s="144" t="s">
        <v>28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22" s="7" customFormat="1">
      <c r="A20" s="136">
        <v>1</v>
      </c>
      <c r="B20" s="128" t="s">
        <v>29</v>
      </c>
      <c r="C20" s="11" t="s">
        <v>30</v>
      </c>
      <c r="D20" s="136" t="s">
        <v>31</v>
      </c>
      <c r="E20" s="136">
        <v>1</v>
      </c>
      <c r="F20" s="136" t="s">
        <v>32</v>
      </c>
      <c r="G20" s="136" t="s">
        <v>33</v>
      </c>
      <c r="H20" s="136" t="s">
        <v>34</v>
      </c>
      <c r="I20" s="136"/>
      <c r="J20" s="136">
        <v>27</v>
      </c>
      <c r="K20" s="136"/>
      <c r="L20" s="136">
        <v>7</v>
      </c>
      <c r="M20" s="136" t="s">
        <v>34</v>
      </c>
      <c r="N20" s="3">
        <f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148.5</v>
      </c>
      <c r="O20" s="8">
        <f>IF(F20="OŽ",N20,IF(H20="Ne",IF(J20*0.3&lt;J20-L20,N20,0),IF(J20*0.1&lt;J20-L20,N20,0)))</f>
        <v>148.5</v>
      </c>
      <c r="P20" s="4">
        <f t="shared" ref="P20:P24" si="0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36.72</v>
      </c>
      <c r="Q20" s="10">
        <f t="shared" ref="Q20:Q24" si="1">IF(ISERROR(P20*100/N20),0,(P20*100/N20))</f>
        <v>24.727272727272727</v>
      </c>
      <c r="R20" s="9">
        <f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192.62880000000001</v>
      </c>
    </row>
    <row r="21" spans="1:22" s="7" customFormat="1">
      <c r="A21" s="136">
        <v>2</v>
      </c>
      <c r="B21" s="128" t="s">
        <v>29</v>
      </c>
      <c r="C21" s="128" t="s">
        <v>35</v>
      </c>
      <c r="D21" s="136" t="s">
        <v>31</v>
      </c>
      <c r="E21" s="136">
        <v>1</v>
      </c>
      <c r="F21" s="136" t="s">
        <v>32</v>
      </c>
      <c r="G21" s="136" t="s">
        <v>33</v>
      </c>
      <c r="H21" s="136" t="s">
        <v>34</v>
      </c>
      <c r="I21" s="136"/>
      <c r="J21" s="136">
        <v>27</v>
      </c>
      <c r="K21" s="136"/>
      <c r="L21" s="136">
        <v>12</v>
      </c>
      <c r="M21" s="136" t="s">
        <v>36</v>
      </c>
      <c r="N21" s="3">
        <f>(IF(F21="OŽ",IF(L21=1,550.8,IF(L21=2,426.38,IF(L21=3,342.14,IF(L21=4,181.44,IF(L21=5,168.48,IF(L21=6,155.52,IF(L21=7,148.5,IF(L21=8,144,0))))))))+IF(L21&lt;=8,0,IF(L21&lt;=16,137.7,IF(L21&lt;=24,108,IF(L21&lt;=32,80.1,IF(L21&lt;=36,52.2,0)))))-IF(L21&lt;=8,0,IF(L21&lt;=16,(L21-9)*2.754,IF(L21&lt;=24,(L21-17)* 2.754,IF(L21&lt;=32,(L21-25)* 2.754,IF(L21&lt;=36,(L21-33)*2.754,0))))),0)+IF(F21="PČ",IF(L21=1,449,IF(L21=2,314.6,IF(L21=3,238,IF(L21=4,172,IF(L21=5,159,IF(L21=6,145,IF(L21=7,132,IF(L21=8,119,0))))))))+IF(L21&lt;=8,0,IF(L21&lt;=16,88,IF(L21&lt;=24,55,IF(L21&lt;=32,22,0))))-IF(L21&lt;=8,0,IF(L21&lt;=16,(L21-9)*2.245,IF(L21&lt;=24,(L21-17)*2.245,IF(L21&lt;=32,(L21-25)*2.245,0)))),0)+IF(F21="PČneol",IF(L21=1,85,IF(L21=2,64.61,IF(L21=3,50.76,IF(L21=4,16.25,IF(L21=5,15,IF(L21=6,13.75,IF(L21=7,12.5,IF(L21=8,11.25,0))))))))+IF(L21&lt;=8,0,IF(L21&lt;=16,9,0))-IF(L21&lt;=8,0,IF(L21&lt;=16,(L21-9)*0.425,0)),0)+IF(F21="PŽ",IF(L21=1,85,IF(L21=2,59.5,IF(L21=3,45,IF(L21=4,32.5,IF(L21=5,30,IF(L21=6,27.5,IF(L21=7,25,IF(L21=8,22.5,0))))))))+IF(L21&lt;=8,0,IF(L21&lt;=16,19,IF(L21&lt;=24,13,IF(L21&lt;=32,8,0))))-IF(L21&lt;=8,0,IF(L21&lt;=16,(L21-9)*0.425,IF(L21&lt;=24,(L21-17)*0.425,IF(L21&lt;=32,(L21-25)*0.425,0)))),0)+IF(F21="EČ",IF(L21=1,204,IF(L21=2,156.24,IF(L21=3,123.84,IF(L21=4,72,IF(L21=5,66,IF(L21=6,60,IF(L21=7,54,IF(L21=8,48,0))))))))+IF(L21&lt;=8,0,IF(L21&lt;=16,40,IF(L21&lt;=24,25,0)))-IF(L21&lt;=8,0,IF(L21&lt;=16,(L21-9)*1.02,IF(L21&lt;=24,(L21-17)*1.02,0))),0)+IF(F21="EČneol",IF(L21=1,68,IF(L21=2,51.69,IF(L21=3,40.61,IF(L21=4,13,IF(L21=5,12,IF(L21=6,11,IF(L21=7,10,IF(L21=8,9,0)))))))))+IF(F21="EŽ",IF(L21=1,68,IF(L21=2,47.6,IF(L21=3,36,IF(L21=4,18,IF(L21=5,16.5,IF(L21=6,15,IF(L21=7,13.5,IF(L21=8,12,0))))))))+IF(L21&lt;=8,0,IF(L21&lt;=16,10,IF(L21&lt;=24,6,0)))-IF(L21&lt;=8,0,IF(L21&lt;=16,(L21-9)*0.34,IF(L21&lt;=24,(L21-17)*0.34,0))),0)+IF(F21="PT",IF(L21=1,68,IF(L21=2,52.08,IF(L21=3,41.28,IF(L21=4,24,IF(L21=5,22,IF(L21=6,20,IF(L21=7,18,IF(L21=8,16,0))))))))+IF(L21&lt;=8,0,IF(L21&lt;=16,13,IF(L21&lt;=24,9,IF(L21&lt;=32,4,0))))-IF(L21&lt;=8,0,IF(L21&lt;=16,(L21-9)*0.34,IF(L21&lt;=24,(L21-17)*0.34,IF(L21&lt;=32,(L21-25)*0.34,0)))),0)+IF(F21="JOŽ",IF(L21=1,85,IF(L21=2,59.5,IF(L21=3,45,IF(L21=4,32.5,IF(L21=5,30,IF(L21=6,27.5,IF(L21=7,25,IF(L21=8,22.5,0))))))))+IF(L21&lt;=8,0,IF(L21&lt;=16,19,IF(L21&lt;=24,13,0)))-IF(L21&lt;=8,0,IF(L21&lt;=16,(L21-9)*0.425,IF(L21&lt;=24,(L21-17)*0.425,0))),0)+IF(F21="JPČ",IF(L21=1,68,IF(L21=2,47.6,IF(L21=3,36,IF(L21=4,26,IF(L21=5,24,IF(L21=6,22,IF(L21=7,20,IF(L21=8,18,0))))))))+IF(L21&lt;=8,0,IF(L21&lt;=16,13,IF(L21&lt;=24,9,0)))-IF(L21&lt;=8,0,IF(L21&lt;=16,(L21-9)*0.34,IF(L21&lt;=24,(L21-17)*0.34,0))),0)+IF(F21="JEČ",IF(L21=1,34,IF(L21=2,26.04,IF(L21=3,20.6,IF(L21=4,12,IF(L21=5,11,IF(L21=6,10,IF(L21=7,9,IF(L21=8,8,0))))))))+IF(L21&lt;=8,0,IF(L21&lt;=16,6,0))-IF(L21&lt;=8,0,IF(L21&lt;=16,(L21-9)*0.17,0)),0)+IF(F21="JEOF",IF(L21=1,34,IF(L21=2,26.04,IF(L21=3,20.6,IF(L21=4,12,IF(L21=5,11,IF(L21=6,10,IF(L21=7,9,IF(L21=8,8,0))))))))+IF(L21&lt;=8,0,IF(L21&lt;=16,6,0))-IF(L21&lt;=8,0,IF(L21&lt;=16,(L21-9)*0.17,0)),0)+IF(F21="JnPČ",IF(L21=1,51,IF(L21=2,35.7,IF(L21=3,27,IF(L21=4,19.5,IF(L21=5,18,IF(L21=6,16.5,IF(L21=7,15,IF(L21=8,13.5,0))))))))+IF(L21&lt;=8,0,IF(L21&lt;=16,10,0))-IF(L21&lt;=8,0,IF(L21&lt;=16,(L21-9)*0.255,0)),0)+IF(F21="JnEČ",IF(L21=1,25.5,IF(L21=2,19.53,IF(L21=3,15.48,IF(L21=4,9,IF(L21=5,8.25,IF(L21=6,7.5,IF(L21=7,6.75,IF(L21=8,6,0))))))))+IF(L21&lt;=8,0,IF(L21&lt;=16,5,0))-IF(L21&lt;=8,0,IF(L21&lt;=16,(L21-9)*0.1275,0)),0)+IF(F21="JčPČ",IF(L21=1,21.25,IF(L21=2,14.5,IF(L21=3,11.5,IF(L21=4,7,IF(L21=5,6.5,IF(L21=6,6,IF(L21=7,5.5,IF(L21=8,5,0))))))))+IF(L21&lt;=8,0,IF(L21&lt;=16,4,0))-IF(L21&lt;=8,0,IF(L21&lt;=16,(L21-9)*0.10625,0)),0)+IF(F21="JčEČ",IF(L21=1,17,IF(L21=2,13.02,IF(L21=3,10.32,IF(L21=4,6,IF(L21=5,5.5,IF(L21=6,5,IF(L21=7,4.5,IF(L21=8,4,0))))))))+IF(L21&lt;=8,0,IF(L21&lt;=16,3,0))-IF(L21&lt;=8,0,IF(L21&lt;=16,(L21-9)*0.085,0)),0)+IF(F21="NEAK",IF(L21=1,11.48,IF(L21=2,8.79,IF(L21=3,6.97,IF(L21=4,4.05,IF(L21=5,3.71,IF(L21=6,3.38,IF(L21=7,3.04,IF(L21=8,2.7,0))))))))+IF(L21&lt;=8,0,IF(L21&lt;=16,2,IF(L21&lt;=24,1.3,0)))-IF(L21&lt;=8,0,IF(L21&lt;=16,(L21-9)*0.0574,IF(L21&lt;=24,(L21-17)*0.0574,0))),0))*IF(L21&lt;0,1,IF(OR(F21="PČ",F21="PŽ",F21="PT"),IF(J21&lt;32,J21/32,1),1))* IF(L21&lt;0,1,IF(OR(F21="EČ",F21="EŽ",F21="JOŽ",F21="JPČ",F21="NEAK"),IF(J21&lt;24,J21/24,1),1))*IF(L21&lt;0,1,IF(OR(F21="PČneol",F21="JEČ",F21="JEOF",F21="JnPČ",F21="JnEČ",F21="JčPČ",F21="JčEČ"),IF(J21&lt;16,J21/16,1),1))*IF(L21&lt;0,1,IF(F21="EČneol",IF(J21&lt;8,J21/8,1),1))</f>
        <v>129.43799999999999</v>
      </c>
      <c r="O21" s="8">
        <f>IF(F21="OŽ",N21,IF(H21="Ne",IF(J21*0.3&lt;J21-L21,N21,0),IF(J21*0.1&lt;J21-L21,N21,0)))</f>
        <v>129.43799999999999</v>
      </c>
      <c r="P21" s="4">
        <f t="shared" si="0"/>
        <v>27.540000000000003</v>
      </c>
      <c r="Q21" s="10">
        <f t="shared" si="1"/>
        <v>21.276595744680858</v>
      </c>
      <c r="R21" s="9">
        <f>IF(Q21&lt;=30,O21+P21,O21+O21*0.3)*IF(G21=1,0.4,IF(G21=2,0.75,IF(G21="1 (kas 4 m. 1 k. nerengiamos)",0.52,1)))*IF(D21="olimpinė",1,IF(M21="Ne",0.5,1))*IF(OR(A$5="Lietuvos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federacija"),IF(OR(J21&lt;8,K21&lt;16),0,1),1)*E21*IF(I21&lt;=1,1,1/I21)*IF(OR(A$5="Lietuvos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163.25711999999999</v>
      </c>
    </row>
    <row r="22" spans="1:22" s="7" customFormat="1" ht="32.25" customHeight="1">
      <c r="A22" s="136">
        <v>3</v>
      </c>
      <c r="B22" s="128" t="s">
        <v>37</v>
      </c>
      <c r="C22" s="128" t="s">
        <v>38</v>
      </c>
      <c r="D22" s="136" t="s">
        <v>31</v>
      </c>
      <c r="E22" s="136">
        <v>1</v>
      </c>
      <c r="F22" s="136" t="s">
        <v>32</v>
      </c>
      <c r="G22" s="136" t="s">
        <v>33</v>
      </c>
      <c r="H22" s="136" t="s">
        <v>34</v>
      </c>
      <c r="I22" s="136"/>
      <c r="J22" s="136">
        <v>68</v>
      </c>
      <c r="K22" s="136"/>
      <c r="L22" s="136">
        <v>34</v>
      </c>
      <c r="M22" s="136" t="s">
        <v>34</v>
      </c>
      <c r="N22" s="3">
        <f>(IF(F22="OŽ",IF(L22=1,550.8,IF(L22=2,426.38,IF(L22=3,342.14,IF(L22=4,181.44,IF(L22=5,168.48,IF(L22=6,155.52,IF(L22=7,148.5,IF(L22=8,144,0))))))))+IF(L22&lt;=8,0,IF(L22&lt;=16,137.7,IF(L22&lt;=24,108,IF(L22&lt;=32,80.1,IF(L22&lt;=36,52.2,0)))))-IF(L22&lt;=8,0,IF(L22&lt;=16,(L22-9)*2.754,IF(L22&lt;=24,(L22-17)* 2.754,IF(L22&lt;=32,(L22-25)* 2.754,IF(L22&lt;=36,(L22-33)*2.754,0))))),0)+IF(F22="PČ",IF(L22=1,449,IF(L22=2,314.6,IF(L22=3,238,IF(L22=4,172,IF(L22=5,159,IF(L22=6,145,IF(L22=7,132,IF(L22=8,119,0))))))))+IF(L22&lt;=8,0,IF(L22&lt;=16,88,IF(L22&lt;=24,55,IF(L22&lt;=32,22,0))))-IF(L22&lt;=8,0,IF(L22&lt;=16,(L22-9)*2.245,IF(L22&lt;=24,(L22-17)*2.245,IF(L22&lt;=32,(L22-25)*2.245,0)))),0)+IF(F22="PČneol",IF(L22=1,85,IF(L22=2,64.61,IF(L22=3,50.76,IF(L22=4,16.25,IF(L22=5,15,IF(L22=6,13.75,IF(L22=7,12.5,IF(L22=8,11.25,0))))))))+IF(L22&lt;=8,0,IF(L22&lt;=16,9,0))-IF(L22&lt;=8,0,IF(L22&lt;=16,(L22-9)*0.425,0)),0)+IF(F22="PŽ",IF(L22=1,85,IF(L22=2,59.5,IF(L22=3,45,IF(L22=4,32.5,IF(L22=5,30,IF(L22=6,27.5,IF(L22=7,25,IF(L22=8,22.5,0))))))))+IF(L22&lt;=8,0,IF(L22&lt;=16,19,IF(L22&lt;=24,13,IF(L22&lt;=32,8,0))))-IF(L22&lt;=8,0,IF(L22&lt;=16,(L22-9)*0.425,IF(L22&lt;=24,(L22-17)*0.425,IF(L22&lt;=32,(L22-25)*0.425,0)))),0)+IF(F22="EČ",IF(L22=1,204,IF(L22=2,156.24,IF(L22=3,123.84,IF(L22=4,72,IF(L22=5,66,IF(L22=6,60,IF(L22=7,54,IF(L22=8,48,0))))))))+IF(L22&lt;=8,0,IF(L22&lt;=16,40,IF(L22&lt;=24,25,0)))-IF(L22&lt;=8,0,IF(L22&lt;=16,(L22-9)*1.02,IF(L22&lt;=24,(L22-17)*1.02,0))),0)+IF(F22="EČneol",IF(L22=1,68,IF(L22=2,51.69,IF(L22=3,40.61,IF(L22=4,13,IF(L22=5,12,IF(L22=6,11,IF(L22=7,10,IF(L22=8,9,0)))))))))+IF(F22="EŽ",IF(L22=1,68,IF(L22=2,47.6,IF(L22=3,36,IF(L22=4,18,IF(L22=5,16.5,IF(L22=6,15,IF(L22=7,13.5,IF(L22=8,12,0))))))))+IF(L22&lt;=8,0,IF(L22&lt;=16,10,IF(L22&lt;=24,6,0)))-IF(L22&lt;=8,0,IF(L22&lt;=16,(L22-9)*0.34,IF(L22&lt;=24,(L22-17)*0.34,0))),0)+IF(F22="PT",IF(L22=1,68,IF(L22=2,52.08,IF(L22=3,41.28,IF(L22=4,24,IF(L22=5,22,IF(L22=6,20,IF(L22=7,18,IF(L22=8,16,0))))))))+IF(L22&lt;=8,0,IF(L22&lt;=16,13,IF(L22&lt;=24,9,IF(L22&lt;=32,4,0))))-IF(L22&lt;=8,0,IF(L22&lt;=16,(L22-9)*0.34,IF(L22&lt;=24,(L22-17)*0.34,IF(L22&lt;=32,(L22-25)*0.34,0)))),0)+IF(F22="JOŽ",IF(L22=1,85,IF(L22=2,59.5,IF(L22=3,45,IF(L22=4,32.5,IF(L22=5,30,IF(L22=6,27.5,IF(L22=7,25,IF(L22=8,22.5,0))))))))+IF(L22&lt;=8,0,IF(L22&lt;=16,19,IF(L22&lt;=24,13,0)))-IF(L22&lt;=8,0,IF(L22&lt;=16,(L22-9)*0.425,IF(L22&lt;=24,(L22-17)*0.425,0))),0)+IF(F22="JPČ",IF(L22=1,68,IF(L22=2,47.6,IF(L22=3,36,IF(L22=4,26,IF(L22=5,24,IF(L22=6,22,IF(L22=7,20,IF(L22=8,18,0))))))))+IF(L22&lt;=8,0,IF(L22&lt;=16,13,IF(L22&lt;=24,9,0)))-IF(L22&lt;=8,0,IF(L22&lt;=16,(L22-9)*0.34,IF(L22&lt;=24,(L22-17)*0.34,0))),0)+IF(F22="JEČ",IF(L22=1,34,IF(L22=2,26.04,IF(L22=3,20.6,IF(L22=4,12,IF(L22=5,11,IF(L22=6,10,IF(L22=7,9,IF(L22=8,8,0))))))))+IF(L22&lt;=8,0,IF(L22&lt;=16,6,0))-IF(L22&lt;=8,0,IF(L22&lt;=16,(L22-9)*0.17,0)),0)+IF(F22="JEOF",IF(L22=1,34,IF(L22=2,26.04,IF(L22=3,20.6,IF(L22=4,12,IF(L22=5,11,IF(L22=6,10,IF(L22=7,9,IF(L22=8,8,0))))))))+IF(L22&lt;=8,0,IF(L22&lt;=16,6,0))-IF(L22&lt;=8,0,IF(L22&lt;=16,(L22-9)*0.17,0)),0)+IF(F22="JnPČ",IF(L22=1,51,IF(L22=2,35.7,IF(L22=3,27,IF(L22=4,19.5,IF(L22=5,18,IF(L22=6,16.5,IF(L22=7,15,IF(L22=8,13.5,0))))))))+IF(L22&lt;=8,0,IF(L22&lt;=16,10,0))-IF(L22&lt;=8,0,IF(L22&lt;=16,(L22-9)*0.255,0)),0)+IF(F22="JnEČ",IF(L22=1,25.5,IF(L22=2,19.53,IF(L22=3,15.48,IF(L22=4,9,IF(L22=5,8.25,IF(L22=6,7.5,IF(L22=7,6.75,IF(L22=8,6,0))))))))+IF(L22&lt;=8,0,IF(L22&lt;=16,5,0))-IF(L22&lt;=8,0,IF(L22&lt;=16,(L22-9)*0.1275,0)),0)+IF(F22="JčPČ",IF(L22=1,21.25,IF(L22=2,14.5,IF(L22=3,11.5,IF(L22=4,7,IF(L22=5,6.5,IF(L22=6,6,IF(L22=7,5.5,IF(L22=8,5,0))))))))+IF(L22&lt;=8,0,IF(L22&lt;=16,4,0))-IF(L22&lt;=8,0,IF(L22&lt;=16,(L22-9)*0.10625,0)),0)+IF(F22="JčEČ",IF(L22=1,17,IF(L22=2,13.02,IF(L22=3,10.32,IF(L22=4,6,IF(L22=5,5.5,IF(L22=6,5,IF(L22=7,4.5,IF(L22=8,4,0))))))))+IF(L22&lt;=8,0,IF(L22&lt;=16,3,0))-IF(L22&lt;=8,0,IF(L22&lt;=16,(L22-9)*0.085,0)),0)+IF(F22="NEAK",IF(L22=1,11.48,IF(L22=2,8.79,IF(L22=3,6.97,IF(L22=4,4.05,IF(L22=5,3.71,IF(L22=6,3.38,IF(L22=7,3.04,IF(L22=8,2.7,0))))))))+IF(L22&lt;=8,0,IF(L22&lt;=16,2,IF(L22&lt;=24,1.3,0)))-IF(L22&lt;=8,0,IF(L22&lt;=16,(L22-9)*0.0574,IF(L22&lt;=24,(L22-17)*0.0574,0))),0))*IF(L22&lt;0,1,IF(OR(F22="PČ",F22="PŽ",F22="PT"),IF(J22&lt;32,J22/32,1),1))* IF(L22&lt;0,1,IF(OR(F22="EČ",F22="EŽ",F22="JOŽ",F22="JPČ",F22="NEAK"),IF(J22&lt;24,J22/24,1),1))*IF(L22&lt;0,1,IF(OR(F22="PČneol",F22="JEČ",F22="JEOF",F22="JnPČ",F22="JnEČ",F22="JčPČ",F22="JčEČ"),IF(J22&lt;16,J22/16,1),1))*IF(L22&lt;0,1,IF(F22="EČneol",IF(J22&lt;8,J22/8,1),1))</f>
        <v>49.446000000000005</v>
      </c>
      <c r="O22" s="8">
        <f>IF(F22="OŽ",N22,IF(H22="Ne",IF(J22*0.3&lt;J22-L22,N22,0),IF(J22*0.1&lt;J22-L22,N22,0)))</f>
        <v>49.446000000000005</v>
      </c>
      <c r="P22" s="4">
        <f t="shared" si="0"/>
        <v>3.6720000000000002</v>
      </c>
      <c r="Q22" s="10">
        <f t="shared" si="1"/>
        <v>7.4262832180560601</v>
      </c>
      <c r="R22" s="9">
        <f>IF(Q22&lt;=30,O22+P22,O22+O22*0.3)*IF(G22=1,0.4,IF(G22=2,0.75,IF(G22="1 (kas 4 m. 1 k. nerengiamos)",0.52,1)))*IF(D22="olimpinė",1,IF(M22="Ne",0.5,1))*IF(OR(A$5="Lietuvos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federacija"),IF(OR(J22&lt;8,K22&lt;16),0,1),1)*E22*IF(I22&lt;=1,1,1/I22)*IF(OR(A$5="Lietuvos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55.242720000000006</v>
      </c>
    </row>
    <row r="23" spans="1:22" s="7" customFormat="1" ht="33" customHeight="1">
      <c r="A23" s="136">
        <v>4</v>
      </c>
      <c r="B23" s="92" t="s">
        <v>39</v>
      </c>
      <c r="C23" s="92" t="s">
        <v>38</v>
      </c>
      <c r="D23" s="136" t="s">
        <v>31</v>
      </c>
      <c r="E23" s="136">
        <v>1</v>
      </c>
      <c r="F23" s="136" t="s">
        <v>32</v>
      </c>
      <c r="G23" s="136" t="s">
        <v>33</v>
      </c>
      <c r="H23" s="136" t="s">
        <v>34</v>
      </c>
      <c r="I23" s="136"/>
      <c r="J23" s="136">
        <v>144</v>
      </c>
      <c r="K23" s="136"/>
      <c r="L23" s="136">
        <v>35</v>
      </c>
      <c r="M23" s="136" t="s">
        <v>34</v>
      </c>
      <c r="N23" s="3">
        <f>(IF(F23="OŽ",IF(L23=1,550.8,IF(L23=2,426.38,IF(L23=3,342.14,IF(L23=4,181.44,IF(L23=5,168.48,IF(L23=6,155.52,IF(L23=7,148.5,IF(L23=8,144,0))))))))+IF(L23&lt;=8,0,IF(L23&lt;=16,137.7,IF(L23&lt;=24,108,IF(L23&lt;=32,80.1,IF(L23&lt;=36,52.2,0)))))-IF(L23&lt;=8,0,IF(L23&lt;=16,(L23-9)*2.754,IF(L23&lt;=24,(L23-17)* 2.754,IF(L23&lt;=32,(L23-25)* 2.754,IF(L23&lt;=36,(L23-33)*2.754,0))))),0)+IF(F23="PČ",IF(L23=1,449,IF(L23=2,314.6,IF(L23=3,238,IF(L23=4,172,IF(L23=5,159,IF(L23=6,145,IF(L23=7,132,IF(L23=8,119,0))))))))+IF(L23&lt;=8,0,IF(L23&lt;=16,88,IF(L23&lt;=24,55,IF(L23&lt;=32,22,0))))-IF(L23&lt;=8,0,IF(L23&lt;=16,(L23-9)*2.245,IF(L23&lt;=24,(L23-17)*2.245,IF(L23&lt;=32,(L23-25)*2.245,0)))),0)+IF(F23="PČneol",IF(L23=1,85,IF(L23=2,64.61,IF(L23=3,50.76,IF(L23=4,16.25,IF(L23=5,15,IF(L23=6,13.75,IF(L23=7,12.5,IF(L23=8,11.25,0))))))))+IF(L23&lt;=8,0,IF(L23&lt;=16,9,0))-IF(L23&lt;=8,0,IF(L23&lt;=16,(L23-9)*0.425,0)),0)+IF(F23="PŽ",IF(L23=1,85,IF(L23=2,59.5,IF(L23=3,45,IF(L23=4,32.5,IF(L23=5,30,IF(L23=6,27.5,IF(L23=7,25,IF(L23=8,22.5,0))))))))+IF(L23&lt;=8,0,IF(L23&lt;=16,19,IF(L23&lt;=24,13,IF(L23&lt;=32,8,0))))-IF(L23&lt;=8,0,IF(L23&lt;=16,(L23-9)*0.425,IF(L23&lt;=24,(L23-17)*0.425,IF(L23&lt;=32,(L23-25)*0.425,0)))),0)+IF(F23="EČ",IF(L23=1,204,IF(L23=2,156.24,IF(L23=3,123.84,IF(L23=4,72,IF(L23=5,66,IF(L23=6,60,IF(L23=7,54,IF(L23=8,48,0))))))))+IF(L23&lt;=8,0,IF(L23&lt;=16,40,IF(L23&lt;=24,25,0)))-IF(L23&lt;=8,0,IF(L23&lt;=16,(L23-9)*1.02,IF(L23&lt;=24,(L23-17)*1.02,0))),0)+IF(F23="EČneol",IF(L23=1,68,IF(L23=2,51.69,IF(L23=3,40.61,IF(L23=4,13,IF(L23=5,12,IF(L23=6,11,IF(L23=7,10,IF(L23=8,9,0)))))))))+IF(F23="EŽ",IF(L23=1,68,IF(L23=2,47.6,IF(L23=3,36,IF(L23=4,18,IF(L23=5,16.5,IF(L23=6,15,IF(L23=7,13.5,IF(L23=8,12,0))))))))+IF(L23&lt;=8,0,IF(L23&lt;=16,10,IF(L23&lt;=24,6,0)))-IF(L23&lt;=8,0,IF(L23&lt;=16,(L23-9)*0.34,IF(L23&lt;=24,(L23-17)*0.34,0))),0)+IF(F23="PT",IF(L23=1,68,IF(L23=2,52.08,IF(L23=3,41.28,IF(L23=4,24,IF(L23=5,22,IF(L23=6,20,IF(L23=7,18,IF(L23=8,16,0))))))))+IF(L23&lt;=8,0,IF(L23&lt;=16,13,IF(L23&lt;=24,9,IF(L23&lt;=32,4,0))))-IF(L23&lt;=8,0,IF(L23&lt;=16,(L23-9)*0.34,IF(L23&lt;=24,(L23-17)*0.34,IF(L23&lt;=32,(L23-25)*0.34,0)))),0)+IF(F23="JOŽ",IF(L23=1,85,IF(L23=2,59.5,IF(L23=3,45,IF(L23=4,32.5,IF(L23=5,30,IF(L23=6,27.5,IF(L23=7,25,IF(L23=8,22.5,0))))))))+IF(L23&lt;=8,0,IF(L23&lt;=16,19,IF(L23&lt;=24,13,0)))-IF(L23&lt;=8,0,IF(L23&lt;=16,(L23-9)*0.425,IF(L23&lt;=24,(L23-17)*0.425,0))),0)+IF(F23="JPČ",IF(L23=1,68,IF(L23=2,47.6,IF(L23=3,36,IF(L23=4,26,IF(L23=5,24,IF(L23=6,22,IF(L23=7,20,IF(L23=8,18,0))))))))+IF(L23&lt;=8,0,IF(L23&lt;=16,13,IF(L23&lt;=24,9,0)))-IF(L23&lt;=8,0,IF(L23&lt;=16,(L23-9)*0.34,IF(L23&lt;=24,(L23-17)*0.34,0))),0)+IF(F23="JEČ",IF(L23=1,34,IF(L23=2,26.04,IF(L23=3,20.6,IF(L23=4,12,IF(L23=5,11,IF(L23=6,10,IF(L23=7,9,IF(L23=8,8,0))))))))+IF(L23&lt;=8,0,IF(L23&lt;=16,6,0))-IF(L23&lt;=8,0,IF(L23&lt;=16,(L23-9)*0.17,0)),0)+IF(F23="JEOF",IF(L23=1,34,IF(L23=2,26.04,IF(L23=3,20.6,IF(L23=4,12,IF(L23=5,11,IF(L23=6,10,IF(L23=7,9,IF(L23=8,8,0))))))))+IF(L23&lt;=8,0,IF(L23&lt;=16,6,0))-IF(L23&lt;=8,0,IF(L23&lt;=16,(L23-9)*0.17,0)),0)+IF(F23="JnPČ",IF(L23=1,51,IF(L23=2,35.7,IF(L23=3,27,IF(L23=4,19.5,IF(L23=5,18,IF(L23=6,16.5,IF(L23=7,15,IF(L23=8,13.5,0))))))))+IF(L23&lt;=8,0,IF(L23&lt;=16,10,0))-IF(L23&lt;=8,0,IF(L23&lt;=16,(L23-9)*0.255,0)),0)+IF(F23="JnEČ",IF(L23=1,25.5,IF(L23=2,19.53,IF(L23=3,15.48,IF(L23=4,9,IF(L23=5,8.25,IF(L23=6,7.5,IF(L23=7,6.75,IF(L23=8,6,0))))))))+IF(L23&lt;=8,0,IF(L23&lt;=16,5,0))-IF(L23&lt;=8,0,IF(L23&lt;=16,(L23-9)*0.1275,0)),0)+IF(F23="JčPČ",IF(L23=1,21.25,IF(L23=2,14.5,IF(L23=3,11.5,IF(L23=4,7,IF(L23=5,6.5,IF(L23=6,6,IF(L23=7,5.5,IF(L23=8,5,0))))))))+IF(L23&lt;=8,0,IF(L23&lt;=16,4,0))-IF(L23&lt;=8,0,IF(L23&lt;=16,(L23-9)*0.10625,0)),0)+IF(F23="JčEČ",IF(L23=1,17,IF(L23=2,13.02,IF(L23=3,10.32,IF(L23=4,6,IF(L23=5,5.5,IF(L23=6,5,IF(L23=7,4.5,IF(L23=8,4,0))))))))+IF(L23&lt;=8,0,IF(L23&lt;=16,3,0))-IF(L23&lt;=8,0,IF(L23&lt;=16,(L23-9)*0.085,0)),0)+IF(F23="NEAK",IF(L23=1,11.48,IF(L23=2,8.79,IF(L23=3,6.97,IF(L23=4,4.05,IF(L23=5,3.71,IF(L23=6,3.38,IF(L23=7,3.04,IF(L23=8,2.7,0))))))))+IF(L23&lt;=8,0,IF(L23&lt;=16,2,IF(L23&lt;=24,1.3,0)))-IF(L23&lt;=8,0,IF(L23&lt;=16,(L23-9)*0.0574,IF(L23&lt;=24,(L23-17)*0.0574,0))),0))*IF(L23&lt;0,1,IF(OR(F23="PČ",F23="PŽ",F23="PT"),IF(J23&lt;32,J23/32,1),1))* IF(L23&lt;0,1,IF(OR(F23="EČ",F23="EŽ",F23="JOŽ",F23="JPČ",F23="NEAK"),IF(J23&lt;24,J23/24,1),1))*IF(L23&lt;0,1,IF(OR(F23="PČneol",F23="JEČ",F23="JEOF",F23="JnPČ",F23="JnEČ",F23="JčPČ",F23="JčEČ"),IF(J23&lt;16,J23/16,1),1))*IF(L23&lt;0,1,IF(F23="EČneol",IF(J23&lt;8,J23/8,1),1))</f>
        <v>46.692</v>
      </c>
      <c r="O23" s="8">
        <f>IF(F23="OŽ",N23,IF(H23="Ne",IF(J23*0.3&lt;J23-L23,N23,0),IF(J23*0.1&lt;J23-L23,N23,0)))</f>
        <v>46.692</v>
      </c>
      <c r="P23" s="4">
        <f t="shared" si="0"/>
        <v>1.8360000000000001</v>
      </c>
      <c r="Q23" s="10">
        <f t="shared" si="1"/>
        <v>3.9321511179645334</v>
      </c>
      <c r="R23" s="9">
        <f>IF(Q23&lt;=30,O23+P23,O23+O23*0.3)*IF(G23=1,0.4,IF(G23=2,0.75,IF(G23="1 (kas 4 m. 1 k. nerengiamos)",0.52,1)))*IF(D23="olimpinė",1,IF(M23="Ne",0.5,1))*IF(OR(A$5="Lietuvos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federacija"),IF(OR(J23&lt;8,K23&lt;16),0,1),1)*E23*IF(I23&lt;=1,1,1/I23)*IF(OR(A$5="Lietuvos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50.469120000000004</v>
      </c>
    </row>
    <row r="24" spans="1:22" s="7" customFormat="1" ht="29.25" customHeight="1">
      <c r="A24" s="136">
        <v>5</v>
      </c>
      <c r="B24" s="128" t="s">
        <v>40</v>
      </c>
      <c r="C24" s="128" t="s">
        <v>38</v>
      </c>
      <c r="D24" s="136" t="s">
        <v>31</v>
      </c>
      <c r="E24" s="136">
        <v>1</v>
      </c>
      <c r="F24" s="136" t="s">
        <v>32</v>
      </c>
      <c r="G24" s="136" t="s">
        <v>33</v>
      </c>
      <c r="H24" s="136" t="s">
        <v>34</v>
      </c>
      <c r="I24" s="136"/>
      <c r="J24" s="136">
        <v>144</v>
      </c>
      <c r="K24" s="136"/>
      <c r="L24" s="136"/>
      <c r="M24" s="136"/>
      <c r="N24" s="3">
        <f>(IF(F24="OŽ",IF(L24=1,550.8,IF(L24=2,426.38,IF(L24=3,342.14,IF(L24=4,181.44,IF(L24=5,168.48,IF(L24=6,155.52,IF(L24=7,148.5,IF(L24=8,144,0))))))))+IF(L24&lt;=8,0,IF(L24&lt;=16,137.7,IF(L24&lt;=24,108,IF(L24&lt;=32,80.1,IF(L24&lt;=36,52.2,0)))))-IF(L24&lt;=8,0,IF(L24&lt;=16,(L24-9)*2.754,IF(L24&lt;=24,(L24-17)* 2.754,IF(L24&lt;=32,(L24-25)* 2.754,IF(L24&lt;=36,(L24-33)*2.754,0))))),0)+IF(F24="PČ",IF(L24=1,449,IF(L24=2,314.6,IF(L24=3,238,IF(L24=4,172,IF(L24=5,159,IF(L24=6,145,IF(L24=7,132,IF(L24=8,119,0))))))))+IF(L24&lt;=8,0,IF(L24&lt;=16,88,IF(L24&lt;=24,55,IF(L24&lt;=32,22,0))))-IF(L24&lt;=8,0,IF(L24&lt;=16,(L24-9)*2.245,IF(L24&lt;=24,(L24-17)*2.245,IF(L24&lt;=32,(L24-25)*2.245,0)))),0)+IF(F24="PČneol",IF(L24=1,85,IF(L24=2,64.61,IF(L24=3,50.76,IF(L24=4,16.25,IF(L24=5,15,IF(L24=6,13.75,IF(L24=7,12.5,IF(L24=8,11.25,0))))))))+IF(L24&lt;=8,0,IF(L24&lt;=16,9,0))-IF(L24&lt;=8,0,IF(L24&lt;=16,(L24-9)*0.425,0)),0)+IF(F24="PŽ",IF(L24=1,85,IF(L24=2,59.5,IF(L24=3,45,IF(L24=4,32.5,IF(L24=5,30,IF(L24=6,27.5,IF(L24=7,25,IF(L24=8,22.5,0))))))))+IF(L24&lt;=8,0,IF(L24&lt;=16,19,IF(L24&lt;=24,13,IF(L24&lt;=32,8,0))))-IF(L24&lt;=8,0,IF(L24&lt;=16,(L24-9)*0.425,IF(L24&lt;=24,(L24-17)*0.425,IF(L24&lt;=32,(L24-25)*0.425,0)))),0)+IF(F24="EČ",IF(L24=1,204,IF(L24=2,156.24,IF(L24=3,123.84,IF(L24=4,72,IF(L24=5,66,IF(L24=6,60,IF(L24=7,54,IF(L24=8,48,0))))))))+IF(L24&lt;=8,0,IF(L24&lt;=16,40,IF(L24&lt;=24,25,0)))-IF(L24&lt;=8,0,IF(L24&lt;=16,(L24-9)*1.02,IF(L24&lt;=24,(L24-17)*1.02,0))),0)+IF(F24="EČneol",IF(L24=1,68,IF(L24=2,51.69,IF(L24=3,40.61,IF(L24=4,13,IF(L24=5,12,IF(L24=6,11,IF(L24=7,10,IF(L24=8,9,0)))))))))+IF(F24="EŽ",IF(L24=1,68,IF(L24=2,47.6,IF(L24=3,36,IF(L24=4,18,IF(L24=5,16.5,IF(L24=6,15,IF(L24=7,13.5,IF(L24=8,12,0))))))))+IF(L24&lt;=8,0,IF(L24&lt;=16,10,IF(L24&lt;=24,6,0)))-IF(L24&lt;=8,0,IF(L24&lt;=16,(L24-9)*0.34,IF(L24&lt;=24,(L24-17)*0.34,0))),0)+IF(F24="PT",IF(L24=1,68,IF(L24=2,52.08,IF(L24=3,41.28,IF(L24=4,24,IF(L24=5,22,IF(L24=6,20,IF(L24=7,18,IF(L24=8,16,0))))))))+IF(L24&lt;=8,0,IF(L24&lt;=16,13,IF(L24&lt;=24,9,IF(L24&lt;=32,4,0))))-IF(L24&lt;=8,0,IF(L24&lt;=16,(L24-9)*0.34,IF(L24&lt;=24,(L24-17)*0.34,IF(L24&lt;=32,(L24-25)*0.34,0)))),0)+IF(F24="JOŽ",IF(L24=1,85,IF(L24=2,59.5,IF(L24=3,45,IF(L24=4,32.5,IF(L24=5,30,IF(L24=6,27.5,IF(L24=7,25,IF(L24=8,22.5,0))))))))+IF(L24&lt;=8,0,IF(L24&lt;=16,19,IF(L24&lt;=24,13,0)))-IF(L24&lt;=8,0,IF(L24&lt;=16,(L24-9)*0.425,IF(L24&lt;=24,(L24-17)*0.425,0))),0)+IF(F24="JPČ",IF(L24=1,68,IF(L24=2,47.6,IF(L24=3,36,IF(L24=4,26,IF(L24=5,24,IF(L24=6,22,IF(L24=7,20,IF(L24=8,18,0))))))))+IF(L24&lt;=8,0,IF(L24&lt;=16,13,IF(L24&lt;=24,9,0)))-IF(L24&lt;=8,0,IF(L24&lt;=16,(L24-9)*0.34,IF(L24&lt;=24,(L24-17)*0.34,0))),0)+IF(F24="JEČ",IF(L24=1,34,IF(L24=2,26.04,IF(L24=3,20.6,IF(L24=4,12,IF(L24=5,11,IF(L24=6,10,IF(L24=7,9,IF(L24=8,8,0))))))))+IF(L24&lt;=8,0,IF(L24&lt;=16,6,0))-IF(L24&lt;=8,0,IF(L24&lt;=16,(L24-9)*0.17,0)),0)+IF(F24="JEOF",IF(L24=1,34,IF(L24=2,26.04,IF(L24=3,20.6,IF(L24=4,12,IF(L24=5,11,IF(L24=6,10,IF(L24=7,9,IF(L24=8,8,0))))))))+IF(L24&lt;=8,0,IF(L24&lt;=16,6,0))-IF(L24&lt;=8,0,IF(L24&lt;=16,(L24-9)*0.17,0)),0)+IF(F24="JnPČ",IF(L24=1,51,IF(L24=2,35.7,IF(L24=3,27,IF(L24=4,19.5,IF(L24=5,18,IF(L24=6,16.5,IF(L24=7,15,IF(L24=8,13.5,0))))))))+IF(L24&lt;=8,0,IF(L24&lt;=16,10,0))-IF(L24&lt;=8,0,IF(L24&lt;=16,(L24-9)*0.255,0)),0)+IF(F24="JnEČ",IF(L24=1,25.5,IF(L24=2,19.53,IF(L24=3,15.48,IF(L24=4,9,IF(L24=5,8.25,IF(L24=6,7.5,IF(L24=7,6.75,IF(L24=8,6,0))))))))+IF(L24&lt;=8,0,IF(L24&lt;=16,5,0))-IF(L24&lt;=8,0,IF(L24&lt;=16,(L24-9)*0.1275,0)),0)+IF(F24="JčPČ",IF(L24=1,21.25,IF(L24=2,14.5,IF(L24=3,11.5,IF(L24=4,7,IF(L24=5,6.5,IF(L24=6,6,IF(L24=7,5.5,IF(L24=8,5,0))))))))+IF(L24&lt;=8,0,IF(L24&lt;=16,4,0))-IF(L24&lt;=8,0,IF(L24&lt;=16,(L24-9)*0.10625,0)),0)+IF(F24="JčEČ",IF(L24=1,17,IF(L24=2,13.02,IF(L24=3,10.32,IF(L24=4,6,IF(L24=5,5.5,IF(L24=6,5,IF(L24=7,4.5,IF(L24=8,4,0))))))))+IF(L24&lt;=8,0,IF(L24&lt;=16,3,0))-IF(L24&lt;=8,0,IF(L24&lt;=16,(L24-9)*0.085,0)),0)+IF(F24="NEAK",IF(L24=1,11.48,IF(L24=2,8.79,IF(L24=3,6.97,IF(L24=4,4.05,IF(L24=5,3.71,IF(L24=6,3.38,IF(L24=7,3.04,IF(L24=8,2.7,0))))))))+IF(L24&lt;=8,0,IF(L24&lt;=16,2,IF(L24&lt;=24,1.3,0)))-IF(L24&lt;=8,0,IF(L24&lt;=16,(L24-9)*0.0574,IF(L24&lt;=24,(L24-17)*0.0574,0))),0))*IF(L24&lt;0,1,IF(OR(F24="PČ",F24="PŽ",F24="PT"),IF(J24&lt;32,J24/32,1),1))* IF(L24&lt;0,1,IF(OR(F24="EČ",F24="EŽ",F24="JOŽ",F24="JPČ",F24="NEAK"),IF(J24&lt;24,J24/24,1),1))*IF(L24&lt;0,1,IF(OR(F24="PČneol",F24="JEČ",F24="JEOF",F24="JnPČ",F24="JnEČ",F24="JčPČ",F24="JčEČ"),IF(J24&lt;16,J24/16,1),1))*IF(L24&lt;0,1,IF(F24="EČneol",IF(J24&lt;8,J24/8,1),1))</f>
        <v>0</v>
      </c>
      <c r="O24" s="8">
        <f>IF(F24="OŽ",N24,IF(H24="Ne",IF(J24*0.3&lt;J24-L24,N24,0),IF(J24*0.1&lt;J24-L24,N24,0)))</f>
        <v>0</v>
      </c>
      <c r="P24" s="4">
        <f t="shared" si="0"/>
        <v>0</v>
      </c>
      <c r="Q24" s="10">
        <f t="shared" si="1"/>
        <v>0</v>
      </c>
      <c r="R24" s="9">
        <f>IF(Q24&lt;=30,O24+P24,O24+O24*0.3)*IF(G24=1,0.4,IF(G24=2,0.75,IF(G24="1 (kas 4 m. 1 k. nerengiamos)",0.52,1)))*IF(D24="olimpinė",1,IF(M24="Ne",0.5,1))*IF(OR(A$5="Lietuvos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federacija"),IF(OR(J24&lt;8,K24&lt;16),0,1),1)*E24*IF(I24&lt;=1,1,1/I24)*IF(OR(A$5="Lietuvos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5" spans="1:22" s="7" customFormat="1" ht="29.25" customHeight="1">
      <c r="A25" s="145" t="s">
        <v>41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7"/>
      <c r="R25" s="9">
        <f>SUM(R15:R24)</f>
        <v>461.59775999999999</v>
      </c>
    </row>
    <row r="26" spans="1:22" s="7" customFormat="1" ht="15" customHeight="1">
      <c r="A26" s="189" t="s">
        <v>42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30"/>
    </row>
    <row r="27" spans="1:22" ht="16.899999999999999" customHeight="1">
      <c r="A27" s="150" t="s">
        <v>27</v>
      </c>
      <c r="B27" s="159"/>
      <c r="C27" s="159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30"/>
      <c r="R27" s="7"/>
      <c r="S27" s="7"/>
      <c r="T27" s="7"/>
      <c r="U27" s="7"/>
      <c r="V27" s="7"/>
    </row>
    <row r="28" spans="1:22" s="7" customFormat="1" ht="16.899999999999999" customHeight="1">
      <c r="A28" s="129"/>
      <c r="B28" s="132" t="s">
        <v>43</v>
      </c>
      <c r="C28" s="13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130"/>
    </row>
    <row r="29" spans="1:22">
      <c r="A29" s="136">
        <v>1</v>
      </c>
      <c r="B29" s="53" t="s">
        <v>29</v>
      </c>
      <c r="C29" s="53" t="s">
        <v>44</v>
      </c>
      <c r="D29" s="136" t="s">
        <v>31</v>
      </c>
      <c r="E29" s="136">
        <v>1</v>
      </c>
      <c r="F29" s="136" t="s">
        <v>45</v>
      </c>
      <c r="G29" s="136">
        <v>1</v>
      </c>
      <c r="H29" s="136" t="s">
        <v>34</v>
      </c>
      <c r="I29" s="136"/>
      <c r="J29" s="136">
        <v>29</v>
      </c>
      <c r="K29" s="136"/>
      <c r="L29" s="136">
        <v>4</v>
      </c>
      <c r="M29" s="136" t="s">
        <v>34</v>
      </c>
      <c r="N29" s="3">
        <f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155.875</v>
      </c>
      <c r="O29" s="8">
        <f>IF(F29="OŽ",N29,IF(H29="Ne",IF(J29*0.3&lt;J29-L29,N29,0),IF(J29*0.1&lt;J29-L29,N29,0)))</f>
        <v>155.875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33.674999999999997</v>
      </c>
      <c r="Q29" s="10">
        <f>IF(ISERROR(P29*100/N29),0,(P29*100/N29))</f>
        <v>21.603849238171609</v>
      </c>
      <c r="R29" s="9">
        <f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78.852800000000016</v>
      </c>
      <c r="S29" s="17"/>
      <c r="T29" s="7"/>
      <c r="U29" s="7"/>
      <c r="V29" s="7"/>
    </row>
    <row r="30" spans="1:22">
      <c r="A30" s="136">
        <v>2</v>
      </c>
      <c r="B30" s="53" t="s">
        <v>46</v>
      </c>
      <c r="C30" s="53" t="s">
        <v>44</v>
      </c>
      <c r="D30" s="136" t="s">
        <v>31</v>
      </c>
      <c r="E30" s="136">
        <v>1</v>
      </c>
      <c r="F30" s="136" t="s">
        <v>45</v>
      </c>
      <c r="G30" s="136">
        <v>1</v>
      </c>
      <c r="H30" s="136" t="s">
        <v>34</v>
      </c>
      <c r="I30" s="136"/>
      <c r="J30" s="136">
        <v>29</v>
      </c>
      <c r="K30" s="136"/>
      <c r="L30" s="136">
        <v>18</v>
      </c>
      <c r="M30" s="136" t="s">
        <v>34</v>
      </c>
      <c r="N30" s="3">
        <f t="shared" ref="N30:N36" si="2">(IF(F30="OŽ",IF(L30=1,550.8,IF(L30=2,426.38,IF(L30=3,342.14,IF(L30=4,181.44,IF(L30=5,168.48,IF(L30=6,155.52,IF(L30=7,148.5,IF(L30=8,144,0))))))))+IF(L30&lt;=8,0,IF(L30&lt;=16,137.7,IF(L30&lt;=24,108,IF(L30&lt;=32,80.1,IF(L30&lt;=36,52.2,0)))))-IF(L30&lt;=8,0,IF(L30&lt;=16,(L30-9)*2.754,IF(L30&lt;=24,(L30-17)* 2.754,IF(L30&lt;=32,(L30-25)* 2.754,IF(L30&lt;=36,(L30-33)*2.754,0))))),0)+IF(F30="PČ",IF(L30=1,449,IF(L30=2,314.6,IF(L30=3,238,IF(L30=4,172,IF(L30=5,159,IF(L30=6,145,IF(L30=7,132,IF(L30=8,119,0))))))))+IF(L30&lt;=8,0,IF(L30&lt;=16,88,IF(L30&lt;=24,55,IF(L30&lt;=32,22,0))))-IF(L30&lt;=8,0,IF(L30&lt;=16,(L30-9)*2.245,IF(L30&lt;=24,(L30-17)*2.245,IF(L30&lt;=32,(L30-25)*2.245,0)))),0)+IF(F30="PČneol",IF(L30=1,85,IF(L30=2,64.61,IF(L30=3,50.76,IF(L30=4,16.25,IF(L30=5,15,IF(L30=6,13.75,IF(L30=7,12.5,IF(L30=8,11.25,0))))))))+IF(L30&lt;=8,0,IF(L30&lt;=16,9,0))-IF(L30&lt;=8,0,IF(L30&lt;=16,(L30-9)*0.425,0)),0)+IF(F30="PŽ",IF(L30=1,85,IF(L30=2,59.5,IF(L30=3,45,IF(L30=4,32.5,IF(L30=5,30,IF(L30=6,27.5,IF(L30=7,25,IF(L30=8,22.5,0))))))))+IF(L30&lt;=8,0,IF(L30&lt;=16,19,IF(L30&lt;=24,13,IF(L30&lt;=32,8,0))))-IF(L30&lt;=8,0,IF(L30&lt;=16,(L30-9)*0.425,IF(L30&lt;=24,(L30-17)*0.425,IF(L30&lt;=32,(L30-25)*0.425,0)))),0)+IF(F30="EČ",IF(L30=1,204,IF(L30=2,156.24,IF(L30=3,123.84,IF(L30=4,72,IF(L30=5,66,IF(L30=6,60,IF(L30=7,54,IF(L30=8,48,0))))))))+IF(L30&lt;=8,0,IF(L30&lt;=16,40,IF(L30&lt;=24,25,0)))-IF(L30&lt;=8,0,IF(L30&lt;=16,(L30-9)*1.02,IF(L30&lt;=24,(L30-17)*1.02,0))),0)+IF(F30="EČneol",IF(L30=1,68,IF(L30=2,51.69,IF(L30=3,40.61,IF(L30=4,13,IF(L30=5,12,IF(L30=6,11,IF(L30=7,10,IF(L30=8,9,0)))))))))+IF(F30="EŽ",IF(L30=1,68,IF(L30=2,47.6,IF(L30=3,36,IF(L30=4,18,IF(L30=5,16.5,IF(L30=6,15,IF(L30=7,13.5,IF(L30=8,12,0))))))))+IF(L30&lt;=8,0,IF(L30&lt;=16,10,IF(L30&lt;=24,6,0)))-IF(L30&lt;=8,0,IF(L30&lt;=16,(L30-9)*0.34,IF(L30&lt;=24,(L30-17)*0.34,0))),0)+IF(F30="PT",IF(L30=1,68,IF(L30=2,52.08,IF(L30=3,41.28,IF(L30=4,24,IF(L30=5,22,IF(L30=6,20,IF(L30=7,18,IF(L30=8,16,0))))))))+IF(L30&lt;=8,0,IF(L30&lt;=16,13,IF(L30&lt;=24,9,IF(L30&lt;=32,4,0))))-IF(L30&lt;=8,0,IF(L30&lt;=16,(L30-9)*0.34,IF(L30&lt;=24,(L30-17)*0.34,IF(L30&lt;=32,(L30-25)*0.34,0)))),0)+IF(F30="JOŽ",IF(L30=1,85,IF(L30=2,59.5,IF(L30=3,45,IF(L30=4,32.5,IF(L30=5,30,IF(L30=6,27.5,IF(L30=7,25,IF(L30=8,22.5,0))))))))+IF(L30&lt;=8,0,IF(L30&lt;=16,19,IF(L30&lt;=24,13,0)))-IF(L30&lt;=8,0,IF(L30&lt;=16,(L30-9)*0.425,IF(L30&lt;=24,(L30-17)*0.425,0))),0)+IF(F30="JPČ",IF(L30=1,68,IF(L30=2,47.6,IF(L30=3,36,IF(L30=4,26,IF(L30=5,24,IF(L30=6,22,IF(L30=7,20,IF(L30=8,18,0))))))))+IF(L30&lt;=8,0,IF(L30&lt;=16,13,IF(L30&lt;=24,9,0)))-IF(L30&lt;=8,0,IF(L30&lt;=16,(L30-9)*0.34,IF(L30&lt;=24,(L30-17)*0.34,0))),0)+IF(F30="JEČ",IF(L30=1,34,IF(L30=2,26.04,IF(L30=3,20.6,IF(L30=4,12,IF(L30=5,11,IF(L30=6,10,IF(L30=7,9,IF(L30=8,8,0))))))))+IF(L30&lt;=8,0,IF(L30&lt;=16,6,0))-IF(L30&lt;=8,0,IF(L30&lt;=16,(L30-9)*0.17,0)),0)+IF(F30="JEOF",IF(L30=1,34,IF(L30=2,26.04,IF(L30=3,20.6,IF(L30=4,12,IF(L30=5,11,IF(L30=6,10,IF(L30=7,9,IF(L30=8,8,0))))))))+IF(L30&lt;=8,0,IF(L30&lt;=16,6,0))-IF(L30&lt;=8,0,IF(L30&lt;=16,(L30-9)*0.17,0)),0)+IF(F30="JnPČ",IF(L30=1,51,IF(L30=2,35.7,IF(L30=3,27,IF(L30=4,19.5,IF(L30=5,18,IF(L30=6,16.5,IF(L30=7,15,IF(L30=8,13.5,0))))))))+IF(L30&lt;=8,0,IF(L30&lt;=16,10,0))-IF(L30&lt;=8,0,IF(L30&lt;=16,(L30-9)*0.255,0)),0)+IF(F30="JnEČ",IF(L30=1,25.5,IF(L30=2,19.53,IF(L30=3,15.48,IF(L30=4,9,IF(L30=5,8.25,IF(L30=6,7.5,IF(L30=7,6.75,IF(L30=8,6,0))))))))+IF(L30&lt;=8,0,IF(L30&lt;=16,5,0))-IF(L30&lt;=8,0,IF(L30&lt;=16,(L30-9)*0.1275,0)),0)+IF(F30="JčPČ",IF(L30=1,21.25,IF(L30=2,14.5,IF(L30=3,11.5,IF(L30=4,7,IF(L30=5,6.5,IF(L30=6,6,IF(L30=7,5.5,IF(L30=8,5,0))))))))+IF(L30&lt;=8,0,IF(L30&lt;=16,4,0))-IF(L30&lt;=8,0,IF(L30&lt;=16,(L30-9)*0.10625,0)),0)+IF(F30="JčEČ",IF(L30=1,17,IF(L30=2,13.02,IF(L30=3,10.32,IF(L30=4,6,IF(L30=5,5.5,IF(L30=6,5,IF(L30=7,4.5,IF(L30=8,4,0))))))))+IF(L30&lt;=8,0,IF(L30&lt;=16,3,0))-IF(L30&lt;=8,0,IF(L30&lt;=16,(L30-9)*0.085,0)),0)+IF(F30="NEAK",IF(L30=1,11.48,IF(L30=2,8.79,IF(L30=3,6.97,IF(L30=4,4.05,IF(L30=5,3.71,IF(L30=6,3.38,IF(L30=7,3.04,IF(L30=8,2.7,0))))))))+IF(L30&lt;=8,0,IF(L30&lt;=16,2,IF(L30&lt;=24,1.3,0)))-IF(L30&lt;=8,0,IF(L30&lt;=16,(L30-9)*0.0574,IF(L30&lt;=24,(L30-17)*0.0574,0))),0))*IF(L30&lt;0,1,IF(OR(F30="PČ",F30="PŽ",F30="PT"),IF(J30&lt;32,J30/32,1),1))* IF(L30&lt;0,1,IF(OR(F30="EČ",F30="EŽ",F30="JOŽ",F30="JPČ",F30="NEAK"),IF(J30&lt;24,J30/24,1),1))*IF(L30&lt;0,1,IF(OR(F30="PČneol",F30="JEČ",F30="JEOF",F30="JnPČ",F30="JnEČ",F30="JčPČ",F30="JčEČ"),IF(J30&lt;16,J30/16,1),1))*IF(L30&lt;0,1,IF(F30="EČneol",IF(J30&lt;8,J30/8,1),1))</f>
        <v>47.809218749999999</v>
      </c>
      <c r="O30" s="8">
        <f t="shared" ref="O30:O36" si="3">IF(F30="OŽ",N30,IF(H30="Ne",IF(J30*0.3&lt;J30-L30,N30,0),IF(J30*0.1&lt;J30-L30,N30,0)))</f>
        <v>47.809218749999999</v>
      </c>
      <c r="P30" s="4">
        <f t="shared" ref="P30:P36" si="4"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14.817</v>
      </c>
      <c r="Q30" s="10">
        <f t="shared" ref="Q30:Q36" si="5">IF(ISERROR(P30*100/N30),0,(P30*100/N30))</f>
        <v>30.991930818781682</v>
      </c>
      <c r="R30" s="9">
        <f t="shared" ref="R30:R36" si="6">IF(Q30&lt;=30,O30+P30,O30+O30*0.3)*IF(G30=1,0.4,IF(G30=2,0.75,IF(G30="1 (kas 4 m. 1 k. nerengiamos)",0.52,1)))*IF(D30="olimpinė",1,IF(M30="Ne",0.5,1))*IF(OR(A$5="Lietuvos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federacija"),IF(OR(J30&lt;8,K30&lt;16),0,1),1)*E30*IF(I30&lt;=1,1,1/I30)*IF(OR(A$5="Lietuvos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25.8552255</v>
      </c>
      <c r="S30" s="17"/>
      <c r="T30" s="7"/>
      <c r="U30" s="7"/>
      <c r="V30" s="7"/>
    </row>
    <row r="31" spans="1:22">
      <c r="A31" s="136">
        <v>3</v>
      </c>
      <c r="B31" s="53" t="s">
        <v>29</v>
      </c>
      <c r="C31" s="53" t="s">
        <v>47</v>
      </c>
      <c r="D31" s="136" t="s">
        <v>31</v>
      </c>
      <c r="E31" s="136">
        <v>1</v>
      </c>
      <c r="F31" s="136" t="s">
        <v>45</v>
      </c>
      <c r="G31" s="136">
        <v>1</v>
      </c>
      <c r="H31" s="136" t="s">
        <v>34</v>
      </c>
      <c r="I31" s="136"/>
      <c r="J31" s="136">
        <v>27</v>
      </c>
      <c r="K31" s="136"/>
      <c r="L31" s="136">
        <v>6</v>
      </c>
      <c r="M31" s="136" t="s">
        <v>36</v>
      </c>
      <c r="N31" s="3">
        <f t="shared" si="2"/>
        <v>122.34375</v>
      </c>
      <c r="O31" s="8">
        <f t="shared" si="3"/>
        <v>122.34375</v>
      </c>
      <c r="P31" s="4">
        <f t="shared" si="4"/>
        <v>28.286999999999999</v>
      </c>
      <c r="Q31" s="10">
        <f t="shared" si="5"/>
        <v>23.120919540229885</v>
      </c>
      <c r="R31" s="9">
        <f t="shared" si="6"/>
        <v>62.662392000000011</v>
      </c>
      <c r="S31" s="7"/>
      <c r="T31" s="7"/>
      <c r="U31" s="7"/>
      <c r="V31" s="7"/>
    </row>
    <row r="32" spans="1:22">
      <c r="A32" s="136">
        <v>4</v>
      </c>
      <c r="B32" s="53" t="s">
        <v>48</v>
      </c>
      <c r="C32" s="53" t="s">
        <v>49</v>
      </c>
      <c r="D32" s="136" t="s">
        <v>50</v>
      </c>
      <c r="E32" s="136">
        <v>1</v>
      </c>
      <c r="F32" s="136" t="s">
        <v>51</v>
      </c>
      <c r="G32" s="136">
        <v>1</v>
      </c>
      <c r="H32" s="136" t="s">
        <v>34</v>
      </c>
      <c r="I32" s="136"/>
      <c r="J32" s="136">
        <v>22</v>
      </c>
      <c r="K32" s="136"/>
      <c r="L32" s="136">
        <v>9</v>
      </c>
      <c r="M32" s="136" t="s">
        <v>34</v>
      </c>
      <c r="N32" s="3">
        <f t="shared" si="2"/>
        <v>9</v>
      </c>
      <c r="O32" s="8">
        <f t="shared" si="3"/>
        <v>9</v>
      </c>
      <c r="P32" s="4">
        <f t="shared" si="4"/>
        <v>1.7850000000000001</v>
      </c>
      <c r="Q32" s="10">
        <f t="shared" si="5"/>
        <v>19.833333333333332</v>
      </c>
      <c r="R32" s="9">
        <f t="shared" si="6"/>
        <v>4.4865599999999999</v>
      </c>
      <c r="S32" s="7"/>
      <c r="T32" s="7"/>
      <c r="U32" s="7"/>
      <c r="V32" s="7"/>
    </row>
    <row r="33" spans="1:22">
      <c r="A33" s="136">
        <v>5</v>
      </c>
      <c r="B33" s="53" t="s">
        <v>52</v>
      </c>
      <c r="C33" s="53" t="s">
        <v>53</v>
      </c>
      <c r="D33" s="136" t="s">
        <v>31</v>
      </c>
      <c r="E33" s="136">
        <v>1</v>
      </c>
      <c r="F33" s="136" t="s">
        <v>45</v>
      </c>
      <c r="G33" s="136">
        <v>1</v>
      </c>
      <c r="H33" s="136" t="s">
        <v>34</v>
      </c>
      <c r="I33" s="136"/>
      <c r="J33" s="136">
        <v>22</v>
      </c>
      <c r="K33" s="136"/>
      <c r="L33" s="136">
        <v>18</v>
      </c>
      <c r="M33" s="136" t="s">
        <v>34</v>
      </c>
      <c r="N33" s="3">
        <f t="shared" si="2"/>
        <v>36.269062500000004</v>
      </c>
      <c r="O33" s="8">
        <f t="shared" si="3"/>
        <v>36.269062500000004</v>
      </c>
      <c r="P33" s="4">
        <f t="shared" si="4"/>
        <v>5.3879999999999999</v>
      </c>
      <c r="Q33" s="10">
        <f t="shared" si="5"/>
        <v>14.855636260242456</v>
      </c>
      <c r="R33" s="9">
        <f t="shared" si="6"/>
        <v>17.329338000000003</v>
      </c>
      <c r="S33" s="7"/>
      <c r="T33" s="7"/>
      <c r="U33" s="7"/>
      <c r="V33" s="7"/>
    </row>
    <row r="34" spans="1:22">
      <c r="A34" s="136">
        <v>6</v>
      </c>
      <c r="B34" s="53" t="s">
        <v>46</v>
      </c>
      <c r="C34" s="53" t="s">
        <v>54</v>
      </c>
      <c r="D34" s="136" t="s">
        <v>50</v>
      </c>
      <c r="E34" s="136">
        <v>1</v>
      </c>
      <c r="F34" s="136" t="s">
        <v>51</v>
      </c>
      <c r="G34" s="136">
        <v>1</v>
      </c>
      <c r="H34" s="136" t="s">
        <v>34</v>
      </c>
      <c r="I34" s="136"/>
      <c r="J34" s="136">
        <v>21</v>
      </c>
      <c r="K34" s="136"/>
      <c r="L34" s="136">
        <v>17</v>
      </c>
      <c r="M34" s="136" t="s">
        <v>36</v>
      </c>
      <c r="N34" s="3">
        <f t="shared" si="2"/>
        <v>0</v>
      </c>
      <c r="O34" s="8">
        <f t="shared" si="3"/>
        <v>0</v>
      </c>
      <c r="P34" s="4">
        <f t="shared" si="4"/>
        <v>0</v>
      </c>
      <c r="Q34" s="10">
        <f t="shared" si="5"/>
        <v>0</v>
      </c>
      <c r="R34" s="9">
        <f t="shared" si="6"/>
        <v>0</v>
      </c>
      <c r="S34" s="7"/>
      <c r="T34" s="7"/>
      <c r="U34" s="7"/>
      <c r="V34" s="7"/>
    </row>
    <row r="35" spans="1:22">
      <c r="A35" s="136">
        <v>7</v>
      </c>
      <c r="B35" s="53" t="s">
        <v>55</v>
      </c>
      <c r="C35" s="53" t="s">
        <v>44</v>
      </c>
      <c r="D35" s="136" t="s">
        <v>31</v>
      </c>
      <c r="E35" s="136">
        <v>1</v>
      </c>
      <c r="F35" s="136" t="s">
        <v>45</v>
      </c>
      <c r="G35" s="136">
        <v>1</v>
      </c>
      <c r="H35" s="136" t="s">
        <v>34</v>
      </c>
      <c r="I35" s="136"/>
      <c r="J35" s="136">
        <v>33</v>
      </c>
      <c r="K35" s="136"/>
      <c r="L35" s="136">
        <v>18</v>
      </c>
      <c r="M35" s="136" t="s">
        <v>34</v>
      </c>
      <c r="N35" s="3">
        <f t="shared" si="2"/>
        <v>52.755000000000003</v>
      </c>
      <c r="O35" s="8">
        <f t="shared" si="3"/>
        <v>52.755000000000003</v>
      </c>
      <c r="P35" s="4">
        <f t="shared" si="4"/>
        <v>18.858000000000001</v>
      </c>
      <c r="Q35" s="10">
        <f t="shared" si="5"/>
        <v>35.746374751208414</v>
      </c>
      <c r="R35" s="9">
        <f t="shared" si="6"/>
        <v>28.529904000000005</v>
      </c>
      <c r="S35" s="7"/>
      <c r="T35" s="7"/>
      <c r="U35" s="7"/>
      <c r="V35" s="7"/>
    </row>
    <row r="36" spans="1:22">
      <c r="A36" s="136">
        <v>8</v>
      </c>
      <c r="B36" s="53" t="s">
        <v>55</v>
      </c>
      <c r="C36" s="53" t="s">
        <v>47</v>
      </c>
      <c r="D36" s="136" t="s">
        <v>31</v>
      </c>
      <c r="E36" s="136">
        <v>1</v>
      </c>
      <c r="F36" s="136" t="s">
        <v>45</v>
      </c>
      <c r="G36" s="136">
        <v>1</v>
      </c>
      <c r="H36" s="136" t="s">
        <v>34</v>
      </c>
      <c r="I36" s="136"/>
      <c r="J36" s="136">
        <v>28</v>
      </c>
      <c r="K36" s="136"/>
      <c r="L36" s="136">
        <v>21</v>
      </c>
      <c r="M36" s="136" t="s">
        <v>36</v>
      </c>
      <c r="N36" s="3">
        <f t="shared" si="2"/>
        <v>40.267499999999998</v>
      </c>
      <c r="O36" s="8">
        <f t="shared" si="3"/>
        <v>40.267499999999998</v>
      </c>
      <c r="P36" s="4">
        <f t="shared" si="4"/>
        <v>9.4290000000000003</v>
      </c>
      <c r="Q36" s="10">
        <f t="shared" si="5"/>
        <v>23.415906127770533</v>
      </c>
      <c r="R36" s="9">
        <f t="shared" si="6"/>
        <v>20.673744000000003</v>
      </c>
      <c r="S36" s="7"/>
      <c r="T36" s="7"/>
      <c r="U36" s="7"/>
      <c r="V36" s="7"/>
    </row>
    <row r="37" spans="1:22" s="7" customFormat="1" ht="15.75" customHeight="1">
      <c r="A37" s="145" t="s">
        <v>41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7"/>
      <c r="R37" s="9">
        <f>SUM(R29:R36)</f>
        <v>238.38996350000005</v>
      </c>
    </row>
    <row r="38" spans="1:22" s="7" customFormat="1" ht="15" customHeight="1">
      <c r="A38" s="137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"/>
    </row>
    <row r="39" spans="1:22" s="7" customFormat="1" ht="15" customHeight="1">
      <c r="A39" s="21" t="s">
        <v>56</v>
      </c>
      <c r="B39" s="2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"/>
    </row>
    <row r="40" spans="1:22" s="7" customFormat="1" ht="15" customHeight="1">
      <c r="A40" s="46" t="s">
        <v>57</v>
      </c>
      <c r="B40" s="46"/>
      <c r="C40" s="46"/>
      <c r="D40" s="46"/>
      <c r="E40" s="46"/>
      <c r="F40" s="46"/>
      <c r="G40" s="46"/>
      <c r="H40" s="46"/>
      <c r="I40" s="46"/>
      <c r="J40" s="131"/>
      <c r="K40" s="131"/>
      <c r="L40" s="131"/>
      <c r="M40" s="131"/>
      <c r="N40" s="131"/>
      <c r="O40" s="131"/>
      <c r="P40" s="131"/>
      <c r="Q40" s="131"/>
      <c r="R40" s="13"/>
    </row>
    <row r="41" spans="1:22" s="7" customFormat="1" ht="15" customHeight="1">
      <c r="A41" s="46"/>
      <c r="B41" s="46"/>
      <c r="C41" s="46"/>
      <c r="D41" s="46"/>
      <c r="E41" s="46"/>
      <c r="F41" s="46"/>
      <c r="G41" s="46"/>
      <c r="H41" s="46"/>
      <c r="I41" s="46"/>
      <c r="J41" s="131"/>
      <c r="K41" s="131"/>
      <c r="L41" s="131"/>
      <c r="M41" s="131"/>
      <c r="N41" s="131"/>
      <c r="O41" s="131"/>
      <c r="P41" s="131"/>
      <c r="Q41" s="131"/>
      <c r="R41" s="13"/>
    </row>
    <row r="42" spans="1:22" s="7" customFormat="1">
      <c r="A42" s="148" t="s">
        <v>58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30"/>
    </row>
    <row r="43" spans="1:22" s="7" customFormat="1" ht="16.899999999999999" customHeight="1">
      <c r="A43" s="150" t="s">
        <v>59</v>
      </c>
      <c r="B43" s="159"/>
      <c r="C43" s="159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130"/>
    </row>
    <row r="44" spans="1:22" s="7" customFormat="1">
      <c r="A44" s="152" t="s">
        <v>60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30"/>
    </row>
    <row r="45" spans="1:22" s="7" customFormat="1">
      <c r="A45" s="73">
        <v>1</v>
      </c>
      <c r="B45" s="53" t="s">
        <v>61</v>
      </c>
      <c r="C45" s="53" t="s">
        <v>62</v>
      </c>
      <c r="D45" s="77" t="s">
        <v>50</v>
      </c>
      <c r="E45" s="136">
        <v>1</v>
      </c>
      <c r="F45" s="136" t="s">
        <v>51</v>
      </c>
      <c r="G45" s="136">
        <v>1</v>
      </c>
      <c r="H45" s="136" t="s">
        <v>36</v>
      </c>
      <c r="I45" s="136"/>
      <c r="J45" s="136">
        <v>71</v>
      </c>
      <c r="K45" s="136"/>
      <c r="L45" s="136">
        <v>8</v>
      </c>
      <c r="M45" s="136" t="s">
        <v>34</v>
      </c>
      <c r="N45" s="3">
        <f t="shared" ref="N45" si="7">(IF(F45="OŽ",IF(L45=1,550.8,IF(L45=2,426.38,IF(L45=3,342.14,IF(L45=4,181.44,IF(L45=5,168.48,IF(L45=6,155.52,IF(L45=7,148.5,IF(L45=8,144,0))))))))+IF(L45&lt;=8,0,IF(L45&lt;=16,137.7,IF(L45&lt;=24,108,IF(L45&lt;=32,80.1,IF(L45&lt;=36,52.2,0)))))-IF(L45&lt;=8,0,IF(L45&lt;=16,(L45-9)*2.754,IF(L45&lt;=24,(L45-17)* 2.754,IF(L45&lt;=32,(L45-25)* 2.754,IF(L45&lt;=36,(L45-33)*2.754,0))))),0)+IF(F45="PČ",IF(L45=1,449,IF(L45=2,314.6,IF(L45=3,238,IF(L45=4,172,IF(L45=5,159,IF(L45=6,145,IF(L45=7,132,IF(L45=8,119,0))))))))+IF(L45&lt;=8,0,IF(L45&lt;=16,88,IF(L45&lt;=24,55,IF(L45&lt;=32,22,0))))-IF(L45&lt;=8,0,IF(L45&lt;=16,(L45-9)*2.245,IF(L45&lt;=24,(L45-17)*2.245,IF(L45&lt;=32,(L45-25)*2.245,0)))),0)+IF(F45="PČneol",IF(L45=1,85,IF(L45=2,64.61,IF(L45=3,50.76,IF(L45=4,16.25,IF(L45=5,15,IF(L45=6,13.75,IF(L45=7,12.5,IF(L45=8,11.25,0))))))))+IF(L45&lt;=8,0,IF(L45&lt;=16,9,0))-IF(L45&lt;=8,0,IF(L45&lt;=16,(L45-9)*0.425,0)),0)+IF(F45="PŽ",IF(L45=1,85,IF(L45=2,59.5,IF(L45=3,45,IF(L45=4,32.5,IF(L45=5,30,IF(L45=6,27.5,IF(L45=7,25,IF(L45=8,22.5,0))))))))+IF(L45&lt;=8,0,IF(L45&lt;=16,19,IF(L45&lt;=24,13,IF(L45&lt;=32,8,0))))-IF(L45&lt;=8,0,IF(L45&lt;=16,(L45-9)*0.425,IF(L45&lt;=24,(L45-17)*0.425,IF(L45&lt;=32,(L45-25)*0.425,0)))),0)+IF(F45="EČ",IF(L45=1,204,IF(L45=2,156.24,IF(L45=3,123.84,IF(L45=4,72,IF(L45=5,66,IF(L45=6,60,IF(L45=7,54,IF(L45=8,48,0))))))))+IF(L45&lt;=8,0,IF(L45&lt;=16,40,IF(L45&lt;=24,25,0)))-IF(L45&lt;=8,0,IF(L45&lt;=16,(L45-9)*1.02,IF(L45&lt;=24,(L45-17)*1.02,0))),0)+IF(F45="EČneol",IF(L45=1,68,IF(L45=2,51.69,IF(L45=3,40.61,IF(L45=4,13,IF(L45=5,12,IF(L45=6,11,IF(L45=7,10,IF(L45=8,9,0)))))))))+IF(F45="EŽ",IF(L45=1,68,IF(L45=2,47.6,IF(L45=3,36,IF(L45=4,18,IF(L45=5,16.5,IF(L45=6,15,IF(L45=7,13.5,IF(L45=8,12,0))))))))+IF(L45&lt;=8,0,IF(L45&lt;=16,10,IF(L45&lt;=24,6,0)))-IF(L45&lt;=8,0,IF(L45&lt;=16,(L45-9)*0.34,IF(L45&lt;=24,(L45-17)*0.34,0))),0)+IF(F45="PT",IF(L45=1,68,IF(L45=2,52.08,IF(L45=3,41.28,IF(L45=4,24,IF(L45=5,22,IF(L45=6,20,IF(L45=7,18,IF(L45=8,16,0))))))))+IF(L45&lt;=8,0,IF(L45&lt;=16,13,IF(L45&lt;=24,9,IF(L45&lt;=32,4,0))))-IF(L45&lt;=8,0,IF(L45&lt;=16,(L45-9)*0.34,IF(L45&lt;=24,(L45-17)*0.34,IF(L45&lt;=32,(L45-25)*0.34,0)))),0)+IF(F45="JOŽ",IF(L45=1,85,IF(L45=2,59.5,IF(L45=3,45,IF(L45=4,32.5,IF(L45=5,30,IF(L45=6,27.5,IF(L45=7,25,IF(L45=8,22.5,0))))))))+IF(L45&lt;=8,0,IF(L45&lt;=16,19,IF(L45&lt;=24,13,0)))-IF(L45&lt;=8,0,IF(L45&lt;=16,(L45-9)*0.425,IF(L45&lt;=24,(L45-17)*0.425,0))),0)+IF(F45="JPČ",IF(L45=1,68,IF(L45=2,47.6,IF(L45=3,36,IF(L45=4,26,IF(L45=5,24,IF(L45=6,22,IF(L45=7,20,IF(L45=8,18,0))))))))+IF(L45&lt;=8,0,IF(L45&lt;=16,13,IF(L45&lt;=24,9,0)))-IF(L45&lt;=8,0,IF(L45&lt;=16,(L45-9)*0.34,IF(L45&lt;=24,(L45-17)*0.34,0))),0)+IF(F45="JEČ",IF(L45=1,34,IF(L45=2,26.04,IF(L45=3,20.6,IF(L45=4,12,IF(L45=5,11,IF(L45=6,10,IF(L45=7,9,IF(L45=8,8,0))))))))+IF(L45&lt;=8,0,IF(L45&lt;=16,6,0))-IF(L45&lt;=8,0,IF(L45&lt;=16,(L45-9)*0.17,0)),0)+IF(F45="JEOF",IF(L45=1,34,IF(L45=2,26.04,IF(L45=3,20.6,IF(L45=4,12,IF(L45=5,11,IF(L45=6,10,IF(L45=7,9,IF(L45=8,8,0))))))))+IF(L45&lt;=8,0,IF(L45&lt;=16,6,0))-IF(L45&lt;=8,0,IF(L45&lt;=16,(L45-9)*0.17,0)),0)+IF(F45="JnPČ",IF(L45=1,51,IF(L45=2,35.7,IF(L45=3,27,IF(L45=4,19.5,IF(L45=5,18,IF(L45=6,16.5,IF(L45=7,15,IF(L45=8,13.5,0))))))))+IF(L45&lt;=8,0,IF(L45&lt;=16,10,0))-IF(L45&lt;=8,0,IF(L45&lt;=16,(L45-9)*0.255,0)),0)+IF(F45="JnEČ",IF(L45=1,25.5,IF(L45=2,19.53,IF(L45=3,15.48,IF(L45=4,9,IF(L45=5,8.25,IF(L45=6,7.5,IF(L45=7,6.75,IF(L45=8,6,0))))))))+IF(L45&lt;=8,0,IF(L45&lt;=16,5,0))-IF(L45&lt;=8,0,IF(L45&lt;=16,(L45-9)*0.1275,0)),0)+IF(F45="JčPČ",IF(L45=1,21.25,IF(L45=2,14.5,IF(L45=3,11.5,IF(L45=4,7,IF(L45=5,6.5,IF(L45=6,6,IF(L45=7,5.5,IF(L45=8,5,0))))))))+IF(L45&lt;=8,0,IF(L45&lt;=16,4,0))-IF(L45&lt;=8,0,IF(L45&lt;=16,(L45-9)*0.10625,0)),0)+IF(F45="JčEČ",IF(L45=1,17,IF(L45=2,13.02,IF(L45=3,10.32,IF(L45=4,6,IF(L45=5,5.5,IF(L45=6,5,IF(L45=7,4.5,IF(L45=8,4,0))))))))+IF(L45&lt;=8,0,IF(L45&lt;=16,3,0))-IF(L45&lt;=8,0,IF(L45&lt;=16,(L45-9)*0.085,0)),0)+IF(F45="NEAK",IF(L45=1,11.48,IF(L45=2,8.79,IF(L45=3,6.97,IF(L45=4,4.05,IF(L45=5,3.71,IF(L45=6,3.38,IF(L45=7,3.04,IF(L45=8,2.7,0))))))))+IF(L45&lt;=8,0,IF(L45&lt;=16,2,IF(L45&lt;=24,1.3,0)))-IF(L45&lt;=8,0,IF(L45&lt;=16,(L45-9)*0.0574,IF(L45&lt;=24,(L45-17)*0.0574,0))),0))*IF(L45&lt;0,1,IF(OR(F45="PČ",F45="PŽ",F45="PT"),IF(J45&lt;32,J45/32,1),1))* IF(L45&lt;0,1,IF(OR(F45="EČ",F45="EŽ",F45="JOŽ",F45="JPČ",F45="NEAK"),IF(J45&lt;24,J45/24,1),1))*IF(L45&lt;0,1,IF(OR(F45="PČneol",F45="JEČ",F45="JEOF",F45="JnPČ",F45="JnEČ",F45="JčPČ",F45="JčEČ"),IF(J45&lt;16,J45/16,1),1))*IF(L45&lt;0,1,IF(F45="EČneol",IF(J45&lt;8,J45/8,1),1))</f>
        <v>11.25</v>
      </c>
      <c r="O45" s="8">
        <f t="shared" ref="O45" si="8">IF(F45="OŽ",N45,IF(H45="Ne",IF(J45*0.3&lt;J45-L45,N45,0),IF(J45*0.1&lt;J45-L45,N45,0)))</f>
        <v>11.25</v>
      </c>
      <c r="P45" s="4">
        <f>IF(O45=0,0,IF(F45="OŽ",IF(L45&gt;35,0,IF(J45&gt;35,(36-L45)*1.836,((36-L45)-(36-J45))*1.836)),0)+IF(F45="PČ",IF(L45&gt;31,0,IF(J45&gt;31,(32-L45)*1.347,((32-L45)-(32-J45))*1.347)),0)+ IF(F45="PČneol",IF(L45&gt;15,0,IF(J45&gt;15,(16-L45)*0.255,((16-L45)-(16-J45))*0.255)),0)+IF(F45="PŽ",IF(L45&gt;31,0,IF(J45&gt;31,(32-L45)*0.255,((32-L45)-(32-J45))*0.255)),0)+IF(F45="EČ",IF(L45&gt;23,0,IF(J45&gt;23,(24-L45)*0.612,((24-L45)-(24-J45))*0.612)),0)+IF(F45="EČneol",IF(L45&gt;7,0,IF(J45&gt;7,(8-L45)*0.204,((8-L45)-(8-J45))*0.204)),0)+IF(F45="EŽ",IF(L45&gt;23,0,IF(J45&gt;23,(24-L45)*0.204,((24-L45)-(24-J45))*0.204)),0)+IF(F45="PT",IF(L45&gt;31,0,IF(J45&gt;31,(32-L45)*0.204,((32-L45)-(32-J45))*0.204)),0)+IF(F45="JOŽ",IF(L45&gt;23,0,IF(J45&gt;23,(24-L45)*0.255,((24-L45)-(24-J45))*0.255)),0)+IF(F45="JPČ",IF(L45&gt;23,0,IF(J45&gt;23,(24-L45)*0.204,((24-L45)-(24-J45))*0.204)),0)+IF(F45="JEČ",IF(L45&gt;15,0,IF(J45&gt;15,(16-L45)*0.102,((16-L45)-(16-J45))*0.102)),0)+IF(F45="JEOF",IF(L45&gt;15,0,IF(J45&gt;15,(16-L45)*0.102,((16-L45)-(16-J45))*0.102)),0)+IF(F45="JnPČ",IF(L45&gt;15,0,IF(J45&gt;15,(16-L45)*0.153,((16-L45)-(16-J45))*0.153)),0)+IF(F45="JnEČ",IF(L45&gt;15,0,IF(J45&gt;15,(16-L45)*0.0765,((16-L45)-(16-J45))*0.0765)),0)+IF(F45="JčPČ",IF(L45&gt;15,0,IF(J45&gt;15,(16-L45)*0.06375,((16-L45)-(16-J45))*0.06375)),0)+IF(F45="JčEČ",IF(L45&gt;15,0,IF(J45&gt;15,(16-L45)*0.051,((16-L45)-(16-J45))*0.051)),0)+IF(F45="NEAK",IF(L45&gt;23,0,IF(J45&gt;23,(24-L45)*0.03444,((24-L45)-(24-J45))*0.03444)),0))</f>
        <v>2.04</v>
      </c>
      <c r="Q45" s="10">
        <f>IF(ISERROR(P45*100/N45),0,(P45*100/N45))</f>
        <v>18.133333333333333</v>
      </c>
      <c r="R45" s="9">
        <f t="shared" ref="R45" si="9">IF(Q45&lt;=30,O45+P45,O45+O45*0.3)*IF(G45=1,0.4,IF(G45=2,0.75,IF(G45="1 (kas 4 m. 1 k. nerengiamos)",0.52,1)))*IF(D45="olimpinė",1,IF(M45="Ne",0.5,1))*IF(OR(A$5="Lietuvos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federacija"),IF(OR(J45&lt;8,K45&lt;16),0,1),1)*E45*IF(I45&lt;=1,1,1/I45)*IF(OR(A$5="Lietuvos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5.5286400000000002</v>
      </c>
    </row>
    <row r="46" spans="1:22" s="7" customFormat="1" ht="15.75" customHeight="1">
      <c r="A46" s="145" t="s">
        <v>41</v>
      </c>
      <c r="B46" s="154"/>
      <c r="C46" s="154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7"/>
      <c r="R46" s="9">
        <f>SUM(R45:R45)</f>
        <v>5.5286400000000002</v>
      </c>
    </row>
    <row r="47" spans="1:22" s="7" customFormat="1" ht="15.75" customHeight="1">
      <c r="A47" s="137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"/>
    </row>
    <row r="48" spans="1:22" s="7" customFormat="1" ht="15.75" customHeight="1">
      <c r="A48" s="21" t="s">
        <v>56</v>
      </c>
      <c r="B48" s="2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"/>
    </row>
    <row r="49" spans="1:18" s="7" customFormat="1" ht="15.75" customHeight="1">
      <c r="A49" s="46" t="s">
        <v>63</v>
      </c>
      <c r="B49" s="46"/>
      <c r="C49" s="46"/>
      <c r="D49" s="46"/>
      <c r="E49" s="46"/>
      <c r="F49" s="46"/>
      <c r="G49" s="46"/>
      <c r="H49" s="46"/>
      <c r="I49" s="46"/>
      <c r="J49" s="131"/>
      <c r="K49" s="131"/>
      <c r="L49" s="131"/>
      <c r="M49" s="131"/>
      <c r="N49" s="131"/>
      <c r="O49" s="131"/>
      <c r="P49" s="131"/>
      <c r="Q49" s="131"/>
      <c r="R49" s="13"/>
    </row>
    <row r="50" spans="1:18" s="7" customFormat="1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131"/>
      <c r="K50" s="131"/>
      <c r="L50" s="131"/>
      <c r="M50" s="131"/>
      <c r="N50" s="131"/>
      <c r="O50" s="131"/>
      <c r="P50" s="131"/>
      <c r="Q50" s="131"/>
      <c r="R50" s="13"/>
    </row>
    <row r="51" spans="1:18" s="7" customFormat="1" ht="5.45" customHeight="1">
      <c r="A51" s="137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"/>
    </row>
    <row r="52" spans="1:18" s="7" customFormat="1" ht="13.9" customHeight="1">
      <c r="A52" s="148" t="s">
        <v>64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30"/>
    </row>
    <row r="53" spans="1:18" s="7" customFormat="1" ht="13.9" customHeight="1">
      <c r="A53" s="150" t="s">
        <v>59</v>
      </c>
      <c r="B53" s="159"/>
      <c r="C53" s="159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130"/>
    </row>
    <row r="54" spans="1:18" s="7" customFormat="1">
      <c r="A54" s="152" t="s">
        <v>65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30"/>
    </row>
    <row r="55" spans="1:18" s="7" customFormat="1">
      <c r="A55" s="73">
        <v>1</v>
      </c>
      <c r="B55" s="53" t="s">
        <v>52</v>
      </c>
      <c r="C55" s="53" t="s">
        <v>66</v>
      </c>
      <c r="D55" s="136" t="s">
        <v>50</v>
      </c>
      <c r="E55" s="77">
        <v>1</v>
      </c>
      <c r="F55" s="136" t="s">
        <v>67</v>
      </c>
      <c r="G55" s="136">
        <v>1</v>
      </c>
      <c r="H55" s="136" t="s">
        <v>34</v>
      </c>
      <c r="I55" s="136"/>
      <c r="J55" s="136">
        <v>14</v>
      </c>
      <c r="K55" s="136"/>
      <c r="L55" s="136">
        <v>2</v>
      </c>
      <c r="M55" s="136" t="s">
        <v>36</v>
      </c>
      <c r="N55" s="3">
        <f t="shared" ref="N55:N63" si="10">(IF(F55="OŽ",IF(L55=1,550.8,IF(L55=2,426.38,IF(L55=3,342.14,IF(L55=4,181.44,IF(L55=5,168.48,IF(L55=6,155.52,IF(L55=7,148.5,IF(L55=8,144,0))))))))+IF(L55&lt;=8,0,IF(L55&lt;=16,137.7,IF(L55&lt;=24,108,IF(L55&lt;=32,80.1,IF(L55&lt;=36,52.2,0)))))-IF(L55&lt;=8,0,IF(L55&lt;=16,(L55-9)*2.754,IF(L55&lt;=24,(L55-17)* 2.754,IF(L55&lt;=32,(L55-25)* 2.754,IF(L55&lt;=36,(L55-33)*2.754,0))))),0)+IF(F55="PČ",IF(L55=1,449,IF(L55=2,314.6,IF(L55=3,238,IF(L55=4,172,IF(L55=5,159,IF(L55=6,145,IF(L55=7,132,IF(L55=8,119,0))))))))+IF(L55&lt;=8,0,IF(L55&lt;=16,88,IF(L55&lt;=24,55,IF(L55&lt;=32,22,0))))-IF(L55&lt;=8,0,IF(L55&lt;=16,(L55-9)*2.245,IF(L55&lt;=24,(L55-17)*2.245,IF(L55&lt;=32,(L55-25)*2.245,0)))),0)+IF(F55="PČneol",IF(L55=1,85,IF(L55=2,64.61,IF(L55=3,50.76,IF(L55=4,16.25,IF(L55=5,15,IF(L55=6,13.75,IF(L55=7,12.5,IF(L55=8,11.25,0))))))))+IF(L55&lt;=8,0,IF(L55&lt;=16,9,0))-IF(L55&lt;=8,0,IF(L55&lt;=16,(L55-9)*0.425,0)),0)+IF(F55="PŽ",IF(L55=1,85,IF(L55=2,59.5,IF(L55=3,45,IF(L55=4,32.5,IF(L55=5,30,IF(L55=6,27.5,IF(L55=7,25,IF(L55=8,22.5,0))))))))+IF(L55&lt;=8,0,IF(L55&lt;=16,19,IF(L55&lt;=24,13,IF(L55&lt;=32,8,0))))-IF(L55&lt;=8,0,IF(L55&lt;=16,(L55-9)*0.425,IF(L55&lt;=24,(L55-17)*0.425,IF(L55&lt;=32,(L55-25)*0.425,0)))),0)+IF(F55="EČ",IF(L55=1,204,IF(L55=2,156.24,IF(L55=3,123.84,IF(L55=4,72,IF(L55=5,66,IF(L55=6,60,IF(L55=7,54,IF(L55=8,48,0))))))))+IF(L55&lt;=8,0,IF(L55&lt;=16,40,IF(L55&lt;=24,25,0)))-IF(L55&lt;=8,0,IF(L55&lt;=16,(L55-9)*1.02,IF(L55&lt;=24,(L55-17)*1.02,0))),0)+IF(F55="EČneol",IF(L55=1,68,IF(L55=2,51.69,IF(L55=3,40.61,IF(L55=4,13,IF(L55=5,12,IF(L55=6,11,IF(L55=7,10,IF(L55=8,9,0)))))))))+IF(F55="EŽ",IF(L55=1,68,IF(L55=2,47.6,IF(L55=3,36,IF(L55=4,18,IF(L55=5,16.5,IF(L55=6,15,IF(L55=7,13.5,IF(L55=8,12,0))))))))+IF(L55&lt;=8,0,IF(L55&lt;=16,10,IF(L55&lt;=24,6,0)))-IF(L55&lt;=8,0,IF(L55&lt;=16,(L55-9)*0.34,IF(L55&lt;=24,(L55-17)*0.34,0))),0)+IF(F55="PT",IF(L55=1,68,IF(L55=2,52.08,IF(L55=3,41.28,IF(L55=4,24,IF(L55=5,22,IF(L55=6,20,IF(L55=7,18,IF(L55=8,16,0))))))))+IF(L55&lt;=8,0,IF(L55&lt;=16,13,IF(L55&lt;=24,9,IF(L55&lt;=32,4,0))))-IF(L55&lt;=8,0,IF(L55&lt;=16,(L55-9)*0.34,IF(L55&lt;=24,(L55-17)*0.34,IF(L55&lt;=32,(L55-25)*0.34,0)))),0)+IF(F55="JOŽ",IF(L55=1,85,IF(L55=2,59.5,IF(L55=3,45,IF(L55=4,32.5,IF(L55=5,30,IF(L55=6,27.5,IF(L55=7,25,IF(L55=8,22.5,0))))))))+IF(L55&lt;=8,0,IF(L55&lt;=16,19,IF(L55&lt;=24,13,0)))-IF(L55&lt;=8,0,IF(L55&lt;=16,(L55-9)*0.425,IF(L55&lt;=24,(L55-17)*0.425,0))),0)+IF(F55="JPČ",IF(L55=1,68,IF(L55=2,47.6,IF(L55=3,36,IF(L55=4,26,IF(L55=5,24,IF(L55=6,22,IF(L55=7,20,IF(L55=8,18,0))))))))+IF(L55&lt;=8,0,IF(L55&lt;=16,13,IF(L55&lt;=24,9,0)))-IF(L55&lt;=8,0,IF(L55&lt;=16,(L55-9)*0.34,IF(L55&lt;=24,(L55-17)*0.34,0))),0)+IF(F55="JEČ",IF(L55=1,34,IF(L55=2,26.04,IF(L55=3,20.6,IF(L55=4,12,IF(L55=5,11,IF(L55=6,10,IF(L55=7,9,IF(L55=8,8,0))))))))+IF(L55&lt;=8,0,IF(L55&lt;=16,6,0))-IF(L55&lt;=8,0,IF(L55&lt;=16,(L55-9)*0.17,0)),0)+IF(F55="JEOF",IF(L55=1,34,IF(L55=2,26.04,IF(L55=3,20.6,IF(L55=4,12,IF(L55=5,11,IF(L55=6,10,IF(L55=7,9,IF(L55=8,8,0))))))))+IF(L55&lt;=8,0,IF(L55&lt;=16,6,0))-IF(L55&lt;=8,0,IF(L55&lt;=16,(L55-9)*0.17,0)),0)+IF(F55="JnPČ",IF(L55=1,51,IF(L55=2,35.7,IF(L55=3,27,IF(L55=4,19.5,IF(L55=5,18,IF(L55=6,16.5,IF(L55=7,15,IF(L55=8,13.5,0))))))))+IF(L55&lt;=8,0,IF(L55&lt;=16,10,0))-IF(L55&lt;=8,0,IF(L55&lt;=16,(L55-9)*0.255,0)),0)+IF(F55="JnEČ",IF(L55=1,25.5,IF(L55=2,19.53,IF(L55=3,15.48,IF(L55=4,9,IF(L55=5,8.25,IF(L55=6,7.5,IF(L55=7,6.75,IF(L55=8,6,0))))))))+IF(L55&lt;=8,0,IF(L55&lt;=16,5,0))-IF(L55&lt;=8,0,IF(L55&lt;=16,(L55-9)*0.1275,0)),0)+IF(F55="JčPČ",IF(L55=1,21.25,IF(L55=2,14.5,IF(L55=3,11.5,IF(L55=4,7,IF(L55=5,6.5,IF(L55=6,6,IF(L55=7,5.5,IF(L55=8,5,0))))))))+IF(L55&lt;=8,0,IF(L55&lt;=16,4,0))-IF(L55&lt;=8,0,IF(L55&lt;=16,(L55-9)*0.10625,0)),0)+IF(F55="JčEČ",IF(L55=1,17,IF(L55=2,13.02,IF(L55=3,10.32,IF(L55=4,6,IF(L55=5,5.5,IF(L55=6,5,IF(L55=7,4.5,IF(L55=8,4,0))))))))+IF(L55&lt;=8,0,IF(L55&lt;=16,3,0))-IF(L55&lt;=8,0,IF(L55&lt;=16,(L55-9)*0.085,0)),0)+IF(F55="NEAK",IF(L55=1,11.48,IF(L55=2,8.79,IF(L55=3,6.97,IF(L55=4,4.05,IF(L55=5,3.71,IF(L55=6,3.38,IF(L55=7,3.04,IF(L55=8,2.7,0))))))))+IF(L55&lt;=8,0,IF(L55&lt;=16,2,IF(L55&lt;=24,1.3,0)))-IF(L55&lt;=8,0,IF(L55&lt;=16,(L55-9)*0.0574,IF(L55&lt;=24,(L55-17)*0.0574,0))),0))*IF(L55&lt;0,1,IF(OR(F55="PČ",F55="PŽ",F55="PT"),IF(J55&lt;32,J55/32,1),1))* IF(L55&lt;0,1,IF(OR(F55="EČ",F55="EŽ",F55="JOŽ",F55="JPČ",F55="NEAK"),IF(J55&lt;24,J55/24,1),1))*IF(L55&lt;0,1,IF(OR(F55="PČneol",F55="JEČ",F55="JEOF",F55="JnPČ",F55="JnEČ",F55="JčPČ",F55="JčEČ"),IF(J55&lt;16,J55/16,1),1))*IF(L55&lt;0,1,IF(F55="EČneol",IF(J55&lt;8,J55/8,1),1))</f>
        <v>22.785</v>
      </c>
      <c r="O55" s="8">
        <f t="shared" ref="O55:O63" si="11">IF(F55="OŽ",N55,IF(H55="Ne",IF(J55*0.3&lt;J55-L55,N55,0),IF(J55*0.1&lt;J55-L55,N55,0)))</f>
        <v>22.785</v>
      </c>
      <c r="P55" s="4">
        <f t="shared" ref="P55" si="12">IF(O55=0,0,IF(F55="OŽ",IF(L55&gt;35,0,IF(J55&gt;35,(36-L55)*1.836,((36-L55)-(36-J55))*1.836)),0)+IF(F55="PČ",IF(L55&gt;31,0,IF(J55&gt;31,(32-L55)*1.347,((32-L55)-(32-J55))*1.347)),0)+ IF(F55="PČneol",IF(L55&gt;15,0,IF(J55&gt;15,(16-L55)*0.255,((16-L55)-(16-J55))*0.255)),0)+IF(F55="PŽ",IF(L55&gt;31,0,IF(J55&gt;31,(32-L55)*0.255,((32-L55)-(32-J55))*0.255)),0)+IF(F55="EČ",IF(L55&gt;23,0,IF(J55&gt;23,(24-L55)*0.612,((24-L55)-(24-J55))*0.612)),0)+IF(F55="EČneol",IF(L55&gt;7,0,IF(J55&gt;7,(8-L55)*0.204,((8-L55)-(8-J55))*0.204)),0)+IF(F55="EŽ",IF(L55&gt;23,0,IF(J55&gt;23,(24-L55)*0.204,((24-L55)-(24-J55))*0.204)),0)+IF(F55="PT",IF(L55&gt;31,0,IF(J55&gt;31,(32-L55)*0.204,((32-L55)-(32-J55))*0.204)),0)+IF(F55="JOŽ",IF(L55&gt;23,0,IF(J55&gt;23,(24-L55)*0.255,((24-L55)-(24-J55))*0.255)),0)+IF(F55="JPČ",IF(L55&gt;23,0,IF(J55&gt;23,(24-L55)*0.204,((24-L55)-(24-J55))*0.204)),0)+IF(F55="JEČ",IF(L55&gt;15,0,IF(J55&gt;15,(16-L55)*0.102,((16-L55)-(16-J55))*0.102)),0)+IF(F55="JEOF",IF(L55&gt;15,0,IF(J55&gt;15,(16-L55)*0.102,((16-L55)-(16-J55))*0.102)),0)+IF(F55="JnPČ",IF(L55&gt;15,0,IF(J55&gt;15,(16-L55)*0.153,((16-L55)-(16-J55))*0.153)),0)+IF(F55="JnEČ",IF(L55&gt;15,0,IF(J55&gt;15,(16-L55)*0.0765,((16-L55)-(16-J55))*0.0765)),0)+IF(F55="JčPČ",IF(L55&gt;15,0,IF(J55&gt;15,(16-L55)*0.06375,((16-L55)-(16-J55))*0.06375)),0)+IF(F55="JčEČ",IF(L55&gt;15,0,IF(J55&gt;15,(16-L55)*0.051,((16-L55)-(16-J55))*0.051)),0)+IF(F55="NEAK",IF(L55&gt;23,0,IF(J55&gt;23,(24-L55)*0.03444,((24-L55)-(24-J55))*0.03444)),0))</f>
        <v>1.224</v>
      </c>
      <c r="Q55" s="10">
        <f t="shared" ref="Q55" si="13">IF(ISERROR(P55*100/N55),0,(P55*100/N55))</f>
        <v>5.3719552337063856</v>
      </c>
      <c r="R55" s="9">
        <f t="shared" ref="R55:R63" si="14">IF(Q55&lt;=30,O55+P55,O55+O55*0.3)*IF(G55=1,0.4,IF(G55=2,0.75,IF(G55="1 (kas 4 m. 1 k. nerengiamos)",0.52,1)))*IF(D55="olimpinė",1,IF(M55="Ne",0.5,1))*IF(OR(A$5="Lietuvos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federacija"),IF(OR(J55&lt;8,K55&lt;16),0,1),1)*E55*IF(I55&lt;=1,1,1/I55)*IF(OR(A$5="Lietuvos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4.9938720000000005</v>
      </c>
    </row>
    <row r="56" spans="1:18" s="7" customFormat="1">
      <c r="A56" s="73">
        <v>2</v>
      </c>
      <c r="B56" s="53" t="s">
        <v>52</v>
      </c>
      <c r="C56" s="53" t="s">
        <v>68</v>
      </c>
      <c r="D56" s="136" t="s">
        <v>31</v>
      </c>
      <c r="E56" s="77">
        <v>1</v>
      </c>
      <c r="F56" s="136" t="s">
        <v>67</v>
      </c>
      <c r="G56" s="136">
        <v>1</v>
      </c>
      <c r="H56" s="136" t="s">
        <v>34</v>
      </c>
      <c r="I56" s="136"/>
      <c r="J56" s="136">
        <v>16</v>
      </c>
      <c r="K56" s="136"/>
      <c r="L56" s="136">
        <v>5</v>
      </c>
      <c r="M56" s="136" t="s">
        <v>34</v>
      </c>
      <c r="N56" s="3">
        <f t="shared" si="10"/>
        <v>11</v>
      </c>
      <c r="O56" s="8">
        <f t="shared" si="11"/>
        <v>11</v>
      </c>
      <c r="P56" s="4">
        <f t="shared" ref="P56:P63" si="15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1.1219999999999999</v>
      </c>
      <c r="Q56" s="10">
        <f t="shared" ref="Q56:Q63" si="16">IF(ISERROR(P56*100/N56),0,(P56*100/N56))</f>
        <v>10.199999999999999</v>
      </c>
      <c r="R56" s="9">
        <f t="shared" si="14"/>
        <v>5.042752000000001</v>
      </c>
    </row>
    <row r="57" spans="1:18" s="7" customFormat="1">
      <c r="A57" s="73">
        <v>3</v>
      </c>
      <c r="B57" s="53" t="s">
        <v>52</v>
      </c>
      <c r="C57" s="53" t="s">
        <v>69</v>
      </c>
      <c r="D57" s="136" t="s">
        <v>50</v>
      </c>
      <c r="E57" s="77">
        <v>1</v>
      </c>
      <c r="F57" s="136" t="s">
        <v>67</v>
      </c>
      <c r="G57" s="136">
        <v>1</v>
      </c>
      <c r="H57" s="136" t="s">
        <v>34</v>
      </c>
      <c r="I57" s="136"/>
      <c r="J57" s="136">
        <v>16</v>
      </c>
      <c r="K57" s="136"/>
      <c r="L57" s="136">
        <v>5</v>
      </c>
      <c r="M57" s="136" t="s">
        <v>36</v>
      </c>
      <c r="N57" s="3">
        <f t="shared" si="10"/>
        <v>11</v>
      </c>
      <c r="O57" s="8">
        <f t="shared" si="11"/>
        <v>11</v>
      </c>
      <c r="P57" s="4">
        <f t="shared" si="15"/>
        <v>1.1219999999999999</v>
      </c>
      <c r="Q57" s="10">
        <f t="shared" si="16"/>
        <v>10.199999999999999</v>
      </c>
      <c r="R57" s="9">
        <f t="shared" si="14"/>
        <v>2.5213760000000005</v>
      </c>
    </row>
    <row r="58" spans="1:18" s="7" customFormat="1">
      <c r="A58" s="73">
        <v>4</v>
      </c>
      <c r="B58" s="53" t="s">
        <v>46</v>
      </c>
      <c r="C58" s="53" t="s">
        <v>70</v>
      </c>
      <c r="D58" s="136" t="s">
        <v>31</v>
      </c>
      <c r="E58" s="77">
        <v>1</v>
      </c>
      <c r="F58" s="136" t="s">
        <v>67</v>
      </c>
      <c r="G58" s="136">
        <v>1</v>
      </c>
      <c r="H58" s="136" t="s">
        <v>34</v>
      </c>
      <c r="I58" s="136"/>
      <c r="J58" s="136">
        <v>17</v>
      </c>
      <c r="K58" s="136"/>
      <c r="L58" s="136">
        <v>4</v>
      </c>
      <c r="M58" s="136" t="s">
        <v>34</v>
      </c>
      <c r="N58" s="3">
        <f t="shared" si="10"/>
        <v>12</v>
      </c>
      <c r="O58" s="8">
        <f t="shared" si="11"/>
        <v>12</v>
      </c>
      <c r="P58" s="4">
        <f t="shared" si="15"/>
        <v>1.224</v>
      </c>
      <c r="Q58" s="10">
        <f t="shared" si="16"/>
        <v>10.199999999999999</v>
      </c>
      <c r="R58" s="9">
        <f t="shared" si="14"/>
        <v>5.5011840000000003</v>
      </c>
    </row>
    <row r="59" spans="1:18" s="7" customFormat="1">
      <c r="A59" s="73">
        <v>5</v>
      </c>
      <c r="B59" s="53" t="s">
        <v>46</v>
      </c>
      <c r="C59" s="53" t="s">
        <v>71</v>
      </c>
      <c r="D59" s="136" t="s">
        <v>31</v>
      </c>
      <c r="E59" s="77">
        <v>1</v>
      </c>
      <c r="F59" s="136" t="s">
        <v>67</v>
      </c>
      <c r="G59" s="136">
        <v>1</v>
      </c>
      <c r="H59" s="136" t="s">
        <v>34</v>
      </c>
      <c r="I59" s="136"/>
      <c r="J59" s="136">
        <v>17</v>
      </c>
      <c r="K59" s="136"/>
      <c r="L59" s="136">
        <v>11</v>
      </c>
      <c r="M59" s="136" t="s">
        <v>36</v>
      </c>
      <c r="N59" s="3">
        <f t="shared" si="10"/>
        <v>5.66</v>
      </c>
      <c r="O59" s="8">
        <f t="shared" si="11"/>
        <v>5.66</v>
      </c>
      <c r="P59" s="4">
        <f t="shared" si="15"/>
        <v>0.51</v>
      </c>
      <c r="Q59" s="10">
        <f t="shared" si="16"/>
        <v>9.010600706713781</v>
      </c>
      <c r="R59" s="9">
        <f t="shared" si="14"/>
        <v>2.5667200000000001</v>
      </c>
    </row>
    <row r="60" spans="1:18" s="7" customFormat="1">
      <c r="A60" s="73">
        <v>6</v>
      </c>
      <c r="B60" s="53" t="s">
        <v>55</v>
      </c>
      <c r="C60" s="53" t="s">
        <v>70</v>
      </c>
      <c r="D60" s="136" t="s">
        <v>31</v>
      </c>
      <c r="E60" s="77">
        <v>1</v>
      </c>
      <c r="F60" s="136" t="s">
        <v>67</v>
      </c>
      <c r="G60" s="136">
        <v>1</v>
      </c>
      <c r="H60" s="136" t="s">
        <v>34</v>
      </c>
      <c r="I60" s="136"/>
      <c r="J60" s="136">
        <v>24</v>
      </c>
      <c r="K60" s="136"/>
      <c r="L60" s="136">
        <v>5</v>
      </c>
      <c r="M60" s="136" t="s">
        <v>34</v>
      </c>
      <c r="N60" s="3">
        <f t="shared" si="10"/>
        <v>11</v>
      </c>
      <c r="O60" s="8">
        <f t="shared" si="11"/>
        <v>11</v>
      </c>
      <c r="P60" s="4">
        <f t="shared" si="15"/>
        <v>1.1219999999999999</v>
      </c>
      <c r="Q60" s="10">
        <f t="shared" si="16"/>
        <v>10.199999999999999</v>
      </c>
      <c r="R60" s="9">
        <f t="shared" si="14"/>
        <v>5.042752000000001</v>
      </c>
    </row>
    <row r="61" spans="1:18" s="7" customFormat="1">
      <c r="A61" s="73">
        <v>7</v>
      </c>
      <c r="B61" s="53" t="s">
        <v>72</v>
      </c>
      <c r="C61" s="53" t="s">
        <v>70</v>
      </c>
      <c r="D61" s="136" t="s">
        <v>31</v>
      </c>
      <c r="E61" s="77">
        <v>1</v>
      </c>
      <c r="F61" s="136" t="s">
        <v>67</v>
      </c>
      <c r="G61" s="136">
        <v>1</v>
      </c>
      <c r="H61" s="136" t="s">
        <v>34</v>
      </c>
      <c r="I61" s="136"/>
      <c r="J61" s="136">
        <v>24</v>
      </c>
      <c r="K61" s="136"/>
      <c r="L61" s="136">
        <v>14</v>
      </c>
      <c r="M61" s="136" t="s">
        <v>34</v>
      </c>
      <c r="N61" s="3">
        <f t="shared" si="10"/>
        <v>5.15</v>
      </c>
      <c r="O61" s="8">
        <f t="shared" si="11"/>
        <v>5.15</v>
      </c>
      <c r="P61" s="4">
        <f t="shared" si="15"/>
        <v>0.20399999999999999</v>
      </c>
      <c r="Q61" s="10">
        <f t="shared" si="16"/>
        <v>3.9611650485436889</v>
      </c>
      <c r="R61" s="9">
        <f t="shared" si="14"/>
        <v>2.2272639999999999</v>
      </c>
    </row>
    <row r="62" spans="1:18" s="7" customFormat="1">
      <c r="A62" s="73">
        <v>8</v>
      </c>
      <c r="B62" s="53" t="s">
        <v>73</v>
      </c>
      <c r="C62" s="53" t="s">
        <v>54</v>
      </c>
      <c r="D62" s="136" t="s">
        <v>50</v>
      </c>
      <c r="E62" s="77">
        <v>1</v>
      </c>
      <c r="F62" s="136" t="s">
        <v>74</v>
      </c>
      <c r="G62" s="136">
        <v>1</v>
      </c>
      <c r="H62" s="136" t="s">
        <v>34</v>
      </c>
      <c r="I62" s="136"/>
      <c r="J62" s="136">
        <v>14</v>
      </c>
      <c r="K62" s="136"/>
      <c r="L62" s="136">
        <v>9</v>
      </c>
      <c r="M62" s="136" t="s">
        <v>34</v>
      </c>
      <c r="N62" s="3">
        <f t="shared" si="10"/>
        <v>4.375</v>
      </c>
      <c r="O62" s="8">
        <f t="shared" si="11"/>
        <v>4.375</v>
      </c>
      <c r="P62" s="4">
        <f t="shared" si="15"/>
        <v>0.38250000000000001</v>
      </c>
      <c r="Q62" s="10">
        <f t="shared" si="16"/>
        <v>8.742857142857142</v>
      </c>
      <c r="R62" s="9">
        <f t="shared" si="14"/>
        <v>1.9791200000000004</v>
      </c>
    </row>
    <row r="63" spans="1:18" s="7" customFormat="1">
      <c r="A63" s="73">
        <v>9</v>
      </c>
      <c r="B63" s="53" t="s">
        <v>75</v>
      </c>
      <c r="C63" s="53" t="s">
        <v>69</v>
      </c>
      <c r="D63" s="136" t="s">
        <v>50</v>
      </c>
      <c r="E63" s="77">
        <v>1</v>
      </c>
      <c r="F63" s="136" t="s">
        <v>74</v>
      </c>
      <c r="G63" s="136">
        <v>1</v>
      </c>
      <c r="H63" s="136" t="s">
        <v>34</v>
      </c>
      <c r="I63" s="136"/>
      <c r="J63" s="136">
        <v>13</v>
      </c>
      <c r="K63" s="136"/>
      <c r="L63" s="136">
        <v>9</v>
      </c>
      <c r="M63" s="136" t="s">
        <v>34</v>
      </c>
      <c r="N63" s="3">
        <f t="shared" si="10"/>
        <v>4.0625</v>
      </c>
      <c r="O63" s="8">
        <f t="shared" si="11"/>
        <v>4.0625</v>
      </c>
      <c r="P63" s="4">
        <f t="shared" si="15"/>
        <v>0.30599999999999999</v>
      </c>
      <c r="Q63" s="10">
        <f t="shared" si="16"/>
        <v>7.5323076923076915</v>
      </c>
      <c r="R63" s="9">
        <f t="shared" si="14"/>
        <v>1.817296</v>
      </c>
    </row>
    <row r="64" spans="1:18" s="7" customFormat="1">
      <c r="A64" s="136">
        <v>10</v>
      </c>
      <c r="B64" s="94" t="s">
        <v>76</v>
      </c>
      <c r="C64" s="95" t="s">
        <v>77</v>
      </c>
      <c r="D64" s="96" t="s">
        <v>50</v>
      </c>
      <c r="E64" s="75">
        <v>1</v>
      </c>
      <c r="F64" s="75" t="s">
        <v>74</v>
      </c>
      <c r="G64" s="75">
        <v>1</v>
      </c>
      <c r="H64" s="75" t="s">
        <v>34</v>
      </c>
      <c r="I64" s="75"/>
      <c r="J64" s="75">
        <v>14</v>
      </c>
      <c r="K64" s="75"/>
      <c r="L64" s="75">
        <v>12</v>
      </c>
      <c r="M64" s="75" t="s">
        <v>36</v>
      </c>
      <c r="N64" s="3"/>
      <c r="O64" s="8"/>
      <c r="P64" s="4"/>
      <c r="Q64" s="10"/>
      <c r="R64" s="9"/>
    </row>
    <row r="65" spans="1:22" s="7" customFormat="1">
      <c r="A65" s="54">
        <v>11</v>
      </c>
      <c r="B65" s="128" t="s">
        <v>75</v>
      </c>
      <c r="C65" s="97" t="s">
        <v>68</v>
      </c>
      <c r="D65" s="136" t="s">
        <v>31</v>
      </c>
      <c r="E65" s="136">
        <v>1</v>
      </c>
      <c r="F65" s="136" t="s">
        <v>74</v>
      </c>
      <c r="G65" s="136">
        <v>1</v>
      </c>
      <c r="H65" s="136" t="s">
        <v>34</v>
      </c>
      <c r="I65" s="136"/>
      <c r="J65" s="136">
        <v>13</v>
      </c>
      <c r="K65" s="136"/>
      <c r="L65" s="136">
        <v>12</v>
      </c>
      <c r="M65" s="136" t="s">
        <v>36</v>
      </c>
      <c r="N65" s="56"/>
      <c r="O65" s="56"/>
      <c r="P65" s="57"/>
      <c r="Q65" s="58"/>
      <c r="R65" s="9"/>
    </row>
    <row r="66" spans="1:22" s="7" customFormat="1">
      <c r="A66" s="54">
        <v>12</v>
      </c>
      <c r="B66" s="128" t="s">
        <v>75</v>
      </c>
      <c r="C66" s="97" t="s">
        <v>78</v>
      </c>
      <c r="D66" s="136" t="s">
        <v>50</v>
      </c>
      <c r="E66" s="136">
        <v>1</v>
      </c>
      <c r="F66" s="136" t="s">
        <v>74</v>
      </c>
      <c r="G66" s="136">
        <v>1</v>
      </c>
      <c r="H66" s="136" t="s">
        <v>34</v>
      </c>
      <c r="I66" s="136"/>
      <c r="J66" s="136">
        <v>15</v>
      </c>
      <c r="K66" s="136"/>
      <c r="L66" s="136">
        <v>15</v>
      </c>
      <c r="M66" s="136" t="s">
        <v>36</v>
      </c>
      <c r="N66" s="56"/>
      <c r="O66" s="56"/>
      <c r="P66" s="57"/>
      <c r="Q66" s="58"/>
      <c r="R66" s="9"/>
    </row>
    <row r="67" spans="1:22" s="7" customFormat="1">
      <c r="A67" s="54">
        <v>13</v>
      </c>
      <c r="B67" s="128" t="s">
        <v>73</v>
      </c>
      <c r="C67" s="97" t="s">
        <v>70</v>
      </c>
      <c r="D67" s="136" t="s">
        <v>31</v>
      </c>
      <c r="E67" s="136">
        <v>1</v>
      </c>
      <c r="F67" s="136" t="s">
        <v>74</v>
      </c>
      <c r="G67" s="136">
        <v>1</v>
      </c>
      <c r="H67" s="136" t="s">
        <v>34</v>
      </c>
      <c r="I67" s="136"/>
      <c r="J67" s="136">
        <v>15</v>
      </c>
      <c r="K67" s="136"/>
      <c r="L67" s="136">
        <v>11</v>
      </c>
      <c r="M67" s="136" t="s">
        <v>36</v>
      </c>
      <c r="N67" s="56"/>
      <c r="O67" s="56"/>
      <c r="P67" s="57"/>
      <c r="Q67" s="58"/>
      <c r="R67" s="9"/>
    </row>
    <row r="68" spans="1:22" s="7" customFormat="1">
      <c r="A68" s="54">
        <v>14</v>
      </c>
      <c r="B68" s="128" t="s">
        <v>76</v>
      </c>
      <c r="C68" s="97" t="s">
        <v>70</v>
      </c>
      <c r="D68" s="136" t="s">
        <v>31</v>
      </c>
      <c r="E68" s="136">
        <v>1</v>
      </c>
      <c r="F68" s="136" t="s">
        <v>74</v>
      </c>
      <c r="G68" s="136">
        <v>1</v>
      </c>
      <c r="H68" s="136" t="s">
        <v>34</v>
      </c>
      <c r="I68" s="136"/>
      <c r="J68" s="136">
        <v>15</v>
      </c>
      <c r="K68" s="136"/>
      <c r="L68" s="136">
        <v>15</v>
      </c>
      <c r="M68" s="136" t="s">
        <v>36</v>
      </c>
      <c r="N68" s="56"/>
      <c r="O68" s="56"/>
      <c r="P68" s="57"/>
      <c r="Q68" s="58"/>
      <c r="R68" s="9"/>
    </row>
    <row r="69" spans="1:22" s="7" customFormat="1">
      <c r="A69" s="54">
        <v>15</v>
      </c>
      <c r="B69" s="128" t="s">
        <v>76</v>
      </c>
      <c r="C69" s="97" t="s">
        <v>71</v>
      </c>
      <c r="D69" s="136" t="s">
        <v>31</v>
      </c>
      <c r="E69" s="136">
        <v>1</v>
      </c>
      <c r="F69" s="136" t="s">
        <v>74</v>
      </c>
      <c r="G69" s="136">
        <v>1</v>
      </c>
      <c r="H69" s="136" t="s">
        <v>34</v>
      </c>
      <c r="I69" s="136"/>
      <c r="J69" s="136">
        <v>16</v>
      </c>
      <c r="K69" s="136"/>
      <c r="L69" s="136">
        <v>13</v>
      </c>
      <c r="M69" s="136" t="s">
        <v>36</v>
      </c>
      <c r="N69" s="56"/>
      <c r="O69" s="56"/>
      <c r="P69" s="57"/>
      <c r="Q69" s="58"/>
      <c r="R69" s="9"/>
    </row>
    <row r="70" spans="1:22" s="7" customFormat="1">
      <c r="A70" s="54">
        <v>16</v>
      </c>
      <c r="B70" s="128" t="s">
        <v>73</v>
      </c>
      <c r="C70" s="97" t="s">
        <v>71</v>
      </c>
      <c r="D70" s="136" t="s">
        <v>31</v>
      </c>
      <c r="E70" s="136">
        <v>1</v>
      </c>
      <c r="F70" s="136" t="s">
        <v>74</v>
      </c>
      <c r="G70" s="136">
        <v>1</v>
      </c>
      <c r="H70" s="136" t="s">
        <v>34</v>
      </c>
      <c r="I70" s="136"/>
      <c r="J70" s="136">
        <v>16</v>
      </c>
      <c r="K70" s="136"/>
      <c r="L70" s="136">
        <v>13</v>
      </c>
      <c r="M70" s="136" t="s">
        <v>36</v>
      </c>
      <c r="N70" s="56"/>
      <c r="O70" s="56"/>
      <c r="P70" s="57"/>
      <c r="Q70" s="58"/>
      <c r="R70" s="9"/>
    </row>
    <row r="71" spans="1:22" s="7" customFormat="1">
      <c r="A71" s="54">
        <v>17</v>
      </c>
      <c r="B71" s="128" t="s">
        <v>76</v>
      </c>
      <c r="C71" s="97" t="s">
        <v>79</v>
      </c>
      <c r="D71" s="136" t="s">
        <v>31</v>
      </c>
      <c r="E71" s="136">
        <v>2</v>
      </c>
      <c r="F71" s="136" t="s">
        <v>74</v>
      </c>
      <c r="G71" s="136">
        <v>1</v>
      </c>
      <c r="H71" s="136" t="s">
        <v>34</v>
      </c>
      <c r="I71" s="136"/>
      <c r="J71" s="136">
        <v>5</v>
      </c>
      <c r="K71" s="136"/>
      <c r="L71" s="136">
        <v>5</v>
      </c>
      <c r="M71" s="136" t="s">
        <v>34</v>
      </c>
      <c r="N71" s="56"/>
      <c r="O71" s="56"/>
      <c r="P71" s="57"/>
      <c r="Q71" s="58"/>
      <c r="R71" s="9"/>
    </row>
    <row r="72" spans="1:22" s="7" customFormat="1">
      <c r="A72" s="54">
        <v>18</v>
      </c>
      <c r="B72" s="128" t="s">
        <v>73</v>
      </c>
      <c r="C72" s="97" t="s">
        <v>79</v>
      </c>
      <c r="D72" s="136" t="s">
        <v>31</v>
      </c>
      <c r="E72" s="136">
        <v>2</v>
      </c>
      <c r="F72" s="136" t="s">
        <v>74</v>
      </c>
      <c r="G72" s="136">
        <v>1</v>
      </c>
      <c r="H72" s="136" t="s">
        <v>34</v>
      </c>
      <c r="I72" s="136"/>
      <c r="J72" s="136">
        <v>5</v>
      </c>
      <c r="K72" s="136"/>
      <c r="L72" s="136">
        <v>5</v>
      </c>
      <c r="M72" s="136" t="s">
        <v>34</v>
      </c>
      <c r="N72" s="56"/>
      <c r="O72" s="56"/>
      <c r="P72" s="57"/>
      <c r="Q72" s="58"/>
      <c r="R72" s="9"/>
    </row>
    <row r="73" spans="1:22" s="7" customFormat="1" ht="15.75" customHeight="1">
      <c r="A73" s="155" t="s">
        <v>41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7"/>
      <c r="O73" s="157"/>
      <c r="P73" s="157"/>
      <c r="Q73" s="158"/>
      <c r="R73" s="9">
        <f>SUM(R55:R64)</f>
        <v>31.692336000000005</v>
      </c>
    </row>
    <row r="74" spans="1:22" s="7" customFormat="1" ht="15.75" customHeight="1">
      <c r="A74" s="21" t="s">
        <v>56</v>
      </c>
      <c r="B74" s="2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"/>
    </row>
    <row r="75" spans="1:22" s="7" customFormat="1" ht="15.75" customHeight="1">
      <c r="A75" s="46" t="s">
        <v>63</v>
      </c>
      <c r="B75" s="46"/>
      <c r="C75" s="46"/>
      <c r="D75" s="46"/>
      <c r="E75" s="46"/>
      <c r="F75" s="46"/>
      <c r="G75" s="46"/>
      <c r="H75" s="46"/>
      <c r="I75" s="46"/>
      <c r="J75" s="131"/>
      <c r="K75" s="131"/>
      <c r="L75" s="131"/>
      <c r="M75" s="131"/>
      <c r="N75" s="131"/>
      <c r="O75" s="131"/>
      <c r="P75" s="131"/>
      <c r="Q75" s="131"/>
      <c r="R75" s="13"/>
    </row>
    <row r="76" spans="1:22" s="7" customFormat="1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131"/>
      <c r="K76" s="131"/>
      <c r="L76" s="131"/>
      <c r="M76" s="131"/>
      <c r="N76" s="131"/>
      <c r="O76" s="131"/>
      <c r="P76" s="131"/>
      <c r="Q76" s="131"/>
      <c r="R76" s="13"/>
    </row>
    <row r="77" spans="1:22" s="7" customFormat="1" ht="15.75" customHeight="1">
      <c r="A77" s="148" t="s">
        <v>80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30"/>
    </row>
    <row r="78" spans="1:22" ht="15.75" customHeight="1">
      <c r="A78" s="150" t="s">
        <v>59</v>
      </c>
      <c r="B78" s="159"/>
      <c r="C78" s="159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130"/>
      <c r="R78" s="7"/>
      <c r="S78" s="7"/>
      <c r="T78" s="7"/>
      <c r="U78" s="7"/>
      <c r="V78" s="7"/>
    </row>
    <row r="79" spans="1:22" ht="15.75" customHeight="1">
      <c r="A79" s="152" t="s">
        <v>65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30"/>
      <c r="R79" s="7"/>
      <c r="S79" s="7"/>
      <c r="T79" s="7"/>
      <c r="U79" s="7"/>
      <c r="V79" s="7"/>
    </row>
    <row r="80" spans="1:22" s="6" customFormat="1">
      <c r="A80" s="73">
        <v>1</v>
      </c>
      <c r="B80" s="53" t="s">
        <v>81</v>
      </c>
      <c r="C80" s="53" t="s">
        <v>82</v>
      </c>
      <c r="D80" s="77" t="s">
        <v>31</v>
      </c>
      <c r="E80" s="136">
        <v>1</v>
      </c>
      <c r="F80" s="136" t="s">
        <v>83</v>
      </c>
      <c r="G80" s="136">
        <v>1</v>
      </c>
      <c r="H80" s="136" t="s">
        <v>34</v>
      </c>
      <c r="I80" s="136"/>
      <c r="J80" s="136">
        <v>34</v>
      </c>
      <c r="K80" s="136"/>
      <c r="L80" s="136">
        <v>17</v>
      </c>
      <c r="M80" s="136" t="s">
        <v>34</v>
      </c>
      <c r="N80" s="3">
        <f t="shared" ref="N80:N81" si="17">(IF(F80="OŽ",IF(L80=1,550.8,IF(L80=2,426.38,IF(L80=3,342.14,IF(L80=4,181.44,IF(L80=5,168.48,IF(L80=6,155.52,IF(L80=7,148.5,IF(L80=8,144,0))))))))+IF(L80&lt;=8,0,IF(L80&lt;=16,137.7,IF(L80&lt;=24,108,IF(L80&lt;=32,80.1,IF(L80&lt;=36,52.2,0)))))-IF(L80&lt;=8,0,IF(L80&lt;=16,(L80-9)*2.754,IF(L80&lt;=24,(L80-17)* 2.754,IF(L80&lt;=32,(L80-25)* 2.754,IF(L80&lt;=36,(L80-33)*2.754,0))))),0)+IF(F80="PČ",IF(L80=1,449,IF(L80=2,314.6,IF(L80=3,238,IF(L80=4,172,IF(L80=5,159,IF(L80=6,145,IF(L80=7,132,IF(L80=8,119,0))))))))+IF(L80&lt;=8,0,IF(L80&lt;=16,88,IF(L80&lt;=24,55,IF(L80&lt;=32,22,0))))-IF(L80&lt;=8,0,IF(L80&lt;=16,(L80-9)*2.245,IF(L80&lt;=24,(L80-17)*2.245,IF(L80&lt;=32,(L80-25)*2.245,0)))),0)+IF(F80="PČneol",IF(L80=1,85,IF(L80=2,64.61,IF(L80=3,50.76,IF(L80=4,16.25,IF(L80=5,15,IF(L80=6,13.75,IF(L80=7,12.5,IF(L80=8,11.25,0))))))))+IF(L80&lt;=8,0,IF(L80&lt;=16,9,0))-IF(L80&lt;=8,0,IF(L80&lt;=16,(L80-9)*0.425,0)),0)+IF(F80="PŽ",IF(L80=1,85,IF(L80=2,59.5,IF(L80=3,45,IF(L80=4,32.5,IF(L80=5,30,IF(L80=6,27.5,IF(L80=7,25,IF(L80=8,22.5,0))))))))+IF(L80&lt;=8,0,IF(L80&lt;=16,19,IF(L80&lt;=24,13,IF(L80&lt;=32,8,0))))-IF(L80&lt;=8,0,IF(L80&lt;=16,(L80-9)*0.425,IF(L80&lt;=24,(L80-17)*0.425,IF(L80&lt;=32,(L80-25)*0.425,0)))),0)+IF(F80="EČ",IF(L80=1,204,IF(L80=2,156.24,IF(L80=3,123.84,IF(L80=4,72,IF(L80=5,66,IF(L80=6,60,IF(L80=7,54,IF(L80=8,48,0))))))))+IF(L80&lt;=8,0,IF(L80&lt;=16,40,IF(L80&lt;=24,25,0)))-IF(L80&lt;=8,0,IF(L80&lt;=16,(L80-9)*1.02,IF(L80&lt;=24,(L80-17)*1.02,0))),0)+IF(F80="EČneol",IF(L80=1,68,IF(L80=2,51.69,IF(L80=3,40.61,IF(L80=4,13,IF(L80=5,12,IF(L80=6,11,IF(L80=7,10,IF(L80=8,9,0)))))))))+IF(F80="EŽ",IF(L80=1,68,IF(L80=2,47.6,IF(L80=3,36,IF(L80=4,18,IF(L80=5,16.5,IF(L80=6,15,IF(L80=7,13.5,IF(L80=8,12,0))))))))+IF(L80&lt;=8,0,IF(L80&lt;=16,10,IF(L80&lt;=24,6,0)))-IF(L80&lt;=8,0,IF(L80&lt;=16,(L80-9)*0.34,IF(L80&lt;=24,(L80-17)*0.34,0))),0)+IF(F80="PT",IF(L80=1,68,IF(L80=2,52.08,IF(L80=3,41.28,IF(L80=4,24,IF(L80=5,22,IF(L80=6,20,IF(L80=7,18,IF(L80=8,16,0))))))))+IF(L80&lt;=8,0,IF(L80&lt;=16,13,IF(L80&lt;=24,9,IF(L80&lt;=32,4,0))))-IF(L80&lt;=8,0,IF(L80&lt;=16,(L80-9)*0.34,IF(L80&lt;=24,(L80-17)*0.34,IF(L80&lt;=32,(L80-25)*0.34,0)))),0)+IF(F80="JOŽ",IF(L80=1,85,IF(L80=2,59.5,IF(L80=3,45,IF(L80=4,32.5,IF(L80=5,30,IF(L80=6,27.5,IF(L80=7,25,IF(L80=8,22.5,0))))))))+IF(L80&lt;=8,0,IF(L80&lt;=16,19,IF(L80&lt;=24,13,0)))-IF(L80&lt;=8,0,IF(L80&lt;=16,(L80-9)*0.425,IF(L80&lt;=24,(L80-17)*0.425,0))),0)+IF(F80="JPČ",IF(L80=1,68,IF(L80=2,47.6,IF(L80=3,36,IF(L80=4,26,IF(L80=5,24,IF(L80=6,22,IF(L80=7,20,IF(L80=8,18,0))))))))+IF(L80&lt;=8,0,IF(L80&lt;=16,13,IF(L80&lt;=24,9,0)))-IF(L80&lt;=8,0,IF(L80&lt;=16,(L80-9)*0.34,IF(L80&lt;=24,(L80-17)*0.34,0))),0)+IF(F80="JEČ",IF(L80=1,34,IF(L80=2,26.04,IF(L80=3,20.6,IF(L80=4,12,IF(L80=5,11,IF(L80=6,10,IF(L80=7,9,IF(L80=8,8,0))))))))+IF(L80&lt;=8,0,IF(L80&lt;=16,6,0))-IF(L80&lt;=8,0,IF(L80&lt;=16,(L80-9)*0.17,0)),0)+IF(F80="JEOF",IF(L80=1,34,IF(L80=2,26.04,IF(L80=3,20.6,IF(L80=4,12,IF(L80=5,11,IF(L80=6,10,IF(L80=7,9,IF(L80=8,8,0))))))))+IF(L80&lt;=8,0,IF(L80&lt;=16,6,0))-IF(L80&lt;=8,0,IF(L80&lt;=16,(L80-9)*0.17,0)),0)+IF(F80="JnPČ",IF(L80=1,51,IF(L80=2,35.7,IF(L80=3,27,IF(L80=4,19.5,IF(L80=5,18,IF(L80=6,16.5,IF(L80=7,15,IF(L80=8,13.5,0))))))))+IF(L80&lt;=8,0,IF(L80&lt;=16,10,0))-IF(L80&lt;=8,0,IF(L80&lt;=16,(L80-9)*0.255,0)),0)+IF(F80="JnEČ",IF(L80=1,25.5,IF(L80=2,19.53,IF(L80=3,15.48,IF(L80=4,9,IF(L80=5,8.25,IF(L80=6,7.5,IF(L80=7,6.75,IF(L80=8,6,0))))))))+IF(L80&lt;=8,0,IF(L80&lt;=16,5,0))-IF(L80&lt;=8,0,IF(L80&lt;=16,(L80-9)*0.1275,0)),0)+IF(F80="JčPČ",IF(L80=1,21.25,IF(L80=2,14.5,IF(L80=3,11.5,IF(L80=4,7,IF(L80=5,6.5,IF(L80=6,6,IF(L80=7,5.5,IF(L80=8,5,0))))))))+IF(L80&lt;=8,0,IF(L80&lt;=16,4,0))-IF(L80&lt;=8,0,IF(L80&lt;=16,(L80-9)*0.10625,0)),0)+IF(F80="JčEČ",IF(L80=1,17,IF(L80=2,13.02,IF(L80=3,10.32,IF(L80=4,6,IF(L80=5,5.5,IF(L80=6,5,IF(L80=7,4.5,IF(L80=8,4,0))))))))+IF(L80&lt;=8,0,IF(L80&lt;=16,3,0))-IF(L80&lt;=8,0,IF(L80&lt;=16,(L80-9)*0.085,0)),0)+IF(F80="NEAK",IF(L80=1,11.48,IF(L80=2,8.79,IF(L80=3,6.97,IF(L80=4,4.05,IF(L80=5,3.71,IF(L80=6,3.38,IF(L80=7,3.04,IF(L80=8,2.7,0))))))))+IF(L80&lt;=8,0,IF(L80&lt;=16,2,IF(L80&lt;=24,1.3,0)))-IF(L80&lt;=8,0,IF(L80&lt;=16,(L80-9)*0.0574,IF(L80&lt;=24,(L80-17)*0.0574,0))),0))*IF(L80&lt;0,1,IF(OR(F80="PČ",F80="PŽ",F80="PT"),IF(J80&lt;32,J80/32,1),1))* IF(L80&lt;0,1,IF(OR(F80="EČ",F80="EŽ",F80="JOŽ",F80="JPČ",F80="NEAK"),IF(J80&lt;24,J80/24,1),1))*IF(L80&lt;0,1,IF(OR(F80="PČneol",F80="JEČ",F80="JEOF",F80="JnPČ",F80="JnEČ",F80="JčPČ",F80="JčEČ"),IF(J80&lt;16,J80/16,1),1))*IF(L80&lt;0,1,IF(F80="EČneol",IF(J80&lt;8,J80/8,1),1))</f>
        <v>25</v>
      </c>
      <c r="O80" s="8">
        <f t="shared" ref="O80:O81" si="18">IF(F80="OŽ",N80,IF(H80="Ne",IF(J80*0.3&lt;J80-L80,N80,0),IF(J80*0.1&lt;J80-L80,N80,0)))</f>
        <v>25</v>
      </c>
      <c r="P80" s="4">
        <f t="shared" ref="P80" si="19">IF(O80=0,0,IF(F80="OŽ",IF(L80&gt;35,0,IF(J80&gt;35,(36-L80)*1.836,((36-L80)-(36-J80))*1.836)),0)+IF(F80="PČ",IF(L80&gt;31,0,IF(J80&gt;31,(32-L80)*1.347,((32-L80)-(32-J80))*1.347)),0)+ IF(F80="PČneol",IF(L80&gt;15,0,IF(J80&gt;15,(16-L80)*0.255,((16-L80)-(16-J80))*0.255)),0)+IF(F80="PŽ",IF(L80&gt;31,0,IF(J80&gt;31,(32-L80)*0.255,((32-L80)-(32-J80))*0.255)),0)+IF(F80="EČ",IF(L80&gt;23,0,IF(J80&gt;23,(24-L80)*0.612,((24-L80)-(24-J80))*0.612)),0)+IF(F80="EČneol",IF(L80&gt;7,0,IF(J80&gt;7,(8-L80)*0.204,((8-L80)-(8-J80))*0.204)),0)+IF(F80="EŽ",IF(L80&gt;23,0,IF(J80&gt;23,(24-L80)*0.204,((24-L80)-(24-J80))*0.204)),0)+IF(F80="PT",IF(L80&gt;31,0,IF(J80&gt;31,(32-L80)*0.204,((32-L80)-(32-J80))*0.204)),0)+IF(F80="JOŽ",IF(L80&gt;23,0,IF(J80&gt;23,(24-L80)*0.255,((24-L80)-(24-J80))*0.255)),0)+IF(F80="JPČ",IF(L80&gt;23,0,IF(J80&gt;23,(24-L80)*0.204,((24-L80)-(24-J80))*0.204)),0)+IF(F80="JEČ",IF(L80&gt;15,0,IF(J80&gt;15,(16-L80)*0.102,((16-L80)-(16-J80))*0.102)),0)+IF(F80="JEOF",IF(L80&gt;15,0,IF(J80&gt;15,(16-L80)*0.102,((16-L80)-(16-J80))*0.102)),0)+IF(F80="JnPČ",IF(L80&gt;15,0,IF(J80&gt;15,(16-L80)*0.153,((16-L80)-(16-J80))*0.153)),0)+IF(F80="JnEČ",IF(L80&gt;15,0,IF(J80&gt;15,(16-L80)*0.0765,((16-L80)-(16-J80))*0.0765)),0)+IF(F80="JčPČ",IF(L80&gt;15,0,IF(J80&gt;15,(16-L80)*0.06375,((16-L80)-(16-J80))*0.06375)),0)+IF(F80="JčEČ",IF(L80&gt;15,0,IF(J80&gt;15,(16-L80)*0.051,((16-L80)-(16-J80))*0.051)),0)+IF(F80="NEAK",IF(L80&gt;23,0,IF(J80&gt;23,(24-L80)*0.03444,((24-L80)-(24-J80))*0.03444)),0))</f>
        <v>4.2839999999999998</v>
      </c>
      <c r="Q80" s="10">
        <f t="shared" ref="Q80" si="20">IF(ISERROR(P80*100/N80),0,(P80*100/N80))</f>
        <v>17.135999999999999</v>
      </c>
      <c r="R80" s="9">
        <f t="shared" ref="R80:R81" si="21">IF(Q80&lt;=30,O80+P80,O80+O80*0.3)*IF(G80=1,0.4,IF(G80=2,0.75,IF(G80="1 (kas 4 m. 1 k. nerengiamos)",0.52,1)))*IF(D80="olimpinė",1,IF(M80="Ne",0.5,1))*IF(OR(A$5="Lietuvos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federacija"),IF(OR(J80&lt;8,K80&lt;16),0,1),1)*E80*IF(I80&lt;=1,1,1/I80)*IF(OR(A$5="Lietuvos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12.182143999999999</v>
      </c>
      <c r="S80" s="7"/>
    </row>
    <row r="81" spans="1:22">
      <c r="A81" s="73">
        <v>2</v>
      </c>
      <c r="B81" s="53" t="s">
        <v>84</v>
      </c>
      <c r="C81" s="53" t="s">
        <v>85</v>
      </c>
      <c r="D81" s="77" t="s">
        <v>31</v>
      </c>
      <c r="E81" s="136">
        <v>1</v>
      </c>
      <c r="F81" s="136" t="s">
        <v>83</v>
      </c>
      <c r="G81" s="136">
        <v>1</v>
      </c>
      <c r="H81" s="136" t="s">
        <v>34</v>
      </c>
      <c r="I81" s="136"/>
      <c r="J81" s="136">
        <v>97</v>
      </c>
      <c r="K81" s="136"/>
      <c r="L81" s="136">
        <v>12</v>
      </c>
      <c r="M81" s="136" t="s">
        <v>34</v>
      </c>
      <c r="N81" s="3">
        <f t="shared" si="17"/>
        <v>36.94</v>
      </c>
      <c r="O81" s="8">
        <f t="shared" si="18"/>
        <v>36.94</v>
      </c>
      <c r="P81" s="4">
        <f t="shared" ref="P81" si="22">IF(O81=0,0,IF(F81="OŽ",IF(L81&gt;35,0,IF(J81&gt;35,(36-L81)*1.836,((36-L81)-(36-J81))*1.836)),0)+IF(F81="PČ",IF(L81&gt;31,0,IF(J81&gt;31,(32-L81)*1.347,((32-L81)-(32-J81))*1.347)),0)+ IF(F81="PČneol",IF(L81&gt;15,0,IF(J81&gt;15,(16-L81)*0.255,((16-L81)-(16-J81))*0.255)),0)+IF(F81="PŽ",IF(L81&gt;31,0,IF(J81&gt;31,(32-L81)*0.255,((32-L81)-(32-J81))*0.255)),0)+IF(F81="EČ",IF(L81&gt;23,0,IF(J81&gt;23,(24-L81)*0.612,((24-L81)-(24-J81))*0.612)),0)+IF(F81="EČneol",IF(L81&gt;7,0,IF(J81&gt;7,(8-L81)*0.204,((8-L81)-(8-J81))*0.204)),0)+IF(F81="EŽ",IF(L81&gt;23,0,IF(J81&gt;23,(24-L81)*0.204,((24-L81)-(24-J81))*0.204)),0)+IF(F81="PT",IF(L81&gt;31,0,IF(J81&gt;31,(32-L81)*0.204,((32-L81)-(32-J81))*0.204)),0)+IF(F81="JOŽ",IF(L81&gt;23,0,IF(J81&gt;23,(24-L81)*0.255,((24-L81)-(24-J81))*0.255)),0)+IF(F81="JPČ",IF(L81&gt;23,0,IF(J81&gt;23,(24-L81)*0.204,((24-L81)-(24-J81))*0.204)),0)+IF(F81="JEČ",IF(L81&gt;15,0,IF(J81&gt;15,(16-L81)*0.102,((16-L81)-(16-J81))*0.102)),0)+IF(F81="JEOF",IF(L81&gt;15,0,IF(J81&gt;15,(16-L81)*0.102,((16-L81)-(16-J81))*0.102)),0)+IF(F81="JnPČ",IF(L81&gt;15,0,IF(J81&gt;15,(16-L81)*0.153,((16-L81)-(16-J81))*0.153)),0)+IF(F81="JnEČ",IF(L81&gt;15,0,IF(J81&gt;15,(16-L81)*0.0765,((16-L81)-(16-J81))*0.0765)),0)+IF(F81="JčPČ",IF(L81&gt;15,0,IF(J81&gt;15,(16-L81)*0.06375,((16-L81)-(16-J81))*0.06375)),0)+IF(F81="JčEČ",IF(L81&gt;15,0,IF(J81&gt;15,(16-L81)*0.051,((16-L81)-(16-J81))*0.051)),0)+IF(F81="NEAK",IF(L81&gt;23,0,IF(J81&gt;23,(24-L81)*0.03444,((24-L81)-(24-J81))*0.03444)),0))</f>
        <v>7.3439999999999994</v>
      </c>
      <c r="Q81" s="10">
        <f t="shared" ref="Q81" si="23">IF(ISERROR(P81*100/N81),0,(P81*100/N81))</f>
        <v>19.880887926367084</v>
      </c>
      <c r="R81" s="9">
        <f t="shared" si="21"/>
        <v>18.422143999999999</v>
      </c>
      <c r="S81" s="7"/>
      <c r="T81" s="7"/>
      <c r="U81" s="7"/>
      <c r="V81" s="7"/>
    </row>
    <row r="82" spans="1:22" s="7" customFormat="1">
      <c r="A82" s="136">
        <v>3</v>
      </c>
      <c r="B82" s="79"/>
      <c r="C82" s="80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3"/>
      <c r="O82" s="8"/>
      <c r="P82" s="4"/>
      <c r="Q82" s="10"/>
      <c r="R82" s="9"/>
    </row>
    <row r="83" spans="1:22">
      <c r="A83" s="145" t="s">
        <v>41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7"/>
      <c r="R83" s="9">
        <f>SUM(R80:R82)</f>
        <v>30.604287999999997</v>
      </c>
      <c r="S83" s="7"/>
      <c r="T83" s="7"/>
      <c r="U83" s="7"/>
      <c r="V83" s="7"/>
    </row>
    <row r="84" spans="1:22">
      <c r="A84" s="137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"/>
      <c r="S84" s="7"/>
      <c r="T84" s="7"/>
      <c r="U84" s="7"/>
      <c r="V84" s="7"/>
    </row>
    <row r="85" spans="1:22" ht="15.75">
      <c r="A85" s="21" t="s">
        <v>56</v>
      </c>
      <c r="B85" s="2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"/>
      <c r="S85" s="7"/>
      <c r="T85" s="7"/>
      <c r="U85" s="7"/>
      <c r="V85" s="7"/>
    </row>
    <row r="86" spans="1:22">
      <c r="A86" s="46" t="s">
        <v>63</v>
      </c>
      <c r="B86" s="46"/>
      <c r="C86" s="46"/>
      <c r="D86" s="46"/>
      <c r="E86" s="46"/>
      <c r="F86" s="46"/>
      <c r="G86" s="46"/>
      <c r="H86" s="46"/>
      <c r="I86" s="46"/>
      <c r="J86" s="131"/>
      <c r="K86" s="131"/>
      <c r="L86" s="131"/>
      <c r="M86" s="131"/>
      <c r="N86" s="131"/>
      <c r="O86" s="131"/>
      <c r="P86" s="131"/>
      <c r="Q86" s="131"/>
      <c r="R86" s="13"/>
      <c r="S86" s="7"/>
      <c r="T86" s="7"/>
      <c r="U86" s="7"/>
      <c r="V86" s="7"/>
    </row>
    <row r="87" spans="1:22" s="7" customFormat="1">
      <c r="A87" s="46"/>
      <c r="B87" s="46"/>
      <c r="C87" s="46"/>
      <c r="D87" s="46"/>
      <c r="E87" s="46"/>
      <c r="F87" s="46"/>
      <c r="G87" s="46"/>
      <c r="H87" s="46"/>
      <c r="I87" s="46"/>
      <c r="J87" s="131"/>
      <c r="K87" s="131"/>
      <c r="L87" s="131"/>
      <c r="M87" s="131"/>
      <c r="N87" s="131"/>
      <c r="O87" s="131"/>
      <c r="P87" s="131"/>
      <c r="Q87" s="131"/>
      <c r="R87" s="13"/>
    </row>
    <row r="88" spans="1:22">
      <c r="A88" s="148" t="s">
        <v>86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30"/>
      <c r="R88" s="7"/>
      <c r="S88" s="7"/>
      <c r="T88" s="7"/>
      <c r="U88" s="7"/>
      <c r="V88" s="7"/>
    </row>
    <row r="89" spans="1:22" ht="18">
      <c r="A89" s="150" t="s">
        <v>59</v>
      </c>
      <c r="B89" s="151"/>
      <c r="C89" s="151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130"/>
      <c r="R89" s="7"/>
      <c r="S89" s="7"/>
      <c r="T89" s="7"/>
      <c r="U89" s="7"/>
      <c r="V89" s="7"/>
    </row>
    <row r="90" spans="1:22">
      <c r="A90" s="73">
        <v>1</v>
      </c>
      <c r="B90" s="53" t="s">
        <v>76</v>
      </c>
      <c r="C90" s="53" t="s">
        <v>87</v>
      </c>
      <c r="D90" s="77" t="s">
        <v>31</v>
      </c>
      <c r="E90" s="136">
        <v>2</v>
      </c>
      <c r="F90" s="136" t="s">
        <v>88</v>
      </c>
      <c r="G90" s="136">
        <v>1</v>
      </c>
      <c r="H90" s="136" t="s">
        <v>34</v>
      </c>
      <c r="I90" s="136"/>
      <c r="J90" s="136">
        <v>10</v>
      </c>
      <c r="K90" s="136"/>
      <c r="L90" s="136">
        <v>6</v>
      </c>
      <c r="M90" s="136" t="s">
        <v>34</v>
      </c>
      <c r="N90" s="3">
        <f t="shared" ref="N90:N93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10.3125</v>
      </c>
      <c r="O90" s="8">
        <f t="shared" ref="O90:O93" si="25">IF(F90="OŽ",N90,IF(H90="Ne",IF(J90*0.3&lt;J90-L90,N90,0),IF(J90*0.1&lt;J90-L90,N90,0)))</f>
        <v>10.3125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0.61199999999999999</v>
      </c>
      <c r="Q90" s="10">
        <f t="shared" ref="Q90" si="27">IF(ISERROR(P90*100/N90),0,(P90*100/N90))</f>
        <v>5.9345454545454546</v>
      </c>
      <c r="R90" s="9">
        <f t="shared" ref="R90:R93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9.0891840000000013</v>
      </c>
      <c r="S90" s="7"/>
      <c r="T90" s="7"/>
      <c r="U90" s="7"/>
      <c r="V90" s="7"/>
    </row>
    <row r="91" spans="1:22">
      <c r="A91" s="73">
        <v>2</v>
      </c>
      <c r="B91" s="53" t="s">
        <v>73</v>
      </c>
      <c r="C91" s="53" t="s">
        <v>87</v>
      </c>
      <c r="D91" s="77" t="s">
        <v>31</v>
      </c>
      <c r="E91" s="136">
        <v>2</v>
      </c>
      <c r="F91" s="136" t="s">
        <v>88</v>
      </c>
      <c r="G91" s="136">
        <v>1</v>
      </c>
      <c r="H91" s="136" t="s">
        <v>34</v>
      </c>
      <c r="I91" s="136"/>
      <c r="J91" s="136">
        <v>10</v>
      </c>
      <c r="K91" s="136"/>
      <c r="L91" s="136">
        <v>6</v>
      </c>
      <c r="M91" s="136" t="s">
        <v>34</v>
      </c>
      <c r="N91" s="3">
        <f t="shared" si="24"/>
        <v>10.3125</v>
      </c>
      <c r="O91" s="8">
        <f t="shared" si="25"/>
        <v>10.3125</v>
      </c>
      <c r="P91" s="4">
        <f t="shared" ref="P91:P93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0.61199999999999999</v>
      </c>
      <c r="Q91" s="10">
        <f t="shared" ref="Q91:Q93" si="30">IF(ISERROR(P91*100/N91),0,(P91*100/N91))</f>
        <v>5.9345454545454546</v>
      </c>
      <c r="R91" s="9">
        <f t="shared" si="28"/>
        <v>9.0891840000000013</v>
      </c>
      <c r="S91" s="6"/>
      <c r="T91" s="7"/>
      <c r="U91" s="7"/>
      <c r="V91" s="7"/>
    </row>
    <row r="92" spans="1:22">
      <c r="A92" s="73">
        <v>3</v>
      </c>
      <c r="B92" s="53" t="s">
        <v>76</v>
      </c>
      <c r="C92" s="53" t="s">
        <v>54</v>
      </c>
      <c r="D92" s="77" t="s">
        <v>50</v>
      </c>
      <c r="E92" s="136">
        <v>1</v>
      </c>
      <c r="F92" s="136" t="s">
        <v>88</v>
      </c>
      <c r="G92" s="136">
        <v>1</v>
      </c>
      <c r="H92" s="136" t="s">
        <v>34</v>
      </c>
      <c r="I92" s="136"/>
      <c r="J92" s="136">
        <v>23</v>
      </c>
      <c r="K92" s="136"/>
      <c r="L92" s="136">
        <v>12</v>
      </c>
      <c r="M92" s="136" t="s">
        <v>36</v>
      </c>
      <c r="N92" s="3">
        <f t="shared" si="24"/>
        <v>9.2349999999999994</v>
      </c>
      <c r="O92" s="8">
        <f t="shared" si="25"/>
        <v>9.2349999999999994</v>
      </c>
      <c r="P92" s="4">
        <f t="shared" si="29"/>
        <v>0.61199999999999999</v>
      </c>
      <c r="Q92" s="10">
        <f t="shared" si="30"/>
        <v>6.6269626421223604</v>
      </c>
      <c r="R92" s="9">
        <f t="shared" si="28"/>
        <v>2.0481760000000002</v>
      </c>
      <c r="S92" s="7"/>
      <c r="T92" s="7"/>
      <c r="U92" s="7"/>
      <c r="V92" s="7"/>
    </row>
    <row r="93" spans="1:22">
      <c r="A93" s="73">
        <v>4</v>
      </c>
      <c r="B93" s="53" t="s">
        <v>73</v>
      </c>
      <c r="C93" s="53" t="s">
        <v>44</v>
      </c>
      <c r="D93" s="77" t="s">
        <v>31</v>
      </c>
      <c r="E93" s="136">
        <v>1</v>
      </c>
      <c r="F93" s="136" t="s">
        <v>88</v>
      </c>
      <c r="G93" s="136">
        <v>1</v>
      </c>
      <c r="H93" s="136" t="s">
        <v>34</v>
      </c>
      <c r="I93" s="136"/>
      <c r="J93" s="136">
        <v>26</v>
      </c>
      <c r="K93" s="136"/>
      <c r="L93" s="136">
        <v>16</v>
      </c>
      <c r="M93" s="136" t="s">
        <v>36</v>
      </c>
      <c r="N93" s="3">
        <f t="shared" si="24"/>
        <v>8.2149999999999999</v>
      </c>
      <c r="O93" s="8">
        <f t="shared" si="25"/>
        <v>8.2149999999999999</v>
      </c>
      <c r="P93" s="4">
        <f t="shared" si="29"/>
        <v>0</v>
      </c>
      <c r="Q93" s="10">
        <f t="shared" si="30"/>
        <v>0</v>
      </c>
      <c r="R93" s="9">
        <f t="shared" si="28"/>
        <v>3.41744</v>
      </c>
      <c r="S93" s="7"/>
      <c r="T93" s="7"/>
      <c r="U93" s="7"/>
      <c r="V93" s="7"/>
    </row>
    <row r="94" spans="1:22">
      <c r="A94" s="145" t="s">
        <v>41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7"/>
      <c r="R94" s="9">
        <f>SUM(R90:R93)</f>
        <v>23.643984000000003</v>
      </c>
      <c r="S94" s="7"/>
      <c r="T94" s="7"/>
      <c r="U94" s="7"/>
      <c r="V94" s="7"/>
    </row>
    <row r="95" spans="1:22">
      <c r="A95" s="137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"/>
      <c r="S95" s="7"/>
      <c r="T95" s="7"/>
      <c r="U95" s="7"/>
      <c r="V95" s="7"/>
    </row>
    <row r="96" spans="1:22" ht="15.75">
      <c r="A96" s="21" t="s">
        <v>56</v>
      </c>
      <c r="B96" s="2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"/>
      <c r="S96" s="7"/>
      <c r="T96" s="7"/>
      <c r="U96" s="7"/>
      <c r="V96" s="7"/>
    </row>
    <row r="97" spans="1:22">
      <c r="A97" s="46" t="s">
        <v>63</v>
      </c>
      <c r="B97" s="46"/>
      <c r="C97" s="46"/>
      <c r="D97" s="46"/>
      <c r="E97" s="46"/>
      <c r="F97" s="46"/>
      <c r="G97" s="46"/>
      <c r="H97" s="46"/>
      <c r="I97" s="46"/>
      <c r="J97" s="131"/>
      <c r="K97" s="131"/>
      <c r="L97" s="131"/>
      <c r="M97" s="131"/>
      <c r="N97" s="131"/>
      <c r="O97" s="131"/>
      <c r="P97" s="131"/>
      <c r="Q97" s="131"/>
      <c r="R97" s="13"/>
      <c r="S97" s="7"/>
      <c r="T97" s="7"/>
      <c r="U97" s="7"/>
      <c r="V97" s="7"/>
    </row>
    <row r="98" spans="1:22">
      <c r="A98" s="148" t="s">
        <v>89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30"/>
      <c r="R98" s="7"/>
      <c r="S98" s="7"/>
      <c r="T98" s="7"/>
      <c r="U98" s="7"/>
      <c r="V98" s="7"/>
    </row>
    <row r="99" spans="1:22" ht="18">
      <c r="A99" s="150" t="s">
        <v>59</v>
      </c>
      <c r="B99" s="159"/>
      <c r="C99" s="159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130"/>
      <c r="R99" s="7"/>
      <c r="S99" s="7"/>
      <c r="T99" s="7"/>
      <c r="U99" s="7"/>
      <c r="V99" s="7"/>
    </row>
    <row r="100" spans="1:22">
      <c r="A100" s="152" t="s">
        <v>65</v>
      </c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30"/>
      <c r="R100" s="7"/>
      <c r="S100" s="7"/>
      <c r="T100" s="7"/>
      <c r="U100" s="7"/>
      <c r="V100" s="7"/>
    </row>
    <row r="101" spans="1:22">
      <c r="A101" s="73">
        <v>1</v>
      </c>
      <c r="B101" s="53" t="s">
        <v>40</v>
      </c>
      <c r="C101" s="78" t="s">
        <v>82</v>
      </c>
      <c r="D101" s="77" t="s">
        <v>31</v>
      </c>
      <c r="E101" s="136">
        <v>1</v>
      </c>
      <c r="F101" s="136" t="s">
        <v>45</v>
      </c>
      <c r="G101" s="136">
        <v>1</v>
      </c>
      <c r="H101" s="136" t="s">
        <v>34</v>
      </c>
      <c r="I101" s="136"/>
      <c r="J101" s="136">
        <v>64</v>
      </c>
      <c r="K101" s="136"/>
      <c r="L101" s="136">
        <v>20</v>
      </c>
      <c r="M101" s="136" t="s">
        <v>34</v>
      </c>
      <c r="N101" s="3">
        <f t="shared" ref="N101:N102" si="31">(IF(F101="OŽ",IF(L101=1,550.8,IF(L101=2,426.38,IF(L101=3,342.14,IF(L101=4,181.44,IF(L101=5,168.48,IF(L101=6,155.52,IF(L101=7,148.5,IF(L101=8,144,0))))))))+IF(L101&lt;=8,0,IF(L101&lt;=16,137.7,IF(L101&lt;=24,108,IF(L101&lt;=32,80.1,IF(L101&lt;=36,52.2,0)))))-IF(L101&lt;=8,0,IF(L101&lt;=16,(L101-9)*2.754,IF(L101&lt;=24,(L101-17)* 2.754,IF(L101&lt;=32,(L101-25)* 2.754,IF(L101&lt;=36,(L101-33)*2.754,0))))),0)+IF(F101="PČ",IF(L101=1,449,IF(L101=2,314.6,IF(L101=3,238,IF(L101=4,172,IF(L101=5,159,IF(L101=6,145,IF(L101=7,132,IF(L101=8,119,0))))))))+IF(L101&lt;=8,0,IF(L101&lt;=16,88,IF(L101&lt;=24,55,IF(L101&lt;=32,22,0))))-IF(L101&lt;=8,0,IF(L101&lt;=16,(L101-9)*2.245,IF(L101&lt;=24,(L101-17)*2.245,IF(L101&lt;=32,(L101-25)*2.245,0)))),0)+IF(F101="PČneol",IF(L101=1,85,IF(L101=2,64.61,IF(L101=3,50.76,IF(L101=4,16.25,IF(L101=5,15,IF(L101=6,13.75,IF(L101=7,12.5,IF(L101=8,11.25,0))))))))+IF(L101&lt;=8,0,IF(L101&lt;=16,9,0))-IF(L101&lt;=8,0,IF(L101&lt;=16,(L101-9)*0.425,0)),0)+IF(F101="PŽ",IF(L101=1,85,IF(L101=2,59.5,IF(L101=3,45,IF(L101=4,32.5,IF(L101=5,30,IF(L101=6,27.5,IF(L101=7,25,IF(L101=8,22.5,0))))))))+IF(L101&lt;=8,0,IF(L101&lt;=16,19,IF(L101&lt;=24,13,IF(L101&lt;=32,8,0))))-IF(L101&lt;=8,0,IF(L101&lt;=16,(L101-9)*0.425,IF(L101&lt;=24,(L101-17)*0.425,IF(L101&lt;=32,(L101-25)*0.425,0)))),0)+IF(F101="EČ",IF(L101=1,204,IF(L101=2,156.24,IF(L101=3,123.84,IF(L101=4,72,IF(L101=5,66,IF(L101=6,60,IF(L101=7,54,IF(L101=8,48,0))))))))+IF(L101&lt;=8,0,IF(L101&lt;=16,40,IF(L101&lt;=24,25,0)))-IF(L101&lt;=8,0,IF(L101&lt;=16,(L101-9)*1.02,IF(L101&lt;=24,(L101-17)*1.02,0))),0)+IF(F101="EČneol",IF(L101=1,68,IF(L101=2,51.69,IF(L101=3,40.61,IF(L101=4,13,IF(L101=5,12,IF(L101=6,11,IF(L101=7,10,IF(L101=8,9,0)))))))))+IF(F101="EŽ",IF(L101=1,68,IF(L101=2,47.6,IF(L101=3,36,IF(L101=4,18,IF(L101=5,16.5,IF(L101=6,15,IF(L101=7,13.5,IF(L101=8,12,0))))))))+IF(L101&lt;=8,0,IF(L101&lt;=16,10,IF(L101&lt;=24,6,0)))-IF(L101&lt;=8,0,IF(L101&lt;=16,(L101-9)*0.34,IF(L101&lt;=24,(L101-17)*0.34,0))),0)+IF(F101="PT",IF(L101=1,68,IF(L101=2,52.08,IF(L101=3,41.28,IF(L101=4,24,IF(L101=5,22,IF(L101=6,20,IF(L101=7,18,IF(L101=8,16,0))))))))+IF(L101&lt;=8,0,IF(L101&lt;=16,13,IF(L101&lt;=24,9,IF(L101&lt;=32,4,0))))-IF(L101&lt;=8,0,IF(L101&lt;=16,(L101-9)*0.34,IF(L101&lt;=24,(L101-17)*0.34,IF(L101&lt;=32,(L101-25)*0.34,0)))),0)+IF(F101="JOŽ",IF(L101=1,85,IF(L101=2,59.5,IF(L101=3,45,IF(L101=4,32.5,IF(L101=5,30,IF(L101=6,27.5,IF(L101=7,25,IF(L101=8,22.5,0))))))))+IF(L101&lt;=8,0,IF(L101&lt;=16,19,IF(L101&lt;=24,13,0)))-IF(L101&lt;=8,0,IF(L101&lt;=16,(L101-9)*0.425,IF(L101&lt;=24,(L101-17)*0.425,0))),0)+IF(F101="JPČ",IF(L101=1,68,IF(L101=2,47.6,IF(L101=3,36,IF(L101=4,26,IF(L101=5,24,IF(L101=6,22,IF(L101=7,20,IF(L101=8,18,0))))))))+IF(L101&lt;=8,0,IF(L101&lt;=16,13,IF(L101&lt;=24,9,0)))-IF(L101&lt;=8,0,IF(L101&lt;=16,(L101-9)*0.34,IF(L101&lt;=24,(L101-17)*0.34,0))),0)+IF(F101="JEČ",IF(L101=1,34,IF(L101=2,26.04,IF(L101=3,20.6,IF(L101=4,12,IF(L101=5,11,IF(L101=6,10,IF(L101=7,9,IF(L101=8,8,0))))))))+IF(L101&lt;=8,0,IF(L101&lt;=16,6,0))-IF(L101&lt;=8,0,IF(L101&lt;=16,(L101-9)*0.17,0)),0)+IF(F101="JEOF",IF(L101=1,34,IF(L101=2,26.04,IF(L101=3,20.6,IF(L101=4,12,IF(L101=5,11,IF(L101=6,10,IF(L101=7,9,IF(L101=8,8,0))))))))+IF(L101&lt;=8,0,IF(L101&lt;=16,6,0))-IF(L101&lt;=8,0,IF(L101&lt;=16,(L101-9)*0.17,0)),0)+IF(F101="JnPČ",IF(L101=1,51,IF(L101=2,35.7,IF(L101=3,27,IF(L101=4,19.5,IF(L101=5,18,IF(L101=6,16.5,IF(L101=7,15,IF(L101=8,13.5,0))))))))+IF(L101&lt;=8,0,IF(L101&lt;=16,10,0))-IF(L101&lt;=8,0,IF(L101&lt;=16,(L101-9)*0.255,0)),0)+IF(F101="JnEČ",IF(L101=1,25.5,IF(L101=2,19.53,IF(L101=3,15.48,IF(L101=4,9,IF(L101=5,8.25,IF(L101=6,7.5,IF(L101=7,6.75,IF(L101=8,6,0))))))))+IF(L101&lt;=8,0,IF(L101&lt;=16,5,0))-IF(L101&lt;=8,0,IF(L101&lt;=16,(L101-9)*0.1275,0)),0)+IF(F101="JčPČ",IF(L101=1,21.25,IF(L101=2,14.5,IF(L101=3,11.5,IF(L101=4,7,IF(L101=5,6.5,IF(L101=6,6,IF(L101=7,5.5,IF(L101=8,5,0))))))))+IF(L101&lt;=8,0,IF(L101&lt;=16,4,0))-IF(L101&lt;=8,0,IF(L101&lt;=16,(L101-9)*0.10625,0)),0)+IF(F101="JčEČ",IF(L101=1,17,IF(L101=2,13.02,IF(L101=3,10.32,IF(L101=4,6,IF(L101=5,5.5,IF(L101=6,5,IF(L101=7,4.5,IF(L101=8,4,0))))))))+IF(L101&lt;=8,0,IF(L101&lt;=16,3,0))-IF(L101&lt;=8,0,IF(L101&lt;=16,(L101-9)*0.085,0)),0)+IF(F101="NEAK",IF(L101=1,11.48,IF(L101=2,8.79,IF(L101=3,6.97,IF(L101=4,4.05,IF(L101=5,3.71,IF(L101=6,3.38,IF(L101=7,3.04,IF(L101=8,2.7,0))))))))+IF(L101&lt;=8,0,IF(L101&lt;=16,2,IF(L101&lt;=24,1.3,0)))-IF(L101&lt;=8,0,IF(L101&lt;=16,(L101-9)*0.0574,IF(L101&lt;=24,(L101-17)*0.0574,0))),0))*IF(L101&lt;0,1,IF(OR(F101="PČ",F101="PŽ",F101="PT"),IF(J101&lt;32,J101/32,1),1))* IF(L101&lt;0,1,IF(OR(F101="EČ",F101="EŽ",F101="JOŽ",F101="JPČ",F101="NEAK"),IF(J101&lt;24,J101/24,1),1))*IF(L101&lt;0,1,IF(OR(F101="PČneol",F101="JEČ",F101="JEOF",F101="JnPČ",F101="JnEČ",F101="JčPČ",F101="JčEČ"),IF(J101&lt;16,J101/16,1),1))*IF(L101&lt;0,1,IF(F101="EČneol",IF(J101&lt;8,J101/8,1),1))</f>
        <v>48.265000000000001</v>
      </c>
      <c r="O101" s="8">
        <f t="shared" ref="O101:O102" si="32">IF(F101="OŽ",N101,IF(H101="Ne",IF(J101*0.3&lt;J101-L101,N101,0),IF(J101*0.1&lt;J101-L101,N101,0)))</f>
        <v>48.265000000000001</v>
      </c>
      <c r="P101" s="4">
        <f t="shared" ref="P101" si="33">IF(O101=0,0,IF(F101="OŽ",IF(L101&gt;35,0,IF(J101&gt;35,(36-L101)*1.836,((36-L101)-(36-J101))*1.836)),0)+IF(F101="PČ",IF(L101&gt;31,0,IF(J101&gt;31,(32-L101)*1.347,((32-L101)-(32-J101))*1.347)),0)+ IF(F101="PČneol",IF(L101&gt;15,0,IF(J101&gt;15,(16-L101)*0.255,((16-L101)-(16-J101))*0.255)),0)+IF(F101="PŽ",IF(L101&gt;31,0,IF(J101&gt;31,(32-L101)*0.255,((32-L101)-(32-J101))*0.255)),0)+IF(F101="EČ",IF(L101&gt;23,0,IF(J101&gt;23,(24-L101)*0.612,((24-L101)-(24-J101))*0.612)),0)+IF(F101="EČneol",IF(L101&gt;7,0,IF(J101&gt;7,(8-L101)*0.204,((8-L101)-(8-J101))*0.204)),0)+IF(F101="EŽ",IF(L101&gt;23,0,IF(J101&gt;23,(24-L101)*0.204,((24-L101)-(24-J101))*0.204)),0)+IF(F101="PT",IF(L101&gt;31,0,IF(J101&gt;31,(32-L101)*0.204,((32-L101)-(32-J101))*0.204)),0)+IF(F101="JOŽ",IF(L101&gt;23,0,IF(J101&gt;23,(24-L101)*0.255,((24-L101)-(24-J101))*0.255)),0)+IF(F101="JPČ",IF(L101&gt;23,0,IF(J101&gt;23,(24-L101)*0.204,((24-L101)-(24-J101))*0.204)),0)+IF(F101="JEČ",IF(L101&gt;15,0,IF(J101&gt;15,(16-L101)*0.102,((16-L101)-(16-J101))*0.102)),0)+IF(F101="JEOF",IF(L101&gt;15,0,IF(J101&gt;15,(16-L101)*0.102,((16-L101)-(16-J101))*0.102)),0)+IF(F101="JnPČ",IF(L101&gt;15,0,IF(J101&gt;15,(16-L101)*0.153,((16-L101)-(16-J101))*0.153)),0)+IF(F101="JnEČ",IF(L101&gt;15,0,IF(J101&gt;15,(16-L101)*0.0765,((16-L101)-(16-J101))*0.0765)),0)+IF(F101="JčPČ",IF(L101&gt;15,0,IF(J101&gt;15,(16-L101)*0.06375,((16-L101)-(16-J101))*0.06375)),0)+IF(F101="JčEČ",IF(L101&gt;15,0,IF(J101&gt;15,(16-L101)*0.051,((16-L101)-(16-J101))*0.051)),0)+IF(F101="NEAK",IF(L101&gt;23,0,IF(J101&gt;23,(24-L101)*0.03444,((24-L101)-(24-J101))*0.03444)),0))</f>
        <v>16.164000000000001</v>
      </c>
      <c r="Q101" s="10">
        <f t="shared" ref="Q101" si="34">IF(ISERROR(P101*100/N101),0,(P101*100/N101))</f>
        <v>33.49010670257951</v>
      </c>
      <c r="R101" s="9">
        <f t="shared" ref="R101:R102" si="35">IF(Q101&lt;=30,O101+P101,O101+O101*0.3)*IF(G101=1,0.4,IF(G101=2,0.75,IF(G101="1 (kas 4 m. 1 k. nerengiamos)",0.52,1)))*IF(D101="olimpinė",1,IF(M101="Ne",0.5,1))*IF(OR(A$5="Lietuvos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federacija"),IF(OR(J101&lt;8,K101&lt;16),0,1),1)*E101*IF(I101&lt;=1,1,1/I101)*IF(OR(A$5="Lietuvos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26.101712000000003</v>
      </c>
      <c r="S101" s="7"/>
      <c r="T101" s="7"/>
      <c r="U101" s="7"/>
      <c r="V101" s="7"/>
    </row>
    <row r="102" spans="1:22">
      <c r="A102" s="73">
        <v>2</v>
      </c>
      <c r="B102" s="53" t="s">
        <v>84</v>
      </c>
      <c r="C102" s="78" t="s">
        <v>85</v>
      </c>
      <c r="D102" s="77" t="s">
        <v>31</v>
      </c>
      <c r="E102" s="136">
        <v>1</v>
      </c>
      <c r="F102" s="136" t="s">
        <v>45</v>
      </c>
      <c r="G102" s="136">
        <v>1</v>
      </c>
      <c r="H102" s="136" t="s">
        <v>34</v>
      </c>
      <c r="I102" s="136"/>
      <c r="J102" s="136">
        <v>153</v>
      </c>
      <c r="K102" s="136"/>
      <c r="L102" s="136">
        <v>16</v>
      </c>
      <c r="M102" s="136" t="s">
        <v>34</v>
      </c>
      <c r="N102" s="3">
        <f t="shared" si="31"/>
        <v>72.284999999999997</v>
      </c>
      <c r="O102" s="8">
        <f t="shared" si="32"/>
        <v>72.284999999999997</v>
      </c>
      <c r="P102" s="4">
        <f t="shared" ref="P102" si="36">IF(O102=0,0,IF(F102="OŽ",IF(L102&gt;35,0,IF(J102&gt;35,(36-L102)*1.836,((36-L102)-(36-J102))*1.836)),0)+IF(F102="PČ",IF(L102&gt;31,0,IF(J102&gt;31,(32-L102)*1.347,((32-L102)-(32-J102))*1.347)),0)+ IF(F102="PČneol",IF(L102&gt;15,0,IF(J102&gt;15,(16-L102)*0.255,((16-L102)-(16-J102))*0.255)),0)+IF(F102="PŽ",IF(L102&gt;31,0,IF(J102&gt;31,(32-L102)*0.255,((32-L102)-(32-J102))*0.255)),0)+IF(F102="EČ",IF(L102&gt;23,0,IF(J102&gt;23,(24-L102)*0.612,((24-L102)-(24-J102))*0.612)),0)+IF(F102="EČneol",IF(L102&gt;7,0,IF(J102&gt;7,(8-L102)*0.204,((8-L102)-(8-J102))*0.204)),0)+IF(F102="EŽ",IF(L102&gt;23,0,IF(J102&gt;23,(24-L102)*0.204,((24-L102)-(24-J102))*0.204)),0)+IF(F102="PT",IF(L102&gt;31,0,IF(J102&gt;31,(32-L102)*0.204,((32-L102)-(32-J102))*0.204)),0)+IF(F102="JOŽ",IF(L102&gt;23,0,IF(J102&gt;23,(24-L102)*0.255,((24-L102)-(24-J102))*0.255)),0)+IF(F102="JPČ",IF(L102&gt;23,0,IF(J102&gt;23,(24-L102)*0.204,((24-L102)-(24-J102))*0.204)),0)+IF(F102="JEČ",IF(L102&gt;15,0,IF(J102&gt;15,(16-L102)*0.102,((16-L102)-(16-J102))*0.102)),0)+IF(F102="JEOF",IF(L102&gt;15,0,IF(J102&gt;15,(16-L102)*0.102,((16-L102)-(16-J102))*0.102)),0)+IF(F102="JnPČ",IF(L102&gt;15,0,IF(J102&gt;15,(16-L102)*0.153,((16-L102)-(16-J102))*0.153)),0)+IF(F102="JnEČ",IF(L102&gt;15,0,IF(J102&gt;15,(16-L102)*0.0765,((16-L102)-(16-J102))*0.0765)),0)+IF(F102="JčPČ",IF(L102&gt;15,0,IF(J102&gt;15,(16-L102)*0.06375,((16-L102)-(16-J102))*0.06375)),0)+IF(F102="JčEČ",IF(L102&gt;15,0,IF(J102&gt;15,(16-L102)*0.051,((16-L102)-(16-J102))*0.051)),0)+IF(F102="NEAK",IF(L102&gt;23,0,IF(J102&gt;23,(24-L102)*0.03444,((24-L102)-(24-J102))*0.03444)),0))</f>
        <v>21.552</v>
      </c>
      <c r="Q102" s="10">
        <f t="shared" ref="Q102" si="37">IF(ISERROR(P102*100/N102),0,(P102*100/N102))</f>
        <v>29.815314380576883</v>
      </c>
      <c r="R102" s="9">
        <f t="shared" si="35"/>
        <v>39.036192</v>
      </c>
      <c r="S102" s="7"/>
      <c r="T102" s="7"/>
      <c r="U102" s="7"/>
      <c r="V102" s="7"/>
    </row>
    <row r="103" spans="1:22" s="7" customFormat="1">
      <c r="A103" s="73">
        <v>3</v>
      </c>
      <c r="B103" s="81" t="s">
        <v>90</v>
      </c>
      <c r="C103" s="98" t="s">
        <v>82</v>
      </c>
      <c r="D103" s="77" t="s">
        <v>31</v>
      </c>
      <c r="E103" s="136">
        <v>1</v>
      </c>
      <c r="F103" s="136" t="s">
        <v>45</v>
      </c>
      <c r="G103" s="136">
        <v>1</v>
      </c>
      <c r="H103" s="136" t="s">
        <v>34</v>
      </c>
      <c r="I103" s="136"/>
      <c r="J103" s="136">
        <v>54</v>
      </c>
      <c r="K103" s="136"/>
      <c r="L103" s="136">
        <v>53</v>
      </c>
      <c r="M103" s="136" t="s">
        <v>34</v>
      </c>
      <c r="N103" s="3"/>
      <c r="O103" s="8"/>
      <c r="P103" s="4"/>
      <c r="Q103" s="10"/>
      <c r="R103" s="9"/>
    </row>
    <row r="104" spans="1:22">
      <c r="A104" s="136">
        <v>4</v>
      </c>
      <c r="B104" s="93" t="s">
        <v>37</v>
      </c>
      <c r="C104" s="80" t="s">
        <v>82</v>
      </c>
      <c r="D104" s="136" t="s">
        <v>31</v>
      </c>
      <c r="E104" s="136">
        <v>1</v>
      </c>
      <c r="F104" s="136" t="s">
        <v>45</v>
      </c>
      <c r="G104" s="136">
        <v>1</v>
      </c>
      <c r="H104" s="136" t="s">
        <v>34</v>
      </c>
      <c r="I104" s="136"/>
      <c r="J104" s="136">
        <v>54</v>
      </c>
      <c r="K104" s="136"/>
      <c r="L104" s="136">
        <v>41</v>
      </c>
      <c r="M104" s="136" t="s">
        <v>34</v>
      </c>
      <c r="N104" s="3"/>
      <c r="O104" s="8"/>
      <c r="P104" s="4"/>
      <c r="Q104" s="10"/>
      <c r="R104" s="9"/>
      <c r="S104" s="7"/>
      <c r="T104" s="7"/>
      <c r="U104" s="7"/>
      <c r="V104" s="7"/>
    </row>
    <row r="105" spans="1:22" ht="15" customHeight="1">
      <c r="A105" s="155" t="s">
        <v>41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8"/>
      <c r="R105" s="9">
        <f>SUM(R101:R104)</f>
        <v>65.137904000000006</v>
      </c>
      <c r="S105" s="7"/>
      <c r="T105" s="7"/>
      <c r="U105" s="7"/>
      <c r="V105" s="7"/>
    </row>
    <row r="106" spans="1:22" ht="15.75">
      <c r="A106" s="21" t="s">
        <v>56</v>
      </c>
      <c r="B106" s="2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"/>
      <c r="S106" s="7"/>
      <c r="T106" s="7"/>
      <c r="U106" s="7"/>
      <c r="V106" s="7"/>
    </row>
    <row r="107" spans="1:22">
      <c r="A107" s="46" t="s">
        <v>63</v>
      </c>
      <c r="B107" s="46"/>
      <c r="C107" s="46"/>
      <c r="D107" s="46"/>
      <c r="E107" s="46"/>
      <c r="F107" s="46"/>
      <c r="G107" s="46"/>
      <c r="H107" s="46"/>
      <c r="I107" s="46"/>
      <c r="J107" s="131"/>
      <c r="K107" s="131"/>
      <c r="L107" s="131"/>
      <c r="M107" s="131"/>
      <c r="N107" s="131"/>
      <c r="O107" s="131"/>
      <c r="P107" s="131"/>
      <c r="Q107" s="131"/>
      <c r="R107" s="13"/>
      <c r="S107" s="7"/>
      <c r="T107" s="7"/>
      <c r="U107" s="7"/>
      <c r="V107" s="7"/>
    </row>
    <row r="108" spans="1:22" s="7" customFormat="1">
      <c r="A108" s="46"/>
      <c r="B108" s="46"/>
      <c r="C108" s="46"/>
      <c r="D108" s="46"/>
      <c r="E108" s="46"/>
      <c r="F108" s="46"/>
      <c r="G108" s="46"/>
      <c r="H108" s="46"/>
      <c r="I108" s="46"/>
      <c r="J108" s="131"/>
      <c r="K108" s="131"/>
      <c r="L108" s="131"/>
      <c r="M108" s="131"/>
      <c r="N108" s="131"/>
      <c r="O108" s="131"/>
      <c r="P108" s="131"/>
      <c r="Q108" s="131"/>
      <c r="R108" s="13"/>
    </row>
    <row r="109" spans="1:22">
      <c r="A109" s="148" t="s">
        <v>91</v>
      </c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30"/>
      <c r="R109" s="7"/>
      <c r="S109" s="7"/>
      <c r="T109" s="7"/>
      <c r="U109" s="7"/>
      <c r="V109" s="7"/>
    </row>
    <row r="110" spans="1:22" ht="18">
      <c r="A110" s="150" t="s">
        <v>59</v>
      </c>
      <c r="B110" s="159"/>
      <c r="C110" s="159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130"/>
      <c r="R110" s="7"/>
      <c r="S110" s="7"/>
      <c r="T110" s="7"/>
      <c r="U110" s="7"/>
      <c r="V110" s="7"/>
    </row>
    <row r="111" spans="1:22">
      <c r="A111" s="152" t="s">
        <v>65</v>
      </c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30"/>
      <c r="R111" s="7"/>
      <c r="S111" s="7"/>
      <c r="T111" s="7"/>
      <c r="U111" s="7"/>
      <c r="V111" s="7"/>
    </row>
    <row r="112" spans="1:22">
      <c r="A112" s="73">
        <v>1</v>
      </c>
      <c r="B112" s="82" t="s">
        <v>29</v>
      </c>
      <c r="C112" s="82" t="s">
        <v>47</v>
      </c>
      <c r="D112" s="77" t="s">
        <v>31</v>
      </c>
      <c r="E112" s="136">
        <v>1</v>
      </c>
      <c r="F112" s="136" t="s">
        <v>83</v>
      </c>
      <c r="G112" s="136">
        <v>1</v>
      </c>
      <c r="H112" s="136" t="s">
        <v>34</v>
      </c>
      <c r="I112" s="136"/>
      <c r="J112" s="136">
        <v>22</v>
      </c>
      <c r="K112" s="136"/>
      <c r="L112" s="136">
        <v>2</v>
      </c>
      <c r="M112" s="136" t="s">
        <v>34</v>
      </c>
      <c r="N112" s="3">
        <f t="shared" ref="N112:N121" si="38"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143.22</v>
      </c>
      <c r="O112" s="8">
        <f t="shared" ref="O112:O121" si="39">IF(F112="OŽ",N112,IF(H112="Ne",IF(J112*0.3&lt;J112-L112,N112,0),IF(J112*0.1&lt;J112-L112,N112,0)))</f>
        <v>143.22</v>
      </c>
      <c r="P112" s="4">
        <f t="shared" ref="P112" si="40"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12.24</v>
      </c>
      <c r="Q112" s="10">
        <f t="shared" ref="Q112" si="41">IF(ISERROR(P112*100/N112),0,(P112*100/N112))</f>
        <v>8.54629241726016</v>
      </c>
      <c r="R112" s="9">
        <f t="shared" ref="R112:R121" si="42"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64.671360000000007</v>
      </c>
      <c r="S112" s="7"/>
      <c r="T112" s="7"/>
      <c r="U112" s="7"/>
      <c r="V112" s="7"/>
    </row>
    <row r="113" spans="1:22">
      <c r="A113" s="73">
        <v>2</v>
      </c>
      <c r="B113" s="53" t="s">
        <v>29</v>
      </c>
      <c r="C113" s="53" t="s">
        <v>87</v>
      </c>
      <c r="D113" s="77" t="s">
        <v>31</v>
      </c>
      <c r="E113" s="136">
        <v>1</v>
      </c>
      <c r="F113" s="136" t="s">
        <v>83</v>
      </c>
      <c r="G113" s="136">
        <v>1</v>
      </c>
      <c r="H113" s="136" t="s">
        <v>34</v>
      </c>
      <c r="I113" s="136"/>
      <c r="J113" s="136">
        <v>9</v>
      </c>
      <c r="K113" s="136"/>
      <c r="L113" s="136">
        <v>6</v>
      </c>
      <c r="M113" s="136" t="s">
        <v>36</v>
      </c>
      <c r="N113" s="3">
        <f t="shared" si="38"/>
        <v>22.5</v>
      </c>
      <c r="O113" s="8">
        <f t="shared" si="39"/>
        <v>22.5</v>
      </c>
      <c r="P113" s="4">
        <f t="shared" ref="P113:P121" si="43"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1.8359999999999999</v>
      </c>
      <c r="Q113" s="10">
        <f t="shared" ref="Q113:Q121" si="44">IF(ISERROR(P113*100/N113),0,(P113*100/N113))</f>
        <v>8.16</v>
      </c>
      <c r="R113" s="9">
        <f t="shared" si="42"/>
        <v>10.123776000000001</v>
      </c>
      <c r="S113" s="7"/>
      <c r="T113" s="7"/>
      <c r="U113" s="7"/>
      <c r="V113" s="7"/>
    </row>
    <row r="114" spans="1:22">
      <c r="A114" s="73">
        <v>3</v>
      </c>
      <c r="B114" s="53" t="s">
        <v>46</v>
      </c>
      <c r="C114" s="53" t="s">
        <v>87</v>
      </c>
      <c r="D114" s="77" t="s">
        <v>31</v>
      </c>
      <c r="E114" s="136">
        <v>1</v>
      </c>
      <c r="F114" s="136" t="s">
        <v>83</v>
      </c>
      <c r="G114" s="136">
        <v>1</v>
      </c>
      <c r="H114" s="136" t="s">
        <v>34</v>
      </c>
      <c r="I114" s="136"/>
      <c r="J114" s="136">
        <v>9</v>
      </c>
      <c r="K114" s="136"/>
      <c r="L114" s="136">
        <v>6</v>
      </c>
      <c r="M114" s="136" t="s">
        <v>34</v>
      </c>
      <c r="N114" s="3">
        <f t="shared" si="38"/>
        <v>22.5</v>
      </c>
      <c r="O114" s="8">
        <f t="shared" si="39"/>
        <v>22.5</v>
      </c>
      <c r="P114" s="4">
        <f t="shared" si="43"/>
        <v>1.8359999999999999</v>
      </c>
      <c r="Q114" s="10">
        <f t="shared" si="44"/>
        <v>8.16</v>
      </c>
      <c r="R114" s="9">
        <f t="shared" si="42"/>
        <v>10.123776000000001</v>
      </c>
      <c r="S114" s="7"/>
      <c r="T114" s="7"/>
      <c r="U114" s="7"/>
      <c r="V114" s="7"/>
    </row>
    <row r="115" spans="1:22">
      <c r="A115" s="73">
        <v>4</v>
      </c>
      <c r="B115" s="53" t="s">
        <v>52</v>
      </c>
      <c r="C115" s="53" t="s">
        <v>66</v>
      </c>
      <c r="D115" s="77" t="s">
        <v>50</v>
      </c>
      <c r="E115" s="136">
        <v>1</v>
      </c>
      <c r="F115" s="136" t="s">
        <v>92</v>
      </c>
      <c r="G115" s="136">
        <v>1</v>
      </c>
      <c r="H115" s="136" t="s">
        <v>34</v>
      </c>
      <c r="I115" s="136"/>
      <c r="J115" s="136">
        <v>18</v>
      </c>
      <c r="K115" s="136"/>
      <c r="L115" s="136">
        <v>8</v>
      </c>
      <c r="M115" s="136" t="s">
        <v>36</v>
      </c>
      <c r="N115" s="3">
        <f t="shared" si="38"/>
        <v>9</v>
      </c>
      <c r="O115" s="8">
        <f t="shared" si="39"/>
        <v>9</v>
      </c>
      <c r="P115" s="4">
        <f t="shared" si="43"/>
        <v>0</v>
      </c>
      <c r="Q115" s="10">
        <f t="shared" si="44"/>
        <v>0</v>
      </c>
      <c r="R115" s="9">
        <f t="shared" si="42"/>
        <v>1.8720000000000001</v>
      </c>
      <c r="S115" s="7"/>
      <c r="T115" s="7"/>
      <c r="U115" s="7"/>
      <c r="V115" s="7"/>
    </row>
    <row r="116" spans="1:22">
      <c r="A116" s="73">
        <v>5</v>
      </c>
      <c r="B116" s="53" t="s">
        <v>46</v>
      </c>
      <c r="C116" s="53" t="s">
        <v>44</v>
      </c>
      <c r="D116" s="77" t="s">
        <v>31</v>
      </c>
      <c r="E116" s="136">
        <v>1</v>
      </c>
      <c r="F116" s="136" t="s">
        <v>83</v>
      </c>
      <c r="G116" s="136">
        <v>1</v>
      </c>
      <c r="H116" s="136" t="s">
        <v>34</v>
      </c>
      <c r="I116" s="136"/>
      <c r="J116" s="136">
        <v>20</v>
      </c>
      <c r="K116" s="136"/>
      <c r="L116" s="136">
        <v>6</v>
      </c>
      <c r="M116" s="136" t="s">
        <v>36</v>
      </c>
      <c r="N116" s="3">
        <f t="shared" si="38"/>
        <v>50</v>
      </c>
      <c r="O116" s="8">
        <f t="shared" si="39"/>
        <v>50</v>
      </c>
      <c r="P116" s="4">
        <f t="shared" si="43"/>
        <v>8.5679999999999996</v>
      </c>
      <c r="Q116" s="10">
        <f t="shared" si="44"/>
        <v>17.135999999999999</v>
      </c>
      <c r="R116" s="9">
        <f t="shared" si="42"/>
        <v>24.364287999999998</v>
      </c>
      <c r="S116" s="7"/>
      <c r="T116" s="7"/>
      <c r="U116" s="7"/>
      <c r="V116" s="7"/>
    </row>
    <row r="117" spans="1:22">
      <c r="A117" s="73">
        <v>6</v>
      </c>
      <c r="B117" s="53" t="s">
        <v>29</v>
      </c>
      <c r="C117" s="53" t="s">
        <v>44</v>
      </c>
      <c r="D117" s="77" t="s">
        <v>31</v>
      </c>
      <c r="E117" s="136">
        <v>1</v>
      </c>
      <c r="F117" s="136" t="s">
        <v>83</v>
      </c>
      <c r="G117" s="136">
        <v>1</v>
      </c>
      <c r="H117" s="136" t="s">
        <v>34</v>
      </c>
      <c r="I117" s="136"/>
      <c r="J117" s="136">
        <v>20</v>
      </c>
      <c r="K117" s="136"/>
      <c r="L117" s="136">
        <v>8</v>
      </c>
      <c r="M117" s="136" t="s">
        <v>36</v>
      </c>
      <c r="N117" s="3">
        <f t="shared" si="38"/>
        <v>40</v>
      </c>
      <c r="O117" s="8">
        <f t="shared" si="39"/>
        <v>40</v>
      </c>
      <c r="P117" s="4">
        <f t="shared" si="43"/>
        <v>7.3439999999999994</v>
      </c>
      <c r="Q117" s="10">
        <f t="shared" si="44"/>
        <v>18.36</v>
      </c>
      <c r="R117" s="9">
        <f t="shared" si="42"/>
        <v>19.695104000000001</v>
      </c>
      <c r="S117" s="7"/>
      <c r="T117" s="7"/>
      <c r="U117" s="7"/>
      <c r="V117" s="7"/>
    </row>
    <row r="118" spans="1:22">
      <c r="A118" s="73">
        <v>7</v>
      </c>
      <c r="B118" s="53" t="s">
        <v>52</v>
      </c>
      <c r="C118" s="53" t="s">
        <v>53</v>
      </c>
      <c r="D118" s="77" t="s">
        <v>31</v>
      </c>
      <c r="E118" s="136">
        <v>1</v>
      </c>
      <c r="F118" s="136" t="s">
        <v>83</v>
      </c>
      <c r="G118" s="136">
        <v>1</v>
      </c>
      <c r="H118" s="136" t="s">
        <v>34</v>
      </c>
      <c r="I118" s="136"/>
      <c r="J118" s="136">
        <v>20</v>
      </c>
      <c r="K118" s="136"/>
      <c r="L118" s="136">
        <v>12</v>
      </c>
      <c r="M118" s="136" t="s">
        <v>34</v>
      </c>
      <c r="N118" s="3">
        <f t="shared" si="38"/>
        <v>30.783333333333331</v>
      </c>
      <c r="O118" s="8">
        <f t="shared" si="39"/>
        <v>30.783333333333331</v>
      </c>
      <c r="P118" s="4">
        <f t="shared" si="43"/>
        <v>4.8959999999999999</v>
      </c>
      <c r="Q118" s="10">
        <f t="shared" si="44"/>
        <v>15.904710341093665</v>
      </c>
      <c r="R118" s="9">
        <f t="shared" si="42"/>
        <v>14.842602666666668</v>
      </c>
      <c r="S118" s="7"/>
      <c r="T118" s="7"/>
      <c r="U118" s="7"/>
      <c r="V118" s="7"/>
    </row>
    <row r="119" spans="1:22">
      <c r="A119" s="73">
        <v>8</v>
      </c>
      <c r="B119" s="53" t="s">
        <v>55</v>
      </c>
      <c r="C119" s="53" t="s">
        <v>44</v>
      </c>
      <c r="D119" s="77" t="s">
        <v>31</v>
      </c>
      <c r="E119" s="136">
        <v>1</v>
      </c>
      <c r="F119" s="136" t="s">
        <v>83</v>
      </c>
      <c r="G119" s="136">
        <v>1</v>
      </c>
      <c r="H119" s="136" t="s">
        <v>34</v>
      </c>
      <c r="I119" s="136"/>
      <c r="J119" s="136">
        <v>31</v>
      </c>
      <c r="K119" s="136"/>
      <c r="L119" s="136">
        <v>5</v>
      </c>
      <c r="M119" s="136" t="s">
        <v>34</v>
      </c>
      <c r="N119" s="3">
        <f t="shared" si="38"/>
        <v>66</v>
      </c>
      <c r="O119" s="8">
        <f t="shared" si="39"/>
        <v>66</v>
      </c>
      <c r="P119" s="4">
        <f t="shared" si="43"/>
        <v>11.628</v>
      </c>
      <c r="Q119" s="10">
        <f t="shared" si="44"/>
        <v>17.618181818181817</v>
      </c>
      <c r="R119" s="9">
        <f t="shared" si="42"/>
        <v>32.293248000000006</v>
      </c>
      <c r="S119" s="7"/>
      <c r="T119" s="7"/>
      <c r="U119" s="7"/>
      <c r="V119" s="7"/>
    </row>
    <row r="120" spans="1:22">
      <c r="A120" s="73">
        <v>9</v>
      </c>
      <c r="B120" s="53" t="s">
        <v>72</v>
      </c>
      <c r="C120" s="53" t="s">
        <v>44</v>
      </c>
      <c r="D120" s="77" t="s">
        <v>31</v>
      </c>
      <c r="E120" s="136">
        <v>1</v>
      </c>
      <c r="F120" s="136" t="s">
        <v>83</v>
      </c>
      <c r="G120" s="136">
        <v>1</v>
      </c>
      <c r="H120" s="136" t="s">
        <v>34</v>
      </c>
      <c r="I120" s="136"/>
      <c r="J120" s="136">
        <v>31</v>
      </c>
      <c r="K120" s="136"/>
      <c r="L120" s="136">
        <v>15</v>
      </c>
      <c r="M120" s="136" t="s">
        <v>36</v>
      </c>
      <c r="N120" s="3">
        <f t="shared" si="38"/>
        <v>33.880000000000003</v>
      </c>
      <c r="O120" s="8">
        <f t="shared" si="39"/>
        <v>33.880000000000003</v>
      </c>
      <c r="P120" s="4">
        <f t="shared" si="43"/>
        <v>5.508</v>
      </c>
      <c r="Q120" s="10">
        <f t="shared" si="44"/>
        <v>16.257378984651709</v>
      </c>
      <c r="R120" s="9">
        <f t="shared" si="42"/>
        <v>16.385408000000002</v>
      </c>
      <c r="S120" s="7"/>
      <c r="T120" s="7"/>
      <c r="U120" s="7"/>
      <c r="V120" s="7"/>
    </row>
    <row r="121" spans="1:22">
      <c r="A121" s="73">
        <v>10</v>
      </c>
      <c r="B121" s="53" t="s">
        <v>55</v>
      </c>
      <c r="C121" s="53" t="s">
        <v>47</v>
      </c>
      <c r="D121" s="77" t="s">
        <v>31</v>
      </c>
      <c r="E121" s="136">
        <v>1</v>
      </c>
      <c r="F121" s="136" t="s">
        <v>83</v>
      </c>
      <c r="G121" s="136">
        <v>1</v>
      </c>
      <c r="H121" s="136" t="s">
        <v>34</v>
      </c>
      <c r="I121" s="136"/>
      <c r="J121" s="136">
        <v>31</v>
      </c>
      <c r="K121" s="136"/>
      <c r="L121" s="136">
        <v>12</v>
      </c>
      <c r="M121" s="136" t="s">
        <v>36</v>
      </c>
      <c r="N121" s="3">
        <f t="shared" si="38"/>
        <v>36.94</v>
      </c>
      <c r="O121" s="8">
        <f t="shared" si="39"/>
        <v>36.94</v>
      </c>
      <c r="P121" s="4">
        <f t="shared" si="43"/>
        <v>7.3439999999999994</v>
      </c>
      <c r="Q121" s="10">
        <f t="shared" si="44"/>
        <v>19.880887926367084</v>
      </c>
      <c r="R121" s="9">
        <f t="shared" si="42"/>
        <v>18.422143999999999</v>
      </c>
      <c r="S121" s="7"/>
      <c r="T121" s="7"/>
      <c r="U121" s="7"/>
      <c r="V121" s="7"/>
    </row>
    <row r="122" spans="1:22" s="7" customFormat="1">
      <c r="A122" s="54">
        <v>11</v>
      </c>
      <c r="B122" s="53" t="s">
        <v>72</v>
      </c>
      <c r="C122" s="53" t="s">
        <v>47</v>
      </c>
      <c r="D122" s="77" t="s">
        <v>31</v>
      </c>
      <c r="E122" s="136">
        <v>1</v>
      </c>
      <c r="F122" s="136" t="s">
        <v>83</v>
      </c>
      <c r="G122" s="136">
        <v>1</v>
      </c>
      <c r="H122" s="136" t="s">
        <v>34</v>
      </c>
      <c r="I122" s="55"/>
      <c r="J122" s="55">
        <v>31</v>
      </c>
      <c r="K122" s="55"/>
      <c r="L122" s="55">
        <v>13</v>
      </c>
      <c r="M122" s="55" t="s">
        <v>34</v>
      </c>
      <c r="N122" s="3">
        <f t="shared" ref="N122" si="45">(IF(F122="OŽ",IF(L122=1,550.8,IF(L122=2,426.38,IF(L122=3,342.14,IF(L122=4,181.44,IF(L122=5,168.48,IF(L122=6,155.52,IF(L122=7,148.5,IF(L122=8,144,0))))))))+IF(L122&lt;=8,0,IF(L122&lt;=16,137.7,IF(L122&lt;=24,108,IF(L122&lt;=32,80.1,IF(L122&lt;=36,52.2,0)))))-IF(L122&lt;=8,0,IF(L122&lt;=16,(L122-9)*2.754,IF(L122&lt;=24,(L122-17)* 2.754,IF(L122&lt;=32,(L122-25)* 2.754,IF(L122&lt;=36,(L122-33)*2.754,0))))),0)+IF(F122="PČ",IF(L122=1,449,IF(L122=2,314.6,IF(L122=3,238,IF(L122=4,172,IF(L122=5,159,IF(L122=6,145,IF(L122=7,132,IF(L122=8,119,0))))))))+IF(L122&lt;=8,0,IF(L122&lt;=16,88,IF(L122&lt;=24,55,IF(L122&lt;=32,22,0))))-IF(L122&lt;=8,0,IF(L122&lt;=16,(L122-9)*2.245,IF(L122&lt;=24,(L122-17)*2.245,IF(L122&lt;=32,(L122-25)*2.245,0)))),0)+IF(F122="PČneol",IF(L122=1,85,IF(L122=2,64.61,IF(L122=3,50.76,IF(L122=4,16.25,IF(L122=5,15,IF(L122=6,13.75,IF(L122=7,12.5,IF(L122=8,11.25,0))))))))+IF(L122&lt;=8,0,IF(L122&lt;=16,9,0))-IF(L122&lt;=8,0,IF(L122&lt;=16,(L122-9)*0.425,0)),0)+IF(F122="PŽ",IF(L122=1,85,IF(L122=2,59.5,IF(L122=3,45,IF(L122=4,32.5,IF(L122=5,30,IF(L122=6,27.5,IF(L122=7,25,IF(L122=8,22.5,0))))))))+IF(L122&lt;=8,0,IF(L122&lt;=16,19,IF(L122&lt;=24,13,IF(L122&lt;=32,8,0))))-IF(L122&lt;=8,0,IF(L122&lt;=16,(L122-9)*0.425,IF(L122&lt;=24,(L122-17)*0.425,IF(L122&lt;=32,(L122-25)*0.425,0)))),0)+IF(F122="EČ",IF(L122=1,204,IF(L122=2,156.24,IF(L122=3,123.84,IF(L122=4,72,IF(L122=5,66,IF(L122=6,60,IF(L122=7,54,IF(L122=8,48,0))))))))+IF(L122&lt;=8,0,IF(L122&lt;=16,40,IF(L122&lt;=24,25,0)))-IF(L122&lt;=8,0,IF(L122&lt;=16,(L122-9)*1.02,IF(L122&lt;=24,(L122-17)*1.02,0))),0)+IF(F122="EČneol",IF(L122=1,68,IF(L122=2,51.69,IF(L122=3,40.61,IF(L122=4,13,IF(L122=5,12,IF(L122=6,11,IF(L122=7,10,IF(L122=8,9,0)))))))))+IF(F122="EŽ",IF(L122=1,68,IF(L122=2,47.6,IF(L122=3,36,IF(L122=4,18,IF(L122=5,16.5,IF(L122=6,15,IF(L122=7,13.5,IF(L122=8,12,0))))))))+IF(L122&lt;=8,0,IF(L122&lt;=16,10,IF(L122&lt;=24,6,0)))-IF(L122&lt;=8,0,IF(L122&lt;=16,(L122-9)*0.34,IF(L122&lt;=24,(L122-17)*0.34,0))),0)+IF(F122="PT",IF(L122=1,68,IF(L122=2,52.08,IF(L122=3,41.28,IF(L122=4,24,IF(L122=5,22,IF(L122=6,20,IF(L122=7,18,IF(L122=8,16,0))))))))+IF(L122&lt;=8,0,IF(L122&lt;=16,13,IF(L122&lt;=24,9,IF(L122&lt;=32,4,0))))-IF(L122&lt;=8,0,IF(L122&lt;=16,(L122-9)*0.34,IF(L122&lt;=24,(L122-17)*0.34,IF(L122&lt;=32,(L122-25)*0.34,0)))),0)+IF(F122="JOŽ",IF(L122=1,85,IF(L122=2,59.5,IF(L122=3,45,IF(L122=4,32.5,IF(L122=5,30,IF(L122=6,27.5,IF(L122=7,25,IF(L122=8,22.5,0))))))))+IF(L122&lt;=8,0,IF(L122&lt;=16,19,IF(L122&lt;=24,13,0)))-IF(L122&lt;=8,0,IF(L122&lt;=16,(L122-9)*0.425,IF(L122&lt;=24,(L122-17)*0.425,0))),0)+IF(F122="JPČ",IF(L122=1,68,IF(L122=2,47.6,IF(L122=3,36,IF(L122=4,26,IF(L122=5,24,IF(L122=6,22,IF(L122=7,20,IF(L122=8,18,0))))))))+IF(L122&lt;=8,0,IF(L122&lt;=16,13,IF(L122&lt;=24,9,0)))-IF(L122&lt;=8,0,IF(L122&lt;=16,(L122-9)*0.34,IF(L122&lt;=24,(L122-17)*0.34,0))),0)+IF(F122="JEČ",IF(L122=1,34,IF(L122=2,26.04,IF(L122=3,20.6,IF(L122=4,12,IF(L122=5,11,IF(L122=6,10,IF(L122=7,9,IF(L122=8,8,0))))))))+IF(L122&lt;=8,0,IF(L122&lt;=16,6,0))-IF(L122&lt;=8,0,IF(L122&lt;=16,(L122-9)*0.17,0)),0)+IF(F122="JEOF",IF(L122=1,34,IF(L122=2,26.04,IF(L122=3,20.6,IF(L122=4,12,IF(L122=5,11,IF(L122=6,10,IF(L122=7,9,IF(L122=8,8,0))))))))+IF(L122&lt;=8,0,IF(L122&lt;=16,6,0))-IF(L122&lt;=8,0,IF(L122&lt;=16,(L122-9)*0.17,0)),0)+IF(F122="JnPČ",IF(L122=1,51,IF(L122=2,35.7,IF(L122=3,27,IF(L122=4,19.5,IF(L122=5,18,IF(L122=6,16.5,IF(L122=7,15,IF(L122=8,13.5,0))))))))+IF(L122&lt;=8,0,IF(L122&lt;=16,10,0))-IF(L122&lt;=8,0,IF(L122&lt;=16,(L122-9)*0.255,0)),0)+IF(F122="JnEČ",IF(L122=1,25.5,IF(L122=2,19.53,IF(L122=3,15.48,IF(L122=4,9,IF(L122=5,8.25,IF(L122=6,7.5,IF(L122=7,6.75,IF(L122=8,6,0))))))))+IF(L122&lt;=8,0,IF(L122&lt;=16,5,0))-IF(L122&lt;=8,0,IF(L122&lt;=16,(L122-9)*0.1275,0)),0)+IF(F122="JčPČ",IF(L122=1,21.25,IF(L122=2,14.5,IF(L122=3,11.5,IF(L122=4,7,IF(L122=5,6.5,IF(L122=6,6,IF(L122=7,5.5,IF(L122=8,5,0))))))))+IF(L122&lt;=8,0,IF(L122&lt;=16,4,0))-IF(L122&lt;=8,0,IF(L122&lt;=16,(L122-9)*0.10625,0)),0)+IF(F122="JčEČ",IF(L122=1,17,IF(L122=2,13.02,IF(L122=3,10.32,IF(L122=4,6,IF(L122=5,5.5,IF(L122=6,5,IF(L122=7,4.5,IF(L122=8,4,0))))))))+IF(L122&lt;=8,0,IF(L122&lt;=16,3,0))-IF(L122&lt;=8,0,IF(L122&lt;=16,(L122-9)*0.085,0)),0)+IF(F122="NEAK",IF(L122=1,11.48,IF(L122=2,8.79,IF(L122=3,6.97,IF(L122=4,4.05,IF(L122=5,3.71,IF(L122=6,3.38,IF(L122=7,3.04,IF(L122=8,2.7,0))))))))+IF(L122&lt;=8,0,IF(L122&lt;=16,2,IF(L122&lt;=24,1.3,0)))-IF(L122&lt;=8,0,IF(L122&lt;=16,(L122-9)*0.0574,IF(L122&lt;=24,(L122-17)*0.0574,0))),0))*IF(L122&lt;0,1,IF(OR(F122="PČ",F122="PŽ",F122="PT"),IF(J122&lt;32,J122/32,1),1))* IF(L122&lt;0,1,IF(OR(F122="EČ",F122="EŽ",F122="JOŽ",F122="JPČ",F122="NEAK"),IF(J122&lt;24,J122/24,1),1))*IF(L122&lt;0,1,IF(OR(F122="PČneol",F122="JEČ",F122="JEOF",F122="JnPČ",F122="JnEČ",F122="JčPČ",F122="JčEČ"),IF(J122&lt;16,J122/16,1),1))*IF(L122&lt;0,1,IF(F122="EČneol",IF(J122&lt;8,J122/8,1),1))</f>
        <v>35.92</v>
      </c>
      <c r="O122" s="8">
        <f t="shared" ref="O122" si="46">IF(F122="OŽ",N122,IF(H122="Ne",IF(J122*0.3&lt;J122-L122,N122,0),IF(J122*0.1&lt;J122-L122,N122,0)))</f>
        <v>35.92</v>
      </c>
      <c r="P122" s="4">
        <f t="shared" ref="P122" si="47">IF(O122=0,0,IF(F122="OŽ",IF(L122&gt;35,0,IF(J122&gt;35,(36-L122)*1.836,((36-L122)-(36-J122))*1.836)),0)+IF(F122="PČ",IF(L122&gt;31,0,IF(J122&gt;31,(32-L122)*1.347,((32-L122)-(32-J122))*1.347)),0)+ IF(F122="PČneol",IF(L122&gt;15,0,IF(J122&gt;15,(16-L122)*0.255,((16-L122)-(16-J122))*0.255)),0)+IF(F122="PŽ",IF(L122&gt;31,0,IF(J122&gt;31,(32-L122)*0.255,((32-L122)-(32-J122))*0.255)),0)+IF(F122="EČ",IF(L122&gt;23,0,IF(J122&gt;23,(24-L122)*0.612,((24-L122)-(24-J122))*0.612)),0)+IF(F122="EČneol",IF(L122&gt;7,0,IF(J122&gt;7,(8-L122)*0.204,((8-L122)-(8-J122))*0.204)),0)+IF(F122="EŽ",IF(L122&gt;23,0,IF(J122&gt;23,(24-L122)*0.204,((24-L122)-(24-J122))*0.204)),0)+IF(F122="PT",IF(L122&gt;31,0,IF(J122&gt;31,(32-L122)*0.204,((32-L122)-(32-J122))*0.204)),0)+IF(F122="JOŽ",IF(L122&gt;23,0,IF(J122&gt;23,(24-L122)*0.255,((24-L122)-(24-J122))*0.255)),0)+IF(F122="JPČ",IF(L122&gt;23,0,IF(J122&gt;23,(24-L122)*0.204,((24-L122)-(24-J122))*0.204)),0)+IF(F122="JEČ",IF(L122&gt;15,0,IF(J122&gt;15,(16-L122)*0.102,((16-L122)-(16-J122))*0.102)),0)+IF(F122="JEOF",IF(L122&gt;15,0,IF(J122&gt;15,(16-L122)*0.102,((16-L122)-(16-J122))*0.102)),0)+IF(F122="JnPČ",IF(L122&gt;15,0,IF(J122&gt;15,(16-L122)*0.153,((16-L122)-(16-J122))*0.153)),0)+IF(F122="JnEČ",IF(L122&gt;15,0,IF(J122&gt;15,(16-L122)*0.0765,((16-L122)-(16-J122))*0.0765)),0)+IF(F122="JčPČ",IF(L122&gt;15,0,IF(J122&gt;15,(16-L122)*0.06375,((16-L122)-(16-J122))*0.06375)),0)+IF(F122="JčEČ",IF(L122&gt;15,0,IF(J122&gt;15,(16-L122)*0.051,((16-L122)-(16-J122))*0.051)),0)+IF(F122="NEAK",IF(L122&gt;23,0,IF(J122&gt;23,(24-L122)*0.03444,((24-L122)-(24-J122))*0.03444)),0))</f>
        <v>6.7320000000000002</v>
      </c>
      <c r="Q122" s="10">
        <f t="shared" ref="Q122" si="48">IF(ISERROR(P122*100/N122),0,(P122*100/N122))</f>
        <v>18.741648106904233</v>
      </c>
      <c r="R122" s="9">
        <f t="shared" ref="R122" si="49">IF(Q122&lt;=30,O122+P122,O122+O122*0.3)*IF(G122=1,0.4,IF(G122=2,0.75,IF(G122="1 (kas 4 m. 1 k. nerengiamos)",0.52,1)))*IF(D122="olimpinė",1,IF(M122="Ne",0.5,1))*IF(OR(A$5="Lietuvos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federacija"),IF(OR(J122&lt;8,K122&lt;16),0,1),1)*E122*IF(I122&lt;=1,1,1/I122)*IF(OR(A$5="Lietuvos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17.743232000000003</v>
      </c>
    </row>
    <row r="123" spans="1:22">
      <c r="A123" s="155" t="s">
        <v>41</v>
      </c>
      <c r="B123" s="156"/>
      <c r="C123" s="156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8"/>
      <c r="R123" s="9">
        <f>SUM(R112:R122)</f>
        <v>230.53693866666671</v>
      </c>
      <c r="S123" s="7"/>
      <c r="T123" s="7"/>
      <c r="U123" s="7"/>
      <c r="V123" s="7"/>
    </row>
    <row r="124" spans="1:22" ht="15.75">
      <c r="A124" s="21" t="s">
        <v>56</v>
      </c>
      <c r="B124" s="2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"/>
      <c r="S124" s="7"/>
      <c r="T124" s="7"/>
      <c r="U124" s="7"/>
      <c r="V124" s="7"/>
    </row>
    <row r="125" spans="1:22">
      <c r="A125" s="46" t="s">
        <v>63</v>
      </c>
      <c r="B125" s="46"/>
      <c r="C125" s="46"/>
      <c r="D125" s="46"/>
      <c r="E125" s="46"/>
      <c r="F125" s="46"/>
      <c r="G125" s="46"/>
      <c r="H125" s="46"/>
      <c r="I125" s="46"/>
      <c r="J125" s="131"/>
      <c r="K125" s="131"/>
      <c r="L125" s="131"/>
      <c r="M125" s="131"/>
      <c r="N125" s="131"/>
      <c r="O125" s="131"/>
      <c r="P125" s="131"/>
      <c r="Q125" s="131"/>
      <c r="R125" s="13"/>
      <c r="S125" s="7"/>
      <c r="T125" s="7"/>
      <c r="U125" s="7"/>
      <c r="V125" s="7"/>
    </row>
    <row r="126" spans="1:22" s="7" customFormat="1">
      <c r="A126" s="46"/>
      <c r="B126" s="46"/>
      <c r="C126" s="46"/>
      <c r="D126" s="46"/>
      <c r="E126" s="46"/>
      <c r="F126" s="46"/>
      <c r="G126" s="46"/>
      <c r="H126" s="46"/>
      <c r="I126" s="46"/>
      <c r="J126" s="131"/>
      <c r="K126" s="131"/>
      <c r="L126" s="131"/>
      <c r="M126" s="131"/>
      <c r="N126" s="131"/>
      <c r="O126" s="131"/>
      <c r="P126" s="131"/>
      <c r="Q126" s="131"/>
      <c r="R126" s="13"/>
    </row>
    <row r="127" spans="1:22">
      <c r="A127" s="148" t="s">
        <v>93</v>
      </c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30"/>
      <c r="R127" s="7"/>
      <c r="S127" s="7"/>
      <c r="T127" s="7"/>
      <c r="U127" s="7"/>
      <c r="V127" s="7"/>
    </row>
    <row r="128" spans="1:22" ht="18">
      <c r="A128" s="150" t="s">
        <v>59</v>
      </c>
      <c r="B128" s="159"/>
      <c r="C128" s="159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130"/>
      <c r="R128" s="7"/>
      <c r="S128" s="7"/>
      <c r="T128" s="7"/>
      <c r="U128" s="7"/>
      <c r="V128" s="7"/>
    </row>
    <row r="129" spans="1:22">
      <c r="A129" s="152" t="s">
        <v>94</v>
      </c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30"/>
      <c r="R129" s="7"/>
      <c r="S129" s="7"/>
      <c r="T129" s="7"/>
      <c r="U129" s="7"/>
      <c r="V129" s="7"/>
    </row>
    <row r="130" spans="1:22">
      <c r="A130" s="73">
        <v>1</v>
      </c>
      <c r="B130" s="53" t="s">
        <v>95</v>
      </c>
      <c r="C130" s="53" t="s">
        <v>96</v>
      </c>
      <c r="D130" s="77" t="s">
        <v>50</v>
      </c>
      <c r="E130" s="136">
        <v>2</v>
      </c>
      <c r="F130" s="136" t="s">
        <v>51</v>
      </c>
      <c r="G130" s="136">
        <v>1</v>
      </c>
      <c r="H130" s="136" t="s">
        <v>36</v>
      </c>
      <c r="I130" s="136"/>
      <c r="J130" s="136">
        <v>33</v>
      </c>
      <c r="K130" s="136"/>
      <c r="L130" s="136">
        <v>1</v>
      </c>
      <c r="M130" s="136" t="s">
        <v>34</v>
      </c>
      <c r="N130" s="3">
        <f t="shared" ref="N130:N131" si="50">(IF(F130="OŽ",IF(L130=1,550.8,IF(L130=2,426.38,IF(L130=3,342.14,IF(L130=4,181.44,IF(L130=5,168.48,IF(L130=6,155.52,IF(L130=7,148.5,IF(L130=8,144,0))))))))+IF(L130&lt;=8,0,IF(L130&lt;=16,137.7,IF(L130&lt;=24,108,IF(L130&lt;=32,80.1,IF(L130&lt;=36,52.2,0)))))-IF(L130&lt;=8,0,IF(L130&lt;=16,(L130-9)*2.754,IF(L130&lt;=24,(L130-17)* 2.754,IF(L130&lt;=32,(L130-25)* 2.754,IF(L130&lt;=36,(L130-33)*2.754,0))))),0)+IF(F130="PČ",IF(L130=1,449,IF(L130=2,314.6,IF(L130=3,238,IF(L130=4,172,IF(L130=5,159,IF(L130=6,145,IF(L130=7,132,IF(L130=8,119,0))))))))+IF(L130&lt;=8,0,IF(L130&lt;=16,88,IF(L130&lt;=24,55,IF(L130&lt;=32,22,0))))-IF(L130&lt;=8,0,IF(L130&lt;=16,(L130-9)*2.245,IF(L130&lt;=24,(L130-17)*2.245,IF(L130&lt;=32,(L130-25)*2.245,0)))),0)+IF(F130="PČneol",IF(L130=1,85,IF(L130=2,64.61,IF(L130=3,50.76,IF(L130=4,16.25,IF(L130=5,15,IF(L130=6,13.75,IF(L130=7,12.5,IF(L130=8,11.25,0))))))))+IF(L130&lt;=8,0,IF(L130&lt;=16,9,0))-IF(L130&lt;=8,0,IF(L130&lt;=16,(L130-9)*0.425,0)),0)+IF(F130="PŽ",IF(L130=1,85,IF(L130=2,59.5,IF(L130=3,45,IF(L130=4,32.5,IF(L130=5,30,IF(L130=6,27.5,IF(L130=7,25,IF(L130=8,22.5,0))))))))+IF(L130&lt;=8,0,IF(L130&lt;=16,19,IF(L130&lt;=24,13,IF(L130&lt;=32,8,0))))-IF(L130&lt;=8,0,IF(L130&lt;=16,(L130-9)*0.425,IF(L130&lt;=24,(L130-17)*0.425,IF(L130&lt;=32,(L130-25)*0.425,0)))),0)+IF(F130="EČ",IF(L130=1,204,IF(L130=2,156.24,IF(L130=3,123.84,IF(L130=4,72,IF(L130=5,66,IF(L130=6,60,IF(L130=7,54,IF(L130=8,48,0))))))))+IF(L130&lt;=8,0,IF(L130&lt;=16,40,IF(L130&lt;=24,25,0)))-IF(L130&lt;=8,0,IF(L130&lt;=16,(L130-9)*1.02,IF(L130&lt;=24,(L130-17)*1.02,0))),0)+IF(F130="EČneol",IF(L130=1,68,IF(L130=2,51.69,IF(L130=3,40.61,IF(L130=4,13,IF(L130=5,12,IF(L130=6,11,IF(L130=7,10,IF(L130=8,9,0)))))))))+IF(F130="EŽ",IF(L130=1,68,IF(L130=2,47.6,IF(L130=3,36,IF(L130=4,18,IF(L130=5,16.5,IF(L130=6,15,IF(L130=7,13.5,IF(L130=8,12,0))))))))+IF(L130&lt;=8,0,IF(L130&lt;=16,10,IF(L130&lt;=24,6,0)))-IF(L130&lt;=8,0,IF(L130&lt;=16,(L130-9)*0.34,IF(L130&lt;=24,(L130-17)*0.34,0))),0)+IF(F130="PT",IF(L130=1,68,IF(L130=2,52.08,IF(L130=3,41.28,IF(L130=4,24,IF(L130=5,22,IF(L130=6,20,IF(L130=7,18,IF(L130=8,16,0))))))))+IF(L130&lt;=8,0,IF(L130&lt;=16,13,IF(L130&lt;=24,9,IF(L130&lt;=32,4,0))))-IF(L130&lt;=8,0,IF(L130&lt;=16,(L130-9)*0.34,IF(L130&lt;=24,(L130-17)*0.34,IF(L130&lt;=32,(L130-25)*0.34,0)))),0)+IF(F130="JOŽ",IF(L130=1,85,IF(L130=2,59.5,IF(L130=3,45,IF(L130=4,32.5,IF(L130=5,30,IF(L130=6,27.5,IF(L130=7,25,IF(L130=8,22.5,0))))))))+IF(L130&lt;=8,0,IF(L130&lt;=16,19,IF(L130&lt;=24,13,0)))-IF(L130&lt;=8,0,IF(L130&lt;=16,(L130-9)*0.425,IF(L130&lt;=24,(L130-17)*0.425,0))),0)+IF(F130="JPČ",IF(L130=1,68,IF(L130=2,47.6,IF(L130=3,36,IF(L130=4,26,IF(L130=5,24,IF(L130=6,22,IF(L130=7,20,IF(L130=8,18,0))))))))+IF(L130&lt;=8,0,IF(L130&lt;=16,13,IF(L130&lt;=24,9,0)))-IF(L130&lt;=8,0,IF(L130&lt;=16,(L130-9)*0.34,IF(L130&lt;=24,(L130-17)*0.34,0))),0)+IF(F130="JEČ",IF(L130=1,34,IF(L130=2,26.04,IF(L130=3,20.6,IF(L130=4,12,IF(L130=5,11,IF(L130=6,10,IF(L130=7,9,IF(L130=8,8,0))))))))+IF(L130&lt;=8,0,IF(L130&lt;=16,6,0))-IF(L130&lt;=8,0,IF(L130&lt;=16,(L130-9)*0.17,0)),0)+IF(F130="JEOF",IF(L130=1,34,IF(L130=2,26.04,IF(L130=3,20.6,IF(L130=4,12,IF(L130=5,11,IF(L130=6,10,IF(L130=7,9,IF(L130=8,8,0))))))))+IF(L130&lt;=8,0,IF(L130&lt;=16,6,0))-IF(L130&lt;=8,0,IF(L130&lt;=16,(L130-9)*0.17,0)),0)+IF(F130="JnPČ",IF(L130=1,51,IF(L130=2,35.7,IF(L130=3,27,IF(L130=4,19.5,IF(L130=5,18,IF(L130=6,16.5,IF(L130=7,15,IF(L130=8,13.5,0))))))))+IF(L130&lt;=8,0,IF(L130&lt;=16,10,0))-IF(L130&lt;=8,0,IF(L130&lt;=16,(L130-9)*0.255,0)),0)+IF(F130="JnEČ",IF(L130=1,25.5,IF(L130=2,19.53,IF(L130=3,15.48,IF(L130=4,9,IF(L130=5,8.25,IF(L130=6,7.5,IF(L130=7,6.75,IF(L130=8,6,0))))))))+IF(L130&lt;=8,0,IF(L130&lt;=16,5,0))-IF(L130&lt;=8,0,IF(L130&lt;=16,(L130-9)*0.1275,0)),0)+IF(F130="JčPČ",IF(L130=1,21.25,IF(L130=2,14.5,IF(L130=3,11.5,IF(L130=4,7,IF(L130=5,6.5,IF(L130=6,6,IF(L130=7,5.5,IF(L130=8,5,0))))))))+IF(L130&lt;=8,0,IF(L130&lt;=16,4,0))-IF(L130&lt;=8,0,IF(L130&lt;=16,(L130-9)*0.10625,0)),0)+IF(F130="JčEČ",IF(L130=1,17,IF(L130=2,13.02,IF(L130=3,10.32,IF(L130=4,6,IF(L130=5,5.5,IF(L130=6,5,IF(L130=7,4.5,IF(L130=8,4,0))))))))+IF(L130&lt;=8,0,IF(L130&lt;=16,3,0))-IF(L130&lt;=8,0,IF(L130&lt;=16,(L130-9)*0.085,0)),0)+IF(F130="NEAK",IF(L130=1,11.48,IF(L130=2,8.79,IF(L130=3,6.97,IF(L130=4,4.05,IF(L130=5,3.71,IF(L130=6,3.38,IF(L130=7,3.04,IF(L130=8,2.7,0))))))))+IF(L130&lt;=8,0,IF(L130&lt;=16,2,IF(L130&lt;=24,1.3,0)))-IF(L130&lt;=8,0,IF(L130&lt;=16,(L130-9)*0.0574,IF(L130&lt;=24,(L130-17)*0.0574,0))),0))*IF(L130&lt;0,1,IF(OR(F130="PČ",F130="PŽ",F130="PT"),IF(J130&lt;32,J130/32,1),1))* IF(L130&lt;0,1,IF(OR(F130="EČ",F130="EŽ",F130="JOŽ",F130="JPČ",F130="NEAK"),IF(J130&lt;24,J130/24,1),1))*IF(L130&lt;0,1,IF(OR(F130="PČneol",F130="JEČ",F130="JEOF",F130="JnPČ",F130="JnEČ",F130="JčPČ",F130="JčEČ"),IF(J130&lt;16,J130/16,1),1))*IF(L130&lt;0,1,IF(F130="EČneol",IF(J130&lt;8,J130/8,1),1))</f>
        <v>85</v>
      </c>
      <c r="O130" s="8">
        <f t="shared" ref="O130:O131" si="51">IF(F130="OŽ",N130,IF(H130="Ne",IF(J130*0.3&lt;J130-L130,N130,0),IF(J130*0.1&lt;J130-L130,N130,0)))</f>
        <v>85</v>
      </c>
      <c r="P130" s="4">
        <f t="shared" ref="P130" si="52">IF(O130=0,0,IF(F130="OŽ",IF(L130&gt;35,0,IF(J130&gt;35,(36-L130)*1.836,((36-L130)-(36-J130))*1.836)),0)+IF(F130="PČ",IF(L130&gt;31,0,IF(J130&gt;31,(32-L130)*1.347,((32-L130)-(32-J130))*1.347)),0)+ IF(F130="PČneol",IF(L130&gt;15,0,IF(J130&gt;15,(16-L130)*0.255,((16-L130)-(16-J130))*0.255)),0)+IF(F130="PŽ",IF(L130&gt;31,0,IF(J130&gt;31,(32-L130)*0.255,((32-L130)-(32-J130))*0.255)),0)+IF(F130="EČ",IF(L130&gt;23,0,IF(J130&gt;23,(24-L130)*0.612,((24-L130)-(24-J130))*0.612)),0)+IF(F130="EČneol",IF(L130&gt;7,0,IF(J130&gt;7,(8-L130)*0.204,((8-L130)-(8-J130))*0.204)),0)+IF(F130="EŽ",IF(L130&gt;23,0,IF(J130&gt;23,(24-L130)*0.204,((24-L130)-(24-J130))*0.204)),0)+IF(F130="PT",IF(L130&gt;31,0,IF(J130&gt;31,(32-L130)*0.204,((32-L130)-(32-J130))*0.204)),0)+IF(F130="JOŽ",IF(L130&gt;23,0,IF(J130&gt;23,(24-L130)*0.255,((24-L130)-(24-J130))*0.255)),0)+IF(F130="JPČ",IF(L130&gt;23,0,IF(J130&gt;23,(24-L130)*0.204,((24-L130)-(24-J130))*0.204)),0)+IF(F130="JEČ",IF(L130&gt;15,0,IF(J130&gt;15,(16-L130)*0.102,((16-L130)-(16-J130))*0.102)),0)+IF(F130="JEOF",IF(L130&gt;15,0,IF(J130&gt;15,(16-L130)*0.102,((16-L130)-(16-J130))*0.102)),0)+IF(F130="JnPČ",IF(L130&gt;15,0,IF(J130&gt;15,(16-L130)*0.153,((16-L130)-(16-J130))*0.153)),0)+IF(F130="JnEČ",IF(L130&gt;15,0,IF(J130&gt;15,(16-L130)*0.0765,((16-L130)-(16-J130))*0.0765)),0)+IF(F130="JčPČ",IF(L130&gt;15,0,IF(J130&gt;15,(16-L130)*0.06375,((16-L130)-(16-J130))*0.06375)),0)+IF(F130="JčEČ",IF(L130&gt;15,0,IF(J130&gt;15,(16-L130)*0.051,((16-L130)-(16-J130))*0.051)),0)+IF(F130="NEAK",IF(L130&gt;23,0,IF(J130&gt;23,(24-L130)*0.03444,((24-L130)-(24-J130))*0.03444)),0))</f>
        <v>3.8250000000000002</v>
      </c>
      <c r="Q130" s="10">
        <f t="shared" ref="Q130" si="53">IF(ISERROR(P130*100/N130),0,(P130*100/N130))</f>
        <v>4.5</v>
      </c>
      <c r="R130" s="9">
        <f t="shared" ref="R130:R131" si="54">IF(Q130&lt;=30,O130+P130,O130+O130*0.3)*IF(G130=1,0.4,IF(G130=2,0.75,IF(G130="1 (kas 4 m. 1 k. nerengiamos)",0.52,1)))*IF(D130="olimpinė",1,IF(M130="Ne",0.5,1))*IF(OR(A$5="Lietuvos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federacija"),IF(OR(J130&lt;8,K130&lt;16),0,1),1)*E130*IF(I130&lt;=1,1,1/I130)*IF(OR(A$5="Lietuvos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73.9024</v>
      </c>
      <c r="S130" s="7"/>
      <c r="T130" s="7"/>
      <c r="U130" s="7"/>
      <c r="V130" s="7"/>
    </row>
    <row r="131" spans="1:22">
      <c r="A131" s="73">
        <v>2</v>
      </c>
      <c r="B131" s="53" t="s">
        <v>97</v>
      </c>
      <c r="C131" s="53" t="s">
        <v>96</v>
      </c>
      <c r="D131" s="77" t="s">
        <v>50</v>
      </c>
      <c r="E131" s="136">
        <v>2</v>
      </c>
      <c r="F131" s="136" t="s">
        <v>51</v>
      </c>
      <c r="G131" s="136">
        <v>1</v>
      </c>
      <c r="H131" s="136" t="s">
        <v>36</v>
      </c>
      <c r="I131" s="136"/>
      <c r="J131" s="136">
        <v>33</v>
      </c>
      <c r="K131" s="136"/>
      <c r="L131" s="136">
        <v>1</v>
      </c>
      <c r="M131" s="136" t="s">
        <v>34</v>
      </c>
      <c r="N131" s="3">
        <f t="shared" si="50"/>
        <v>85</v>
      </c>
      <c r="O131" s="8">
        <f t="shared" si="51"/>
        <v>85</v>
      </c>
      <c r="P131" s="4">
        <f t="shared" ref="P131" si="55">IF(O131=0,0,IF(F131="OŽ",IF(L131&gt;35,0,IF(J131&gt;35,(36-L131)*1.836,((36-L131)-(36-J131))*1.836)),0)+IF(F131="PČ",IF(L131&gt;31,0,IF(J131&gt;31,(32-L131)*1.347,((32-L131)-(32-J131))*1.347)),0)+ IF(F131="PČneol",IF(L131&gt;15,0,IF(J131&gt;15,(16-L131)*0.255,((16-L131)-(16-J131))*0.255)),0)+IF(F131="PŽ",IF(L131&gt;31,0,IF(J131&gt;31,(32-L131)*0.255,((32-L131)-(32-J131))*0.255)),0)+IF(F131="EČ",IF(L131&gt;23,0,IF(J131&gt;23,(24-L131)*0.612,((24-L131)-(24-J131))*0.612)),0)+IF(F131="EČneol",IF(L131&gt;7,0,IF(J131&gt;7,(8-L131)*0.204,((8-L131)-(8-J131))*0.204)),0)+IF(F131="EŽ",IF(L131&gt;23,0,IF(J131&gt;23,(24-L131)*0.204,((24-L131)-(24-J131))*0.204)),0)+IF(F131="PT",IF(L131&gt;31,0,IF(J131&gt;31,(32-L131)*0.204,((32-L131)-(32-J131))*0.204)),0)+IF(F131="JOŽ",IF(L131&gt;23,0,IF(J131&gt;23,(24-L131)*0.255,((24-L131)-(24-J131))*0.255)),0)+IF(F131="JPČ",IF(L131&gt;23,0,IF(J131&gt;23,(24-L131)*0.204,((24-L131)-(24-J131))*0.204)),0)+IF(F131="JEČ",IF(L131&gt;15,0,IF(J131&gt;15,(16-L131)*0.102,((16-L131)-(16-J131))*0.102)),0)+IF(F131="JEOF",IF(L131&gt;15,0,IF(J131&gt;15,(16-L131)*0.102,((16-L131)-(16-J131))*0.102)),0)+IF(F131="JnPČ",IF(L131&gt;15,0,IF(J131&gt;15,(16-L131)*0.153,((16-L131)-(16-J131))*0.153)),0)+IF(F131="JnEČ",IF(L131&gt;15,0,IF(J131&gt;15,(16-L131)*0.0765,((16-L131)-(16-J131))*0.0765)),0)+IF(F131="JčPČ",IF(L131&gt;15,0,IF(J131&gt;15,(16-L131)*0.06375,((16-L131)-(16-J131))*0.06375)),0)+IF(F131="JčEČ",IF(L131&gt;15,0,IF(J131&gt;15,(16-L131)*0.051,((16-L131)-(16-J131))*0.051)),0)+IF(F131="NEAK",IF(L131&gt;23,0,IF(J131&gt;23,(24-L131)*0.03444,((24-L131)-(24-J131))*0.03444)),0))</f>
        <v>3.8250000000000002</v>
      </c>
      <c r="Q131" s="10">
        <f t="shared" ref="Q131" si="56">IF(ISERROR(P131*100/N131),0,(P131*100/N131))</f>
        <v>4.5</v>
      </c>
      <c r="R131" s="9">
        <f t="shared" si="54"/>
        <v>73.9024</v>
      </c>
      <c r="S131" s="7"/>
      <c r="T131" s="7"/>
      <c r="U131" s="7"/>
      <c r="V131" s="7"/>
    </row>
    <row r="132" spans="1:22" s="7" customFormat="1">
      <c r="A132" s="73">
        <v>3</v>
      </c>
      <c r="B132" s="53" t="s">
        <v>98</v>
      </c>
      <c r="C132" s="53" t="s">
        <v>99</v>
      </c>
      <c r="D132" s="77" t="s">
        <v>50</v>
      </c>
      <c r="E132" s="136">
        <v>1</v>
      </c>
      <c r="F132" s="136" t="s">
        <v>51</v>
      </c>
      <c r="G132" s="136">
        <v>1</v>
      </c>
      <c r="H132" s="136" t="s">
        <v>36</v>
      </c>
      <c r="I132" s="136"/>
      <c r="J132" s="136">
        <v>29</v>
      </c>
      <c r="K132" s="136"/>
      <c r="L132" s="136">
        <v>7</v>
      </c>
      <c r="M132" s="136" t="s">
        <v>34</v>
      </c>
      <c r="N132" s="3"/>
      <c r="O132" s="8"/>
      <c r="P132" s="4"/>
      <c r="Q132" s="10"/>
      <c r="R132" s="9"/>
    </row>
    <row r="133" spans="1:22" s="107" customFormat="1" ht="18" customHeight="1">
      <c r="A133" s="99">
        <v>4</v>
      </c>
      <c r="B133" s="72" t="s">
        <v>100</v>
      </c>
      <c r="C133" s="76" t="s">
        <v>99</v>
      </c>
      <c r="D133" s="100" t="s">
        <v>50</v>
      </c>
      <c r="E133" s="101">
        <v>1</v>
      </c>
      <c r="F133" s="101" t="s">
        <v>51</v>
      </c>
      <c r="G133" s="101">
        <v>1</v>
      </c>
      <c r="H133" s="101" t="s">
        <v>36</v>
      </c>
      <c r="I133" s="101"/>
      <c r="J133" s="101">
        <v>29</v>
      </c>
      <c r="K133" s="101"/>
      <c r="L133" s="101">
        <v>12</v>
      </c>
      <c r="M133" s="101" t="s">
        <v>34</v>
      </c>
      <c r="N133" s="102"/>
      <c r="O133" s="103"/>
      <c r="P133" s="104"/>
      <c r="Q133" s="105"/>
      <c r="R133" s="106"/>
    </row>
    <row r="134" spans="1:22">
      <c r="A134" s="155" t="s">
        <v>41</v>
      </c>
      <c r="B134" s="156"/>
      <c r="C134" s="156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8"/>
      <c r="R134" s="9">
        <f>SUM(R130:R133)</f>
        <v>147.8048</v>
      </c>
      <c r="S134" s="7"/>
      <c r="T134" s="7"/>
      <c r="U134" s="7"/>
      <c r="V134" s="7"/>
    </row>
    <row r="135" spans="1:22" ht="15.75">
      <c r="A135" s="21" t="s">
        <v>56</v>
      </c>
      <c r="B135" s="2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"/>
      <c r="S135" s="7"/>
      <c r="T135" s="7"/>
      <c r="U135" s="7"/>
      <c r="V135" s="7"/>
    </row>
    <row r="136" spans="1:22">
      <c r="A136" s="46" t="s">
        <v>63</v>
      </c>
      <c r="B136" s="46"/>
      <c r="C136" s="46"/>
      <c r="D136" s="46"/>
      <c r="E136" s="46"/>
      <c r="F136" s="46"/>
      <c r="G136" s="46"/>
      <c r="H136" s="46"/>
      <c r="I136" s="46"/>
      <c r="J136" s="131"/>
      <c r="K136" s="131"/>
      <c r="L136" s="131"/>
      <c r="M136" s="131"/>
      <c r="N136" s="131"/>
      <c r="O136" s="131"/>
      <c r="P136" s="131"/>
      <c r="Q136" s="131"/>
      <c r="R136" s="13"/>
      <c r="S136" s="7"/>
      <c r="T136" s="7"/>
      <c r="U136" s="7"/>
      <c r="V136" s="7"/>
    </row>
    <row r="137" spans="1:22" s="7" customFormat="1">
      <c r="A137" s="46"/>
      <c r="B137" s="46"/>
      <c r="C137" s="46"/>
      <c r="D137" s="46"/>
      <c r="E137" s="46"/>
      <c r="F137" s="46"/>
      <c r="G137" s="46"/>
      <c r="H137" s="46"/>
      <c r="I137" s="46"/>
      <c r="J137" s="131"/>
      <c r="K137" s="131"/>
      <c r="L137" s="131"/>
      <c r="M137" s="131"/>
      <c r="N137" s="131"/>
      <c r="O137" s="131"/>
      <c r="P137" s="131"/>
      <c r="Q137" s="131"/>
      <c r="R137" s="13"/>
    </row>
    <row r="138" spans="1:22">
      <c r="A138" s="148" t="s">
        <v>101</v>
      </c>
      <c r="B138" s="149"/>
      <c r="C138" s="149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30"/>
      <c r="R138" s="7"/>
      <c r="S138" s="7"/>
      <c r="T138" s="7"/>
      <c r="U138" s="7"/>
      <c r="V138" s="7"/>
    </row>
    <row r="139" spans="1:22" ht="18">
      <c r="A139" s="150" t="s">
        <v>59</v>
      </c>
      <c r="B139" s="159"/>
      <c r="C139" s="159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130"/>
      <c r="R139" s="7"/>
      <c r="S139" s="7"/>
      <c r="T139" s="7"/>
      <c r="U139" s="7"/>
      <c r="V139" s="7"/>
    </row>
    <row r="140" spans="1:22">
      <c r="A140" s="152" t="s">
        <v>102</v>
      </c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30"/>
      <c r="R140" s="7"/>
      <c r="S140" s="7"/>
      <c r="T140" s="7"/>
      <c r="U140" s="7"/>
      <c r="V140" s="7"/>
    </row>
    <row r="141" spans="1:22">
      <c r="A141" s="73">
        <v>1</v>
      </c>
      <c r="B141" s="72" t="s">
        <v>55</v>
      </c>
      <c r="C141" s="53" t="s">
        <v>70</v>
      </c>
      <c r="D141" s="77" t="s">
        <v>31</v>
      </c>
      <c r="E141" s="136">
        <v>1</v>
      </c>
      <c r="F141" s="136" t="s">
        <v>45</v>
      </c>
      <c r="G141" s="136">
        <v>1</v>
      </c>
      <c r="H141" s="136" t="s">
        <v>34</v>
      </c>
      <c r="I141" s="136"/>
      <c r="J141" s="136">
        <v>35</v>
      </c>
      <c r="K141" s="136"/>
      <c r="L141" s="136">
        <v>12</v>
      </c>
      <c r="M141" s="136" t="s">
        <v>34</v>
      </c>
      <c r="N141" s="3">
        <f t="shared" ref="N141:N149" si="57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81.265000000000001</v>
      </c>
      <c r="O141" s="8">
        <f t="shared" ref="O141:O149" si="58">IF(F141="OŽ",N141,IF(H141="Ne",IF(J141*0.3&lt;J141-L141,N141,0),IF(J141*0.1&lt;J141-L141,N141,0)))</f>
        <v>81.265000000000001</v>
      </c>
      <c r="P141" s="4">
        <f t="shared" ref="P141" si="59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26.939999999999998</v>
      </c>
      <c r="Q141" s="10">
        <f t="shared" ref="Q141" si="60">IF(ISERROR(P141*100/N141),0,(P141*100/N141))</f>
        <v>33.150802928690091</v>
      </c>
      <c r="R141" s="9">
        <f t="shared" ref="R141:R149" si="61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43.948112000000002</v>
      </c>
      <c r="S141" s="7"/>
      <c r="T141" s="7"/>
      <c r="U141" s="7"/>
      <c r="V141" s="7"/>
    </row>
    <row r="142" spans="1:22">
      <c r="A142" s="73">
        <v>2</v>
      </c>
      <c r="B142" s="53" t="s">
        <v>72</v>
      </c>
      <c r="C142" s="53" t="s">
        <v>70</v>
      </c>
      <c r="D142" s="77" t="s">
        <v>31</v>
      </c>
      <c r="E142" s="136">
        <v>1</v>
      </c>
      <c r="F142" s="136" t="s">
        <v>45</v>
      </c>
      <c r="G142" s="136">
        <v>1</v>
      </c>
      <c r="H142" s="136" t="s">
        <v>34</v>
      </c>
      <c r="I142" s="136"/>
      <c r="J142" s="136">
        <v>35</v>
      </c>
      <c r="K142" s="136"/>
      <c r="L142" s="136">
        <v>33</v>
      </c>
      <c r="M142" s="136" t="s">
        <v>34</v>
      </c>
      <c r="N142" s="3">
        <f t="shared" si="57"/>
        <v>0</v>
      </c>
      <c r="O142" s="8">
        <f t="shared" si="58"/>
        <v>0</v>
      </c>
      <c r="P142" s="4">
        <f t="shared" ref="P142:P149" si="62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0">
        <f t="shared" ref="Q142:Q149" si="63">IF(ISERROR(P142*100/N142),0,(P142*100/N142))</f>
        <v>0</v>
      </c>
      <c r="R142" s="9">
        <f t="shared" si="61"/>
        <v>0</v>
      </c>
      <c r="S142" s="7"/>
      <c r="T142" s="7"/>
      <c r="U142" s="7"/>
      <c r="V142" s="7"/>
    </row>
    <row r="143" spans="1:22">
      <c r="A143" s="73">
        <v>3</v>
      </c>
      <c r="B143" s="53" t="s">
        <v>55</v>
      </c>
      <c r="C143" s="53" t="s">
        <v>71</v>
      </c>
      <c r="D143" s="77" t="s">
        <v>31</v>
      </c>
      <c r="E143" s="136">
        <v>1</v>
      </c>
      <c r="F143" s="136" t="s">
        <v>45</v>
      </c>
      <c r="G143" s="136">
        <v>1</v>
      </c>
      <c r="H143" s="136" t="s">
        <v>34</v>
      </c>
      <c r="I143" s="136"/>
      <c r="J143" s="136">
        <v>29</v>
      </c>
      <c r="K143" s="136"/>
      <c r="L143" s="136">
        <v>13</v>
      </c>
      <c r="M143" s="136" t="s">
        <v>36</v>
      </c>
      <c r="N143" s="3">
        <f t="shared" si="57"/>
        <v>71.611874999999998</v>
      </c>
      <c r="O143" s="8">
        <f t="shared" si="58"/>
        <v>71.611874999999998</v>
      </c>
      <c r="P143" s="4">
        <f t="shared" si="62"/>
        <v>21.552</v>
      </c>
      <c r="Q143" s="10">
        <f t="shared" si="63"/>
        <v>30.09556725054329</v>
      </c>
      <c r="R143" s="9">
        <f t="shared" si="61"/>
        <v>38.727702000000008</v>
      </c>
      <c r="S143" s="7"/>
      <c r="T143" s="7"/>
      <c r="U143" s="7"/>
      <c r="V143" s="7"/>
    </row>
    <row r="144" spans="1:22">
      <c r="A144" s="73">
        <v>4</v>
      </c>
      <c r="B144" s="53" t="s">
        <v>29</v>
      </c>
      <c r="C144" s="53" t="s">
        <v>70</v>
      </c>
      <c r="D144" s="77" t="s">
        <v>31</v>
      </c>
      <c r="E144" s="136">
        <v>1</v>
      </c>
      <c r="F144" s="136" t="s">
        <v>45</v>
      </c>
      <c r="G144" s="136">
        <v>1</v>
      </c>
      <c r="H144" s="136" t="s">
        <v>34</v>
      </c>
      <c r="I144" s="136"/>
      <c r="J144" s="136">
        <v>33</v>
      </c>
      <c r="K144" s="136"/>
      <c r="L144" s="136">
        <v>7</v>
      </c>
      <c r="M144" s="136" t="s">
        <v>36</v>
      </c>
      <c r="N144" s="3">
        <f t="shared" si="57"/>
        <v>132</v>
      </c>
      <c r="O144" s="8">
        <f t="shared" si="58"/>
        <v>132</v>
      </c>
      <c r="P144" s="4">
        <f t="shared" si="62"/>
        <v>33.674999999999997</v>
      </c>
      <c r="Q144" s="10">
        <f t="shared" si="63"/>
        <v>25.511363636363633</v>
      </c>
      <c r="R144" s="9">
        <f t="shared" si="61"/>
        <v>68.920800000000014</v>
      </c>
      <c r="S144" s="7"/>
      <c r="T144" s="7"/>
      <c r="U144" s="7"/>
      <c r="V144" s="7"/>
    </row>
    <row r="145" spans="1:22">
      <c r="A145" s="73">
        <v>5</v>
      </c>
      <c r="B145" s="53" t="s">
        <v>46</v>
      </c>
      <c r="C145" s="53" t="s">
        <v>70</v>
      </c>
      <c r="D145" s="77" t="s">
        <v>31</v>
      </c>
      <c r="E145" s="136">
        <v>1</v>
      </c>
      <c r="F145" s="136" t="s">
        <v>45</v>
      </c>
      <c r="G145" s="136">
        <v>1</v>
      </c>
      <c r="H145" s="136" t="s">
        <v>34</v>
      </c>
      <c r="I145" s="136"/>
      <c r="J145" s="136">
        <v>33</v>
      </c>
      <c r="K145" s="136"/>
      <c r="L145" s="136">
        <v>17</v>
      </c>
      <c r="M145" s="136" t="s">
        <v>34</v>
      </c>
      <c r="N145" s="3">
        <f t="shared" si="57"/>
        <v>55</v>
      </c>
      <c r="O145" s="8">
        <f t="shared" si="58"/>
        <v>55</v>
      </c>
      <c r="P145" s="4">
        <f t="shared" si="62"/>
        <v>20.204999999999998</v>
      </c>
      <c r="Q145" s="10">
        <f t="shared" si="63"/>
        <v>36.736363636363635</v>
      </c>
      <c r="R145" s="9">
        <f t="shared" si="61"/>
        <v>29.744000000000003</v>
      </c>
      <c r="S145" s="7"/>
      <c r="T145" s="7"/>
      <c r="U145" s="7"/>
      <c r="V145" s="7"/>
    </row>
    <row r="146" spans="1:22">
      <c r="A146" s="73">
        <v>6</v>
      </c>
      <c r="B146" s="53" t="s">
        <v>29</v>
      </c>
      <c r="C146" s="53" t="s">
        <v>71</v>
      </c>
      <c r="D146" s="77" t="s">
        <v>31</v>
      </c>
      <c r="E146" s="136">
        <v>1</v>
      </c>
      <c r="F146" s="136" t="s">
        <v>45</v>
      </c>
      <c r="G146" s="136">
        <v>1</v>
      </c>
      <c r="H146" s="136" t="s">
        <v>34</v>
      </c>
      <c r="I146" s="136"/>
      <c r="J146" s="136">
        <v>24</v>
      </c>
      <c r="K146" s="136"/>
      <c r="L146" s="136">
        <v>3</v>
      </c>
      <c r="M146" s="136" t="s">
        <v>34</v>
      </c>
      <c r="N146" s="3">
        <f t="shared" si="57"/>
        <v>178.5</v>
      </c>
      <c r="O146" s="8">
        <f t="shared" si="58"/>
        <v>178.5</v>
      </c>
      <c r="P146" s="4">
        <f t="shared" si="62"/>
        <v>28.286999999999999</v>
      </c>
      <c r="Q146" s="10">
        <f t="shared" si="63"/>
        <v>15.847058823529411</v>
      </c>
      <c r="R146" s="9">
        <f t="shared" si="61"/>
        <v>86.023392000000015</v>
      </c>
      <c r="S146" s="7"/>
      <c r="T146" s="7"/>
      <c r="U146" s="7"/>
      <c r="V146" s="7"/>
    </row>
    <row r="147" spans="1:22">
      <c r="A147" s="73">
        <v>7</v>
      </c>
      <c r="B147" s="53" t="s">
        <v>46</v>
      </c>
      <c r="C147" s="53" t="s">
        <v>71</v>
      </c>
      <c r="D147" s="77" t="s">
        <v>31</v>
      </c>
      <c r="E147" s="136">
        <v>1</v>
      </c>
      <c r="F147" s="136" t="s">
        <v>45</v>
      </c>
      <c r="G147" s="136">
        <v>1</v>
      </c>
      <c r="H147" s="136" t="s">
        <v>34</v>
      </c>
      <c r="I147" s="136"/>
      <c r="J147" s="136">
        <v>24</v>
      </c>
      <c r="K147" s="136"/>
      <c r="L147" s="136">
        <v>21</v>
      </c>
      <c r="M147" s="136" t="s">
        <v>36</v>
      </c>
      <c r="N147" s="3">
        <f t="shared" si="57"/>
        <v>34.515000000000001</v>
      </c>
      <c r="O147" s="8">
        <f t="shared" si="58"/>
        <v>34.515000000000001</v>
      </c>
      <c r="P147" s="4">
        <f t="shared" si="62"/>
        <v>4.0410000000000004</v>
      </c>
      <c r="Q147" s="10">
        <f t="shared" si="63"/>
        <v>11.707953063885268</v>
      </c>
      <c r="R147" s="9">
        <f t="shared" si="61"/>
        <v>16.039296</v>
      </c>
      <c r="S147" s="7"/>
      <c r="T147" s="7"/>
      <c r="U147" s="7"/>
      <c r="V147" s="7"/>
    </row>
    <row r="148" spans="1:22">
      <c r="A148" s="73">
        <v>8</v>
      </c>
      <c r="B148" s="53" t="s">
        <v>52</v>
      </c>
      <c r="C148" s="53" t="s">
        <v>68</v>
      </c>
      <c r="D148" s="77" t="s">
        <v>31</v>
      </c>
      <c r="E148" s="136">
        <v>1</v>
      </c>
      <c r="F148" s="136" t="s">
        <v>45</v>
      </c>
      <c r="G148" s="136">
        <v>1</v>
      </c>
      <c r="H148" s="136" t="s">
        <v>34</v>
      </c>
      <c r="I148" s="136"/>
      <c r="J148" s="136">
        <v>24</v>
      </c>
      <c r="K148" s="136"/>
      <c r="L148" s="136">
        <v>18</v>
      </c>
      <c r="M148" s="136" t="s">
        <v>36</v>
      </c>
      <c r="N148" s="3">
        <f t="shared" si="57"/>
        <v>39.566250000000004</v>
      </c>
      <c r="O148" s="8">
        <f t="shared" si="58"/>
        <v>39.566250000000004</v>
      </c>
      <c r="P148" s="4">
        <f t="shared" si="62"/>
        <v>8.0820000000000007</v>
      </c>
      <c r="Q148" s="10">
        <f t="shared" si="63"/>
        <v>20.426499857833381</v>
      </c>
      <c r="R148" s="9">
        <f t="shared" si="61"/>
        <v>19.821672000000003</v>
      </c>
      <c r="S148" s="7"/>
      <c r="T148" s="7"/>
      <c r="U148" s="7"/>
      <c r="V148" s="7"/>
    </row>
    <row r="149" spans="1:22">
      <c r="A149" s="73">
        <v>9</v>
      </c>
      <c r="B149" s="53" t="s">
        <v>52</v>
      </c>
      <c r="C149" s="53" t="s">
        <v>69</v>
      </c>
      <c r="D149" s="77" t="s">
        <v>50</v>
      </c>
      <c r="E149" s="136">
        <v>1</v>
      </c>
      <c r="F149" s="136" t="s">
        <v>51</v>
      </c>
      <c r="G149" s="136">
        <v>1</v>
      </c>
      <c r="H149" s="136" t="s">
        <v>34</v>
      </c>
      <c r="I149" s="136"/>
      <c r="J149" s="136">
        <v>22</v>
      </c>
      <c r="K149" s="136"/>
      <c r="L149" s="136">
        <v>14</v>
      </c>
      <c r="M149" s="136" t="s">
        <v>34</v>
      </c>
      <c r="N149" s="3">
        <f t="shared" si="57"/>
        <v>6.875</v>
      </c>
      <c r="O149" s="8">
        <f t="shared" si="58"/>
        <v>6.875</v>
      </c>
      <c r="P149" s="4">
        <f t="shared" si="62"/>
        <v>0.51</v>
      </c>
      <c r="Q149" s="10">
        <f t="shared" si="63"/>
        <v>7.418181818181818</v>
      </c>
      <c r="R149" s="9">
        <f t="shared" si="61"/>
        <v>3.0721600000000002</v>
      </c>
      <c r="S149" s="7"/>
      <c r="T149" s="7"/>
      <c r="U149" s="7"/>
      <c r="V149" s="7"/>
    </row>
    <row r="150" spans="1:22">
      <c r="A150" s="155" t="s">
        <v>41</v>
      </c>
      <c r="B150" s="157"/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8"/>
      <c r="R150" s="9">
        <f>SUM(R141:R149)</f>
        <v>306.29713399999997</v>
      </c>
      <c r="S150" s="7"/>
      <c r="T150" s="7"/>
      <c r="U150" s="7"/>
      <c r="V150" s="7"/>
    </row>
    <row r="151" spans="1:22" ht="15.75">
      <c r="A151" s="21" t="s">
        <v>56</v>
      </c>
      <c r="B151" s="2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"/>
      <c r="S151" s="7"/>
      <c r="T151" s="7"/>
      <c r="U151" s="7"/>
      <c r="V151" s="7"/>
    </row>
    <row r="152" spans="1:22">
      <c r="A152" s="46" t="s">
        <v>63</v>
      </c>
      <c r="B152" s="46"/>
      <c r="C152" s="46"/>
      <c r="D152" s="46"/>
      <c r="E152" s="46"/>
      <c r="F152" s="46"/>
      <c r="G152" s="46"/>
      <c r="H152" s="46"/>
      <c r="I152" s="46"/>
      <c r="J152" s="131"/>
      <c r="K152" s="131"/>
      <c r="L152" s="131"/>
      <c r="M152" s="131"/>
      <c r="N152" s="131"/>
      <c r="O152" s="131"/>
      <c r="P152" s="131"/>
      <c r="Q152" s="131"/>
      <c r="R152" s="13"/>
      <c r="S152" s="7"/>
      <c r="T152" s="7"/>
      <c r="U152" s="7"/>
      <c r="V152" s="7"/>
    </row>
    <row r="153" spans="1:22" s="7" customFormat="1">
      <c r="A153" s="46"/>
      <c r="B153" s="46"/>
      <c r="C153" s="46"/>
      <c r="D153" s="46"/>
      <c r="E153" s="46"/>
      <c r="F153" s="46"/>
      <c r="G153" s="46"/>
      <c r="H153" s="46"/>
      <c r="I153" s="46"/>
      <c r="J153" s="131"/>
      <c r="K153" s="131"/>
      <c r="L153" s="131"/>
      <c r="M153" s="131"/>
      <c r="N153" s="131"/>
      <c r="O153" s="131"/>
      <c r="P153" s="131"/>
      <c r="Q153" s="131"/>
      <c r="R153" s="13"/>
    </row>
    <row r="154" spans="1:22">
      <c r="A154" s="148" t="s">
        <v>103</v>
      </c>
      <c r="B154" s="149"/>
      <c r="C154" s="149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30"/>
      <c r="R154" s="7"/>
      <c r="S154" s="7"/>
      <c r="T154" s="7"/>
      <c r="U154" s="7"/>
      <c r="V154" s="7"/>
    </row>
    <row r="155" spans="1:22" ht="18">
      <c r="A155" s="150" t="s">
        <v>59</v>
      </c>
      <c r="B155" s="159"/>
      <c r="C155" s="159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130"/>
      <c r="R155" s="7"/>
      <c r="S155" s="7"/>
      <c r="T155" s="7"/>
      <c r="U155" s="7"/>
      <c r="V155" s="7"/>
    </row>
    <row r="156" spans="1:22">
      <c r="A156" s="152" t="s">
        <v>104</v>
      </c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30"/>
      <c r="R156" s="7"/>
      <c r="S156" s="7"/>
      <c r="T156" s="7"/>
      <c r="U156" s="7"/>
      <c r="V156" s="7"/>
    </row>
    <row r="157" spans="1:22">
      <c r="A157" s="73">
        <v>1</v>
      </c>
      <c r="B157" s="53" t="s">
        <v>55</v>
      </c>
      <c r="C157" s="53" t="s">
        <v>70</v>
      </c>
      <c r="D157" s="77" t="s">
        <v>31</v>
      </c>
      <c r="E157" s="136">
        <v>1</v>
      </c>
      <c r="F157" s="136" t="s">
        <v>83</v>
      </c>
      <c r="G157" s="136">
        <v>1</v>
      </c>
      <c r="H157" s="136" t="s">
        <v>34</v>
      </c>
      <c r="I157" s="136"/>
      <c r="J157" s="136">
        <v>29</v>
      </c>
      <c r="K157" s="136"/>
      <c r="L157" s="136">
        <v>8</v>
      </c>
      <c r="M157" s="136" t="s">
        <v>34</v>
      </c>
      <c r="N157" s="3">
        <f t="shared" ref="N157:N168" si="64">(IF(F157="OŽ",IF(L157=1,550.8,IF(L157=2,426.38,IF(L157=3,342.14,IF(L157=4,181.44,IF(L157=5,168.48,IF(L157=6,155.52,IF(L157=7,148.5,IF(L157=8,144,0))))))))+IF(L157&lt;=8,0,IF(L157&lt;=16,137.7,IF(L157&lt;=24,108,IF(L157&lt;=32,80.1,IF(L157&lt;=36,52.2,0)))))-IF(L157&lt;=8,0,IF(L157&lt;=16,(L157-9)*2.754,IF(L157&lt;=24,(L157-17)* 2.754,IF(L157&lt;=32,(L157-25)* 2.754,IF(L157&lt;=36,(L157-33)*2.754,0))))),0)+IF(F157="PČ",IF(L157=1,449,IF(L157=2,314.6,IF(L157=3,238,IF(L157=4,172,IF(L157=5,159,IF(L157=6,145,IF(L157=7,132,IF(L157=8,119,0))))))))+IF(L157&lt;=8,0,IF(L157&lt;=16,88,IF(L157&lt;=24,55,IF(L157&lt;=32,22,0))))-IF(L157&lt;=8,0,IF(L157&lt;=16,(L157-9)*2.245,IF(L157&lt;=24,(L157-17)*2.245,IF(L157&lt;=32,(L157-25)*2.245,0)))),0)+IF(F157="PČneol",IF(L157=1,85,IF(L157=2,64.61,IF(L157=3,50.76,IF(L157=4,16.25,IF(L157=5,15,IF(L157=6,13.75,IF(L157=7,12.5,IF(L157=8,11.25,0))))))))+IF(L157&lt;=8,0,IF(L157&lt;=16,9,0))-IF(L157&lt;=8,0,IF(L157&lt;=16,(L157-9)*0.425,0)),0)+IF(F157="PŽ",IF(L157=1,85,IF(L157=2,59.5,IF(L157=3,45,IF(L157=4,32.5,IF(L157=5,30,IF(L157=6,27.5,IF(L157=7,25,IF(L157=8,22.5,0))))))))+IF(L157&lt;=8,0,IF(L157&lt;=16,19,IF(L157&lt;=24,13,IF(L157&lt;=32,8,0))))-IF(L157&lt;=8,0,IF(L157&lt;=16,(L157-9)*0.425,IF(L157&lt;=24,(L157-17)*0.425,IF(L157&lt;=32,(L157-25)*0.425,0)))),0)+IF(F157="EČ",IF(L157=1,204,IF(L157=2,156.24,IF(L157=3,123.84,IF(L157=4,72,IF(L157=5,66,IF(L157=6,60,IF(L157=7,54,IF(L157=8,48,0))))))))+IF(L157&lt;=8,0,IF(L157&lt;=16,40,IF(L157&lt;=24,25,0)))-IF(L157&lt;=8,0,IF(L157&lt;=16,(L157-9)*1.02,IF(L157&lt;=24,(L157-17)*1.02,0))),0)+IF(F157="EČneol",IF(L157=1,68,IF(L157=2,51.69,IF(L157=3,40.61,IF(L157=4,13,IF(L157=5,12,IF(L157=6,11,IF(L157=7,10,IF(L157=8,9,0)))))))))+IF(F157="EŽ",IF(L157=1,68,IF(L157=2,47.6,IF(L157=3,36,IF(L157=4,18,IF(L157=5,16.5,IF(L157=6,15,IF(L157=7,13.5,IF(L157=8,12,0))))))))+IF(L157&lt;=8,0,IF(L157&lt;=16,10,IF(L157&lt;=24,6,0)))-IF(L157&lt;=8,0,IF(L157&lt;=16,(L157-9)*0.34,IF(L157&lt;=24,(L157-17)*0.34,0))),0)+IF(F157="PT",IF(L157=1,68,IF(L157=2,52.08,IF(L157=3,41.28,IF(L157=4,24,IF(L157=5,22,IF(L157=6,20,IF(L157=7,18,IF(L157=8,16,0))))))))+IF(L157&lt;=8,0,IF(L157&lt;=16,13,IF(L157&lt;=24,9,IF(L157&lt;=32,4,0))))-IF(L157&lt;=8,0,IF(L157&lt;=16,(L157-9)*0.34,IF(L157&lt;=24,(L157-17)*0.34,IF(L157&lt;=32,(L157-25)*0.34,0)))),0)+IF(F157="JOŽ",IF(L157=1,85,IF(L157=2,59.5,IF(L157=3,45,IF(L157=4,32.5,IF(L157=5,30,IF(L157=6,27.5,IF(L157=7,25,IF(L157=8,22.5,0))))))))+IF(L157&lt;=8,0,IF(L157&lt;=16,19,IF(L157&lt;=24,13,0)))-IF(L157&lt;=8,0,IF(L157&lt;=16,(L157-9)*0.425,IF(L157&lt;=24,(L157-17)*0.425,0))),0)+IF(F157="JPČ",IF(L157=1,68,IF(L157=2,47.6,IF(L157=3,36,IF(L157=4,26,IF(L157=5,24,IF(L157=6,22,IF(L157=7,20,IF(L157=8,18,0))))))))+IF(L157&lt;=8,0,IF(L157&lt;=16,13,IF(L157&lt;=24,9,0)))-IF(L157&lt;=8,0,IF(L157&lt;=16,(L157-9)*0.34,IF(L157&lt;=24,(L157-17)*0.34,0))),0)+IF(F157="JEČ",IF(L157=1,34,IF(L157=2,26.04,IF(L157=3,20.6,IF(L157=4,12,IF(L157=5,11,IF(L157=6,10,IF(L157=7,9,IF(L157=8,8,0))))))))+IF(L157&lt;=8,0,IF(L157&lt;=16,6,0))-IF(L157&lt;=8,0,IF(L157&lt;=16,(L157-9)*0.17,0)),0)+IF(F157="JEOF",IF(L157=1,34,IF(L157=2,26.04,IF(L157=3,20.6,IF(L157=4,12,IF(L157=5,11,IF(L157=6,10,IF(L157=7,9,IF(L157=8,8,0))))))))+IF(L157&lt;=8,0,IF(L157&lt;=16,6,0))-IF(L157&lt;=8,0,IF(L157&lt;=16,(L157-9)*0.17,0)),0)+IF(F157="JnPČ",IF(L157=1,51,IF(L157=2,35.7,IF(L157=3,27,IF(L157=4,19.5,IF(L157=5,18,IF(L157=6,16.5,IF(L157=7,15,IF(L157=8,13.5,0))))))))+IF(L157&lt;=8,0,IF(L157&lt;=16,10,0))-IF(L157&lt;=8,0,IF(L157&lt;=16,(L157-9)*0.255,0)),0)+IF(F157="JnEČ",IF(L157=1,25.5,IF(L157=2,19.53,IF(L157=3,15.48,IF(L157=4,9,IF(L157=5,8.25,IF(L157=6,7.5,IF(L157=7,6.75,IF(L157=8,6,0))))))))+IF(L157&lt;=8,0,IF(L157&lt;=16,5,0))-IF(L157&lt;=8,0,IF(L157&lt;=16,(L157-9)*0.1275,0)),0)+IF(F157="JčPČ",IF(L157=1,21.25,IF(L157=2,14.5,IF(L157=3,11.5,IF(L157=4,7,IF(L157=5,6.5,IF(L157=6,6,IF(L157=7,5.5,IF(L157=8,5,0))))))))+IF(L157&lt;=8,0,IF(L157&lt;=16,4,0))-IF(L157&lt;=8,0,IF(L157&lt;=16,(L157-9)*0.10625,0)),0)+IF(F157="JčEČ",IF(L157=1,17,IF(L157=2,13.02,IF(L157=3,10.32,IF(L157=4,6,IF(L157=5,5.5,IF(L157=6,5,IF(L157=7,4.5,IF(L157=8,4,0))))))))+IF(L157&lt;=8,0,IF(L157&lt;=16,3,0))-IF(L157&lt;=8,0,IF(L157&lt;=16,(L157-9)*0.085,0)),0)+IF(F157="NEAK",IF(L157=1,11.48,IF(L157=2,8.79,IF(L157=3,6.97,IF(L157=4,4.05,IF(L157=5,3.71,IF(L157=6,3.38,IF(L157=7,3.04,IF(L157=8,2.7,0))))))))+IF(L157&lt;=8,0,IF(L157&lt;=16,2,IF(L157&lt;=24,1.3,0)))-IF(L157&lt;=8,0,IF(L157&lt;=16,(L157-9)*0.0574,IF(L157&lt;=24,(L157-17)*0.0574,0))),0))*IF(L157&lt;0,1,IF(OR(F157="PČ",F157="PŽ",F157="PT"),IF(J157&lt;32,J157/32,1),1))* IF(L157&lt;0,1,IF(OR(F157="EČ",F157="EŽ",F157="JOŽ",F157="JPČ",F157="NEAK"),IF(J157&lt;24,J157/24,1),1))*IF(L157&lt;0,1,IF(OR(F157="PČneol",F157="JEČ",F157="JEOF",F157="JnPČ",F157="JnEČ",F157="JčPČ",F157="JčEČ"),IF(J157&lt;16,J157/16,1),1))*IF(L157&lt;0,1,IF(F157="EČneol",IF(J157&lt;8,J157/8,1),1))</f>
        <v>48</v>
      </c>
      <c r="O157" s="8">
        <f t="shared" ref="O157:O168" si="65">IF(F157="OŽ",N157,IF(H157="Ne",IF(J157*0.3&lt;J157-L157,N157,0),IF(J157*0.1&lt;J157-L157,N157,0)))</f>
        <v>48</v>
      </c>
      <c r="P157" s="4">
        <f t="shared" ref="P157" si="66">IF(O157=0,0,IF(F157="OŽ",IF(L157&gt;35,0,IF(J157&gt;35,(36-L157)*1.836,((36-L157)-(36-J157))*1.836)),0)+IF(F157="PČ",IF(L157&gt;31,0,IF(J157&gt;31,(32-L157)*1.347,((32-L157)-(32-J157))*1.347)),0)+ IF(F157="PČneol",IF(L157&gt;15,0,IF(J157&gt;15,(16-L157)*0.255,((16-L157)-(16-J157))*0.255)),0)+IF(F157="PŽ",IF(L157&gt;31,0,IF(J157&gt;31,(32-L157)*0.255,((32-L157)-(32-J157))*0.255)),0)+IF(F157="EČ",IF(L157&gt;23,0,IF(J157&gt;23,(24-L157)*0.612,((24-L157)-(24-J157))*0.612)),0)+IF(F157="EČneol",IF(L157&gt;7,0,IF(J157&gt;7,(8-L157)*0.204,((8-L157)-(8-J157))*0.204)),0)+IF(F157="EŽ",IF(L157&gt;23,0,IF(J157&gt;23,(24-L157)*0.204,((24-L157)-(24-J157))*0.204)),0)+IF(F157="PT",IF(L157&gt;31,0,IF(J157&gt;31,(32-L157)*0.204,((32-L157)-(32-J157))*0.204)),0)+IF(F157="JOŽ",IF(L157&gt;23,0,IF(J157&gt;23,(24-L157)*0.255,((24-L157)-(24-J157))*0.255)),0)+IF(F157="JPČ",IF(L157&gt;23,0,IF(J157&gt;23,(24-L157)*0.204,((24-L157)-(24-J157))*0.204)),0)+IF(F157="JEČ",IF(L157&gt;15,0,IF(J157&gt;15,(16-L157)*0.102,((16-L157)-(16-J157))*0.102)),0)+IF(F157="JEOF",IF(L157&gt;15,0,IF(J157&gt;15,(16-L157)*0.102,((16-L157)-(16-J157))*0.102)),0)+IF(F157="JnPČ",IF(L157&gt;15,0,IF(J157&gt;15,(16-L157)*0.153,((16-L157)-(16-J157))*0.153)),0)+IF(F157="JnEČ",IF(L157&gt;15,0,IF(J157&gt;15,(16-L157)*0.0765,((16-L157)-(16-J157))*0.0765)),0)+IF(F157="JčPČ",IF(L157&gt;15,0,IF(J157&gt;15,(16-L157)*0.06375,((16-L157)-(16-J157))*0.06375)),0)+IF(F157="JčEČ",IF(L157&gt;15,0,IF(J157&gt;15,(16-L157)*0.051,((16-L157)-(16-J157))*0.051)),0)+IF(F157="NEAK",IF(L157&gt;23,0,IF(J157&gt;23,(24-L157)*0.03444,((24-L157)-(24-J157))*0.03444)),0))</f>
        <v>9.7919999999999998</v>
      </c>
      <c r="Q157" s="10">
        <f t="shared" ref="Q157" si="67">IF(ISERROR(P157*100/N157),0,(P157*100/N157))</f>
        <v>20.399999999999999</v>
      </c>
      <c r="R157" s="9">
        <f t="shared" ref="R157:R168" si="68">IF(Q157&lt;=30,O157+P157,O157+O157*0.3)*IF(G157=1,0.4,IF(G157=2,0.75,IF(G157="1 (kas 4 m. 1 k. nerengiamos)",0.52,1)))*IF(D157="olimpinė",1,IF(M157="Ne",0.5,1))*IF(OR(A$5="Lietuvos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federacija"),IF(OR(J157&lt;8,K157&lt;16),0,1),1)*E157*IF(I157&lt;=1,1,1/I157)*IF(OR(A$5="Lietuvos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24.041472000000002</v>
      </c>
      <c r="S157" s="7"/>
      <c r="T157" s="71"/>
      <c r="U157" s="71"/>
      <c r="V157" s="71"/>
    </row>
    <row r="158" spans="1:22">
      <c r="A158" s="73">
        <v>2</v>
      </c>
      <c r="B158" s="53" t="s">
        <v>72</v>
      </c>
      <c r="C158" s="53" t="s">
        <v>70</v>
      </c>
      <c r="D158" s="77" t="s">
        <v>31</v>
      </c>
      <c r="E158" s="136">
        <v>1</v>
      </c>
      <c r="F158" s="136" t="s">
        <v>83</v>
      </c>
      <c r="G158" s="136">
        <v>1</v>
      </c>
      <c r="H158" s="136" t="s">
        <v>34</v>
      </c>
      <c r="I158" s="136"/>
      <c r="J158" s="136">
        <v>29</v>
      </c>
      <c r="K158" s="136"/>
      <c r="L158" s="136">
        <v>21</v>
      </c>
      <c r="M158" s="136" t="s">
        <v>36</v>
      </c>
      <c r="N158" s="3">
        <f t="shared" si="64"/>
        <v>20.92</v>
      </c>
      <c r="O158" s="8">
        <f t="shared" si="65"/>
        <v>20.92</v>
      </c>
      <c r="P158" s="4">
        <f t="shared" ref="P158:P168" si="69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1.8359999999999999</v>
      </c>
      <c r="Q158" s="10">
        <f t="shared" ref="Q158:Q168" si="70">IF(ISERROR(P158*100/N158),0,(P158*100/N158))</f>
        <v>8.7762906309751418</v>
      </c>
      <c r="R158" s="9">
        <f t="shared" si="68"/>
        <v>9.4664960000000011</v>
      </c>
      <c r="S158" s="7"/>
      <c r="T158" s="71"/>
      <c r="U158" s="71"/>
      <c r="V158" s="71"/>
    </row>
    <row r="159" spans="1:22">
      <c r="A159" s="73">
        <v>3</v>
      </c>
      <c r="B159" s="53" t="s">
        <v>72</v>
      </c>
      <c r="C159" s="53" t="s">
        <v>71</v>
      </c>
      <c r="D159" s="77" t="s">
        <v>31</v>
      </c>
      <c r="E159" s="136">
        <v>1</v>
      </c>
      <c r="F159" s="136" t="s">
        <v>83</v>
      </c>
      <c r="G159" s="136">
        <v>1</v>
      </c>
      <c r="H159" s="136" t="s">
        <v>34</v>
      </c>
      <c r="I159" s="136"/>
      <c r="J159" s="136">
        <v>27</v>
      </c>
      <c r="K159" s="136"/>
      <c r="L159" s="136">
        <v>13</v>
      </c>
      <c r="M159" s="136" t="s">
        <v>34</v>
      </c>
      <c r="N159" s="3">
        <f t="shared" si="64"/>
        <v>35.92</v>
      </c>
      <c r="O159" s="8">
        <f t="shared" si="65"/>
        <v>35.92</v>
      </c>
      <c r="P159" s="4">
        <f t="shared" si="69"/>
        <v>6.7320000000000002</v>
      </c>
      <c r="Q159" s="10">
        <f t="shared" si="70"/>
        <v>18.741648106904233</v>
      </c>
      <c r="R159" s="9">
        <f t="shared" si="68"/>
        <v>17.743232000000003</v>
      </c>
      <c r="S159" s="7"/>
      <c r="T159" s="6"/>
      <c r="U159" s="6"/>
      <c r="V159" s="6"/>
    </row>
    <row r="160" spans="1:22">
      <c r="A160" s="73">
        <v>4</v>
      </c>
      <c r="B160" s="53" t="s">
        <v>46</v>
      </c>
      <c r="C160" s="53" t="s">
        <v>70</v>
      </c>
      <c r="D160" s="77" t="s">
        <v>31</v>
      </c>
      <c r="E160" s="136">
        <v>1</v>
      </c>
      <c r="F160" s="136" t="s">
        <v>83</v>
      </c>
      <c r="G160" s="136">
        <v>1</v>
      </c>
      <c r="H160" s="136" t="s">
        <v>34</v>
      </c>
      <c r="I160" s="136"/>
      <c r="J160" s="136">
        <v>22</v>
      </c>
      <c r="K160" s="136"/>
      <c r="L160" s="136">
        <v>11</v>
      </c>
      <c r="M160" s="136" t="s">
        <v>36</v>
      </c>
      <c r="N160" s="3">
        <f t="shared" si="64"/>
        <v>34.796666666666667</v>
      </c>
      <c r="O160" s="8">
        <f t="shared" si="65"/>
        <v>34.796666666666667</v>
      </c>
      <c r="P160" s="4">
        <f t="shared" si="69"/>
        <v>6.7320000000000002</v>
      </c>
      <c r="Q160" s="10">
        <f t="shared" si="70"/>
        <v>19.34668071654373</v>
      </c>
      <c r="R160" s="9">
        <f t="shared" si="68"/>
        <v>17.275925333333337</v>
      </c>
      <c r="S160" s="7"/>
      <c r="T160" s="7"/>
      <c r="U160" s="7"/>
      <c r="V160" s="7"/>
    </row>
    <row r="161" spans="1:22">
      <c r="A161" s="73">
        <v>5</v>
      </c>
      <c r="B161" s="53" t="s">
        <v>46</v>
      </c>
      <c r="C161" s="53" t="s">
        <v>79</v>
      </c>
      <c r="D161" s="77" t="s">
        <v>31</v>
      </c>
      <c r="E161" s="136">
        <v>2</v>
      </c>
      <c r="F161" s="136" t="s">
        <v>83</v>
      </c>
      <c r="G161" s="136">
        <v>1</v>
      </c>
      <c r="H161" s="136" t="s">
        <v>34</v>
      </c>
      <c r="I161" s="136"/>
      <c r="J161" s="136">
        <v>10</v>
      </c>
      <c r="K161" s="136"/>
      <c r="L161" s="136">
        <v>6</v>
      </c>
      <c r="M161" s="136" t="s">
        <v>34</v>
      </c>
      <c r="N161" s="3">
        <f t="shared" si="64"/>
        <v>25</v>
      </c>
      <c r="O161" s="8">
        <f t="shared" si="65"/>
        <v>25</v>
      </c>
      <c r="P161" s="4">
        <f t="shared" si="69"/>
        <v>2.448</v>
      </c>
      <c r="Q161" s="10">
        <f t="shared" si="70"/>
        <v>9.7919999999999998</v>
      </c>
      <c r="R161" s="59">
        <f t="shared" si="68"/>
        <v>22.836736000000002</v>
      </c>
      <c r="S161" s="7"/>
      <c r="T161" s="71"/>
      <c r="U161" s="71"/>
      <c r="V161" s="71"/>
    </row>
    <row r="162" spans="1:22">
      <c r="A162" s="73">
        <v>6</v>
      </c>
      <c r="B162" s="53" t="s">
        <v>29</v>
      </c>
      <c r="C162" s="53" t="s">
        <v>79</v>
      </c>
      <c r="D162" s="77" t="s">
        <v>31</v>
      </c>
      <c r="E162" s="136">
        <v>2</v>
      </c>
      <c r="F162" s="136" t="s">
        <v>83</v>
      </c>
      <c r="G162" s="136">
        <v>1</v>
      </c>
      <c r="H162" s="136" t="s">
        <v>34</v>
      </c>
      <c r="I162" s="136"/>
      <c r="J162" s="136">
        <v>10</v>
      </c>
      <c r="K162" s="136"/>
      <c r="L162" s="136">
        <v>6</v>
      </c>
      <c r="M162" s="136" t="s">
        <v>34</v>
      </c>
      <c r="N162" s="3">
        <f t="shared" si="64"/>
        <v>25</v>
      </c>
      <c r="O162" s="8">
        <f t="shared" si="65"/>
        <v>25</v>
      </c>
      <c r="P162" s="4">
        <f t="shared" si="69"/>
        <v>2.448</v>
      </c>
      <c r="Q162" s="10">
        <f t="shared" si="70"/>
        <v>9.7919999999999998</v>
      </c>
      <c r="R162" s="59">
        <f t="shared" si="68"/>
        <v>22.836736000000002</v>
      </c>
      <c r="S162" s="7"/>
      <c r="T162" s="71"/>
      <c r="U162" s="71"/>
      <c r="V162" s="71"/>
    </row>
    <row r="163" spans="1:22">
      <c r="A163" s="73">
        <v>7</v>
      </c>
      <c r="B163" s="53" t="s">
        <v>46</v>
      </c>
      <c r="C163" s="53" t="s">
        <v>71</v>
      </c>
      <c r="D163" s="77" t="s">
        <v>31</v>
      </c>
      <c r="E163" s="136">
        <v>1</v>
      </c>
      <c r="F163" s="136" t="s">
        <v>83</v>
      </c>
      <c r="G163" s="136">
        <v>1</v>
      </c>
      <c r="H163" s="136" t="s">
        <v>34</v>
      </c>
      <c r="I163" s="136"/>
      <c r="J163" s="136">
        <v>22</v>
      </c>
      <c r="K163" s="136"/>
      <c r="L163" s="136">
        <v>17</v>
      </c>
      <c r="M163" s="136" t="s">
        <v>36</v>
      </c>
      <c r="N163" s="3">
        <f t="shared" si="64"/>
        <v>22.916666666666664</v>
      </c>
      <c r="O163" s="8">
        <f t="shared" si="65"/>
        <v>22.916666666666664</v>
      </c>
      <c r="P163" s="4">
        <f t="shared" si="69"/>
        <v>3.06</v>
      </c>
      <c r="Q163" s="10">
        <f t="shared" si="70"/>
        <v>13.352727272727273</v>
      </c>
      <c r="R163" s="60">
        <f t="shared" si="68"/>
        <v>10.806293333333333</v>
      </c>
      <c r="S163" s="7"/>
      <c r="T163" s="7"/>
      <c r="U163" s="7"/>
      <c r="V163" s="7"/>
    </row>
    <row r="164" spans="1:22">
      <c r="A164" s="73">
        <v>8</v>
      </c>
      <c r="B164" s="53" t="s">
        <v>29</v>
      </c>
      <c r="C164" s="53" t="s">
        <v>71</v>
      </c>
      <c r="D164" s="77" t="s">
        <v>31</v>
      </c>
      <c r="E164" s="136">
        <v>1</v>
      </c>
      <c r="F164" s="136" t="s">
        <v>83</v>
      </c>
      <c r="G164" s="136">
        <v>1</v>
      </c>
      <c r="H164" s="136" t="s">
        <v>34</v>
      </c>
      <c r="I164" s="136"/>
      <c r="J164" s="136">
        <v>22</v>
      </c>
      <c r="K164" s="136"/>
      <c r="L164" s="136">
        <v>17</v>
      </c>
      <c r="M164" s="136" t="s">
        <v>36</v>
      </c>
      <c r="N164" s="3">
        <f t="shared" si="64"/>
        <v>22.916666666666664</v>
      </c>
      <c r="O164" s="8">
        <f t="shared" si="65"/>
        <v>22.916666666666664</v>
      </c>
      <c r="P164" s="4">
        <f t="shared" si="69"/>
        <v>3.06</v>
      </c>
      <c r="Q164" s="10">
        <f t="shared" si="70"/>
        <v>13.352727272727273</v>
      </c>
      <c r="R164" s="9">
        <f t="shared" si="68"/>
        <v>10.806293333333333</v>
      </c>
      <c r="S164" s="7"/>
      <c r="T164" s="7"/>
      <c r="U164" s="7"/>
      <c r="V164" s="7"/>
    </row>
    <row r="165" spans="1:22" ht="13.5" customHeight="1">
      <c r="A165" s="73">
        <v>9</v>
      </c>
      <c r="B165" s="53" t="s">
        <v>75</v>
      </c>
      <c r="C165" s="74" t="s">
        <v>105</v>
      </c>
      <c r="D165" s="77" t="s">
        <v>50</v>
      </c>
      <c r="E165" s="136">
        <v>1</v>
      </c>
      <c r="F165" s="136" t="s">
        <v>92</v>
      </c>
      <c r="G165" s="136">
        <v>1</v>
      </c>
      <c r="H165" s="136" t="s">
        <v>34</v>
      </c>
      <c r="I165" s="136"/>
      <c r="J165" s="136">
        <v>25</v>
      </c>
      <c r="K165" s="136"/>
      <c r="L165" s="136">
        <v>25</v>
      </c>
      <c r="M165" s="136" t="s">
        <v>36</v>
      </c>
      <c r="N165" s="3">
        <f t="shared" si="64"/>
        <v>0</v>
      </c>
      <c r="O165" s="8">
        <f t="shared" si="65"/>
        <v>0</v>
      </c>
      <c r="P165" s="4">
        <f t="shared" si="69"/>
        <v>0</v>
      </c>
      <c r="Q165" s="10">
        <f t="shared" si="70"/>
        <v>0</v>
      </c>
      <c r="R165" s="9">
        <f t="shared" si="68"/>
        <v>0</v>
      </c>
      <c r="S165" s="7"/>
      <c r="T165" s="7"/>
      <c r="U165" s="7"/>
      <c r="V165" s="7"/>
    </row>
    <row r="166" spans="1:22">
      <c r="A166" s="73">
        <v>10</v>
      </c>
      <c r="B166" s="53" t="s">
        <v>52</v>
      </c>
      <c r="C166" s="53" t="s">
        <v>69</v>
      </c>
      <c r="D166" s="77" t="s">
        <v>50</v>
      </c>
      <c r="E166" s="136">
        <v>1</v>
      </c>
      <c r="F166" s="136" t="s">
        <v>92</v>
      </c>
      <c r="G166" s="136">
        <v>1</v>
      </c>
      <c r="H166" s="136" t="s">
        <v>34</v>
      </c>
      <c r="I166" s="136"/>
      <c r="J166" s="136">
        <v>22</v>
      </c>
      <c r="K166" s="136"/>
      <c r="L166" s="136">
        <v>14</v>
      </c>
      <c r="M166" s="136" t="s">
        <v>36</v>
      </c>
      <c r="N166" s="3">
        <f t="shared" si="64"/>
        <v>0</v>
      </c>
      <c r="O166" s="8">
        <f t="shared" si="65"/>
        <v>0</v>
      </c>
      <c r="P166" s="4">
        <f t="shared" si="69"/>
        <v>0</v>
      </c>
      <c r="Q166" s="10">
        <f t="shared" si="70"/>
        <v>0</v>
      </c>
      <c r="R166" s="9">
        <f t="shared" si="68"/>
        <v>0</v>
      </c>
      <c r="S166" s="7"/>
      <c r="T166" s="7"/>
      <c r="U166" s="7"/>
      <c r="V166" s="7"/>
    </row>
    <row r="167" spans="1:22" s="7" customFormat="1">
      <c r="A167" s="54">
        <v>11</v>
      </c>
      <c r="B167" s="53" t="s">
        <v>52</v>
      </c>
      <c r="C167" s="53" t="s">
        <v>68</v>
      </c>
      <c r="D167" s="77" t="s">
        <v>31</v>
      </c>
      <c r="E167" s="136">
        <v>1</v>
      </c>
      <c r="F167" s="136" t="s">
        <v>83</v>
      </c>
      <c r="G167" s="136">
        <v>1</v>
      </c>
      <c r="H167" s="136" t="s">
        <v>34</v>
      </c>
      <c r="I167" s="55"/>
      <c r="J167" s="55">
        <v>21</v>
      </c>
      <c r="K167" s="55"/>
      <c r="L167" s="55">
        <v>13</v>
      </c>
      <c r="M167" s="55" t="s">
        <v>34</v>
      </c>
      <c r="N167" s="56">
        <f t="shared" si="64"/>
        <v>31.43</v>
      </c>
      <c r="O167" s="56">
        <f t="shared" si="65"/>
        <v>31.43</v>
      </c>
      <c r="P167" s="57">
        <f t="shared" si="69"/>
        <v>4.8959999999999999</v>
      </c>
      <c r="Q167" s="58">
        <f t="shared" si="70"/>
        <v>15.577473751193127</v>
      </c>
      <c r="R167" s="9">
        <f t="shared" si="68"/>
        <v>15.111616000000001</v>
      </c>
    </row>
    <row r="168" spans="1:22" s="7" customFormat="1">
      <c r="A168" s="54">
        <v>12</v>
      </c>
      <c r="B168" s="53" t="s">
        <v>75</v>
      </c>
      <c r="C168" s="53" t="s">
        <v>66</v>
      </c>
      <c r="D168" s="77" t="s">
        <v>50</v>
      </c>
      <c r="E168" s="136">
        <v>1</v>
      </c>
      <c r="F168" s="136" t="s">
        <v>92</v>
      </c>
      <c r="G168" s="136">
        <v>1</v>
      </c>
      <c r="H168" s="136" t="s">
        <v>34</v>
      </c>
      <c r="I168" s="55"/>
      <c r="J168" s="55">
        <v>19</v>
      </c>
      <c r="K168" s="55"/>
      <c r="L168" s="55">
        <v>16</v>
      </c>
      <c r="M168" s="55" t="s">
        <v>34</v>
      </c>
      <c r="N168" s="56">
        <f t="shared" si="64"/>
        <v>0</v>
      </c>
      <c r="O168" s="56">
        <f t="shared" si="65"/>
        <v>0</v>
      </c>
      <c r="P168" s="57">
        <f t="shared" si="69"/>
        <v>0</v>
      </c>
      <c r="Q168" s="58">
        <f t="shared" si="70"/>
        <v>0</v>
      </c>
      <c r="R168" s="9">
        <f t="shared" si="68"/>
        <v>0</v>
      </c>
    </row>
    <row r="169" spans="1:22">
      <c r="A169" s="155" t="s">
        <v>41</v>
      </c>
      <c r="B169" s="156"/>
      <c r="C169" s="156"/>
      <c r="D169" s="157"/>
      <c r="E169" s="157"/>
      <c r="F169" s="157"/>
      <c r="G169" s="157"/>
      <c r="H169" s="157"/>
      <c r="I169" s="157"/>
      <c r="J169" s="157"/>
      <c r="K169" s="157"/>
      <c r="L169" s="157"/>
      <c r="M169" s="157"/>
      <c r="N169" s="157"/>
      <c r="O169" s="157"/>
      <c r="P169" s="157"/>
      <c r="Q169" s="158"/>
      <c r="R169" s="9">
        <f>SUM(R157:R168)</f>
        <v>150.9248</v>
      </c>
      <c r="S169" s="7"/>
      <c r="T169" s="7"/>
      <c r="U169" s="7"/>
      <c r="V169" s="7"/>
    </row>
    <row r="170" spans="1:22" ht="15.75">
      <c r="A170" s="21" t="s">
        <v>56</v>
      </c>
      <c r="B170" s="2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"/>
      <c r="S170" s="7"/>
      <c r="T170" s="7"/>
      <c r="U170" s="7"/>
      <c r="V170" s="7"/>
    </row>
    <row r="171" spans="1:22">
      <c r="A171" s="46" t="s">
        <v>63</v>
      </c>
      <c r="B171" s="46"/>
      <c r="C171" s="46"/>
      <c r="D171" s="46"/>
      <c r="E171" s="46"/>
      <c r="F171" s="46"/>
      <c r="G171" s="46"/>
      <c r="H171" s="46"/>
      <c r="I171" s="46"/>
      <c r="J171" s="131"/>
      <c r="K171" s="131"/>
      <c r="L171" s="131"/>
      <c r="M171" s="131"/>
      <c r="N171" s="131"/>
      <c r="O171" s="131"/>
      <c r="P171" s="131"/>
      <c r="Q171" s="131"/>
      <c r="R171" s="13"/>
      <c r="S171" s="7"/>
      <c r="T171" s="7"/>
      <c r="U171" s="7"/>
      <c r="V171" s="7"/>
    </row>
    <row r="172" spans="1:22" s="7" customFormat="1">
      <c r="A172" s="46"/>
      <c r="B172" s="46"/>
      <c r="C172" s="46"/>
      <c r="D172" s="46"/>
      <c r="E172" s="46"/>
      <c r="F172" s="46"/>
      <c r="G172" s="46"/>
      <c r="H172" s="46"/>
      <c r="I172" s="46"/>
      <c r="J172" s="131"/>
      <c r="K172" s="131"/>
      <c r="L172" s="131"/>
      <c r="M172" s="131"/>
      <c r="N172" s="131"/>
      <c r="O172" s="131"/>
      <c r="P172" s="131"/>
      <c r="Q172" s="131"/>
      <c r="R172" s="13"/>
    </row>
    <row r="173" spans="1:22">
      <c r="A173" s="148" t="s">
        <v>106</v>
      </c>
      <c r="B173" s="149"/>
      <c r="C173" s="149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30"/>
      <c r="R173" s="7"/>
      <c r="S173" s="7"/>
      <c r="T173" s="7"/>
      <c r="U173" s="7"/>
      <c r="V173" s="7"/>
    </row>
    <row r="174" spans="1:22" ht="18">
      <c r="A174" s="150" t="s">
        <v>59</v>
      </c>
      <c r="B174" s="159"/>
      <c r="C174" s="159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130"/>
      <c r="R174" s="7"/>
      <c r="S174" s="7"/>
      <c r="T174" s="7"/>
      <c r="U174" s="7"/>
      <c r="V174" s="7"/>
    </row>
    <row r="175" spans="1:22">
      <c r="A175" s="152" t="s">
        <v>107</v>
      </c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30"/>
      <c r="R175" s="7"/>
      <c r="S175" s="7"/>
      <c r="T175" s="7"/>
      <c r="U175" s="7"/>
      <c r="V175" s="7"/>
    </row>
    <row r="176" spans="1:22">
      <c r="A176" s="73">
        <v>1</v>
      </c>
      <c r="B176" s="53" t="s">
        <v>37</v>
      </c>
      <c r="C176" s="53" t="s">
        <v>82</v>
      </c>
      <c r="D176" s="77" t="s">
        <v>31</v>
      </c>
      <c r="E176" s="136">
        <v>1</v>
      </c>
      <c r="F176" s="136" t="s">
        <v>83</v>
      </c>
      <c r="G176" s="136">
        <v>1</v>
      </c>
      <c r="H176" s="136" t="s">
        <v>34</v>
      </c>
      <c r="I176" s="136"/>
      <c r="J176" s="136">
        <v>34</v>
      </c>
      <c r="K176" s="136"/>
      <c r="L176" s="136">
        <v>28</v>
      </c>
      <c r="M176" s="136" t="s">
        <v>34</v>
      </c>
      <c r="N176" s="3">
        <f t="shared" ref="N176:N182" si="71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0</v>
      </c>
      <c r="O176" s="8">
        <f t="shared" ref="O176:O182" si="72">IF(F176="OŽ",N176,IF(H176="Ne",IF(J176*0.3&lt;J176-L176,N176,0),IF(J176*0.1&lt;J176-L176,N176,0)))</f>
        <v>0</v>
      </c>
      <c r="P176" s="4">
        <f t="shared" ref="P176" si="73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0">
        <f t="shared" ref="Q176" si="74">IF(ISERROR(P176*100/N176),0,(P176*100/N176))</f>
        <v>0</v>
      </c>
      <c r="R176" s="9">
        <f t="shared" ref="R176:R182" si="75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6" s="7"/>
      <c r="T176" s="7"/>
      <c r="U176" s="7"/>
      <c r="V176" s="7"/>
    </row>
    <row r="177" spans="1:22">
      <c r="A177" s="73">
        <v>2</v>
      </c>
      <c r="B177" s="53" t="s">
        <v>39</v>
      </c>
      <c r="C177" s="53" t="s">
        <v>82</v>
      </c>
      <c r="D177" s="77" t="s">
        <v>31</v>
      </c>
      <c r="E177" s="136">
        <v>1</v>
      </c>
      <c r="F177" s="136" t="s">
        <v>83</v>
      </c>
      <c r="G177" s="136">
        <v>1</v>
      </c>
      <c r="H177" s="136" t="s">
        <v>34</v>
      </c>
      <c r="I177" s="136"/>
      <c r="J177" s="136">
        <v>34</v>
      </c>
      <c r="K177" s="136"/>
      <c r="L177" s="136">
        <v>27</v>
      </c>
      <c r="M177" s="136" t="s">
        <v>34</v>
      </c>
      <c r="N177" s="3">
        <f t="shared" si="71"/>
        <v>0</v>
      </c>
      <c r="O177" s="8">
        <f t="shared" si="72"/>
        <v>0</v>
      </c>
      <c r="P177" s="4">
        <f t="shared" ref="P177:P182" si="76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0">
        <f t="shared" ref="Q177:Q182" si="77">IF(ISERROR(P177*100/N177),0,(P177*100/N177))</f>
        <v>0</v>
      </c>
      <c r="R177" s="9">
        <f t="shared" si="75"/>
        <v>0</v>
      </c>
      <c r="S177" s="7"/>
      <c r="T177" s="7"/>
      <c r="U177" s="7"/>
      <c r="V177" s="7"/>
    </row>
    <row r="178" spans="1:22">
      <c r="A178" s="73">
        <v>3</v>
      </c>
      <c r="B178" s="53" t="s">
        <v>81</v>
      </c>
      <c r="C178" s="53" t="s">
        <v>82</v>
      </c>
      <c r="D178" s="77" t="s">
        <v>31</v>
      </c>
      <c r="E178" s="136">
        <v>1</v>
      </c>
      <c r="F178" s="136" t="s">
        <v>83</v>
      </c>
      <c r="G178" s="136">
        <v>1</v>
      </c>
      <c r="H178" s="136" t="s">
        <v>34</v>
      </c>
      <c r="I178" s="136"/>
      <c r="J178" s="136">
        <v>34</v>
      </c>
      <c r="K178" s="136"/>
      <c r="L178" s="136">
        <v>25</v>
      </c>
      <c r="M178" s="136" t="s">
        <v>34</v>
      </c>
      <c r="N178" s="3">
        <f t="shared" si="71"/>
        <v>0</v>
      </c>
      <c r="O178" s="8">
        <f t="shared" si="72"/>
        <v>0</v>
      </c>
      <c r="P178" s="4">
        <f t="shared" si="76"/>
        <v>0</v>
      </c>
      <c r="Q178" s="10">
        <f t="shared" si="77"/>
        <v>0</v>
      </c>
      <c r="R178" s="9">
        <f t="shared" si="75"/>
        <v>0</v>
      </c>
      <c r="S178" s="7"/>
      <c r="T178" s="7"/>
      <c r="U178" s="7"/>
      <c r="V178" s="7"/>
    </row>
    <row r="179" spans="1:22">
      <c r="A179" s="73">
        <v>4</v>
      </c>
      <c r="B179" s="53" t="s">
        <v>84</v>
      </c>
      <c r="C179" s="53" t="s">
        <v>108</v>
      </c>
      <c r="D179" s="77" t="s">
        <v>31</v>
      </c>
      <c r="E179" s="136">
        <v>1</v>
      </c>
      <c r="F179" s="136" t="s">
        <v>83</v>
      </c>
      <c r="G179" s="136">
        <v>1</v>
      </c>
      <c r="H179" s="136" t="s">
        <v>34</v>
      </c>
      <c r="I179" s="136"/>
      <c r="J179" s="136">
        <v>107</v>
      </c>
      <c r="K179" s="136"/>
      <c r="L179" s="136">
        <v>5</v>
      </c>
      <c r="M179" s="136" t="s">
        <v>34</v>
      </c>
      <c r="N179" s="3">
        <f t="shared" si="71"/>
        <v>66</v>
      </c>
      <c r="O179" s="8">
        <f t="shared" si="72"/>
        <v>66</v>
      </c>
      <c r="P179" s="4">
        <f t="shared" si="76"/>
        <v>11.628</v>
      </c>
      <c r="Q179" s="10">
        <f t="shared" si="77"/>
        <v>17.618181818181817</v>
      </c>
      <c r="R179" s="9">
        <f t="shared" si="75"/>
        <v>32.293248000000006</v>
      </c>
      <c r="S179" s="7"/>
      <c r="T179" s="7"/>
      <c r="U179" s="7"/>
      <c r="V179" s="7"/>
    </row>
    <row r="180" spans="1:22">
      <c r="A180" s="73">
        <v>5</v>
      </c>
      <c r="B180" s="53" t="s">
        <v>37</v>
      </c>
      <c r="C180" s="53" t="s">
        <v>108</v>
      </c>
      <c r="D180" s="77" t="s">
        <v>31</v>
      </c>
      <c r="E180" s="136">
        <v>1</v>
      </c>
      <c r="F180" s="136" t="s">
        <v>83</v>
      </c>
      <c r="G180" s="136">
        <v>1</v>
      </c>
      <c r="H180" s="136" t="s">
        <v>34</v>
      </c>
      <c r="I180" s="136"/>
      <c r="J180" s="136">
        <v>107</v>
      </c>
      <c r="K180" s="136"/>
      <c r="L180" s="136">
        <v>37</v>
      </c>
      <c r="M180" s="136" t="s">
        <v>36</v>
      </c>
      <c r="N180" s="3">
        <f t="shared" si="71"/>
        <v>0</v>
      </c>
      <c r="O180" s="8">
        <f t="shared" si="72"/>
        <v>0</v>
      </c>
      <c r="P180" s="4">
        <f t="shared" si="76"/>
        <v>0</v>
      </c>
      <c r="Q180" s="10">
        <f t="shared" si="77"/>
        <v>0</v>
      </c>
      <c r="R180" s="9">
        <f t="shared" si="75"/>
        <v>0</v>
      </c>
      <c r="S180" s="7"/>
      <c r="T180" s="7"/>
      <c r="U180" s="7"/>
      <c r="V180" s="7"/>
    </row>
    <row r="181" spans="1:22">
      <c r="A181" s="73">
        <v>6</v>
      </c>
      <c r="B181" s="53" t="s">
        <v>81</v>
      </c>
      <c r="C181" s="53" t="s">
        <v>108</v>
      </c>
      <c r="D181" s="77" t="s">
        <v>31</v>
      </c>
      <c r="E181" s="136">
        <v>1</v>
      </c>
      <c r="F181" s="136" t="s">
        <v>83</v>
      </c>
      <c r="G181" s="136">
        <v>1</v>
      </c>
      <c r="H181" s="136" t="s">
        <v>34</v>
      </c>
      <c r="I181" s="136"/>
      <c r="J181" s="136">
        <v>136</v>
      </c>
      <c r="K181" s="136"/>
      <c r="L181" s="136">
        <v>39</v>
      </c>
      <c r="M181" s="136" t="s">
        <v>36</v>
      </c>
      <c r="N181" s="3">
        <f t="shared" si="71"/>
        <v>0</v>
      </c>
      <c r="O181" s="8">
        <f t="shared" si="72"/>
        <v>0</v>
      </c>
      <c r="P181" s="4">
        <f t="shared" si="76"/>
        <v>0</v>
      </c>
      <c r="Q181" s="10">
        <f t="shared" si="77"/>
        <v>0</v>
      </c>
      <c r="R181" s="9">
        <f t="shared" si="75"/>
        <v>0</v>
      </c>
      <c r="S181" s="7"/>
      <c r="T181" s="7"/>
      <c r="U181" s="7"/>
      <c r="V181" s="7"/>
    </row>
    <row r="182" spans="1:22">
      <c r="A182" s="73">
        <v>7</v>
      </c>
      <c r="B182" s="53" t="s">
        <v>39</v>
      </c>
      <c r="C182" s="53" t="s">
        <v>108</v>
      </c>
      <c r="D182" s="77" t="s">
        <v>31</v>
      </c>
      <c r="E182" s="136">
        <v>1</v>
      </c>
      <c r="F182" s="136" t="s">
        <v>83</v>
      </c>
      <c r="G182" s="136">
        <v>1</v>
      </c>
      <c r="H182" s="136" t="s">
        <v>34</v>
      </c>
      <c r="I182" s="136"/>
      <c r="J182" s="136">
        <v>136</v>
      </c>
      <c r="K182" s="136"/>
      <c r="L182" s="136"/>
      <c r="M182" s="136" t="s">
        <v>36</v>
      </c>
      <c r="N182" s="3">
        <f t="shared" si="71"/>
        <v>0</v>
      </c>
      <c r="O182" s="8">
        <f t="shared" si="72"/>
        <v>0</v>
      </c>
      <c r="P182" s="4">
        <f t="shared" si="76"/>
        <v>0</v>
      </c>
      <c r="Q182" s="10">
        <f t="shared" si="77"/>
        <v>0</v>
      </c>
      <c r="R182" s="9">
        <f t="shared" si="75"/>
        <v>0</v>
      </c>
      <c r="S182" s="7"/>
      <c r="T182" s="7"/>
      <c r="U182" s="7"/>
      <c r="V182" s="7"/>
    </row>
    <row r="183" spans="1:22">
      <c r="A183" s="155" t="s">
        <v>41</v>
      </c>
      <c r="B183" s="157"/>
      <c r="C183" s="157"/>
      <c r="D183" s="157"/>
      <c r="E183" s="157"/>
      <c r="F183" s="157"/>
      <c r="G183" s="157"/>
      <c r="H183" s="157"/>
      <c r="I183" s="157"/>
      <c r="J183" s="157"/>
      <c r="K183" s="157"/>
      <c r="L183" s="157"/>
      <c r="M183" s="157"/>
      <c r="N183" s="157"/>
      <c r="O183" s="157"/>
      <c r="P183" s="157"/>
      <c r="Q183" s="158"/>
      <c r="R183" s="9">
        <f>SUM(R176:R182)</f>
        <v>32.293248000000006</v>
      </c>
      <c r="S183" s="7"/>
      <c r="T183" s="7"/>
      <c r="U183" s="7"/>
      <c r="V183" s="7"/>
    </row>
    <row r="184" spans="1:22" ht="15.75">
      <c r="A184" s="21" t="s">
        <v>56</v>
      </c>
      <c r="B184" s="2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"/>
      <c r="S184" s="7"/>
      <c r="T184" s="7"/>
      <c r="U184" s="7"/>
      <c r="V184" s="7"/>
    </row>
    <row r="185" spans="1:22">
      <c r="A185" s="46" t="s">
        <v>63</v>
      </c>
      <c r="B185" s="46"/>
      <c r="C185" s="46"/>
      <c r="D185" s="46"/>
      <c r="E185" s="46"/>
      <c r="F185" s="46"/>
      <c r="G185" s="46"/>
      <c r="H185" s="46"/>
      <c r="I185" s="46"/>
      <c r="J185" s="131"/>
      <c r="K185" s="131"/>
      <c r="L185" s="131"/>
      <c r="M185" s="131"/>
      <c r="N185" s="131"/>
      <c r="O185" s="131"/>
      <c r="P185" s="131"/>
      <c r="Q185" s="131"/>
      <c r="R185" s="13"/>
      <c r="S185" s="7"/>
      <c r="T185" s="7"/>
      <c r="U185" s="7"/>
      <c r="V185" s="7"/>
    </row>
    <row r="186" spans="1:22" s="7" customFormat="1">
      <c r="A186" s="46"/>
      <c r="B186" s="46"/>
      <c r="C186" s="46"/>
      <c r="D186" s="46"/>
      <c r="E186" s="46"/>
      <c r="F186" s="46"/>
      <c r="G186" s="46"/>
      <c r="H186" s="46"/>
      <c r="I186" s="46"/>
      <c r="J186" s="131"/>
      <c r="K186" s="131"/>
      <c r="L186" s="131"/>
      <c r="M186" s="131"/>
      <c r="N186" s="131"/>
      <c r="O186" s="131"/>
      <c r="P186" s="131"/>
      <c r="Q186" s="131"/>
      <c r="R186" s="13"/>
    </row>
    <row r="187" spans="1:22" ht="13.9" customHeight="1">
      <c r="A187" s="148" t="s">
        <v>109</v>
      </c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30"/>
      <c r="R187" s="7"/>
      <c r="S187" s="7"/>
      <c r="T187" s="7"/>
      <c r="U187" s="7"/>
      <c r="V187" s="7"/>
    </row>
    <row r="188" spans="1:22" ht="15.6" customHeight="1">
      <c r="A188" s="150" t="s">
        <v>59</v>
      </c>
      <c r="B188" s="159"/>
      <c r="C188" s="159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130"/>
      <c r="R188" s="7"/>
      <c r="S188" s="7"/>
      <c r="T188" s="7"/>
      <c r="U188" s="7"/>
      <c r="V188" s="7"/>
    </row>
    <row r="189" spans="1:22" ht="13.9" customHeight="1">
      <c r="A189" s="152" t="s">
        <v>110</v>
      </c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30"/>
      <c r="R189" s="7"/>
      <c r="S189" s="7"/>
      <c r="T189" s="7"/>
      <c r="U189" s="7"/>
      <c r="V189" s="7"/>
    </row>
    <row r="190" spans="1:22">
      <c r="A190" s="73">
        <v>1</v>
      </c>
      <c r="B190" s="53" t="s">
        <v>111</v>
      </c>
      <c r="C190" s="53" t="s">
        <v>70</v>
      </c>
      <c r="D190" s="77" t="s">
        <v>31</v>
      </c>
      <c r="E190" s="136">
        <v>1</v>
      </c>
      <c r="F190" s="136" t="s">
        <v>88</v>
      </c>
      <c r="G190" s="136">
        <v>1</v>
      </c>
      <c r="H190" s="136" t="s">
        <v>34</v>
      </c>
      <c r="I190" s="136"/>
      <c r="J190" s="136">
        <v>40</v>
      </c>
      <c r="K190" s="136"/>
      <c r="L190" s="136">
        <v>25</v>
      </c>
      <c r="M190" s="136" t="s">
        <v>36</v>
      </c>
      <c r="N190" s="3">
        <f t="shared" ref="N190:N198" si="78">(IF(F190="OŽ",IF(L190=1,550.8,IF(L190=2,426.38,IF(L190=3,342.14,IF(L190=4,181.44,IF(L190=5,168.48,IF(L190=6,155.52,IF(L190=7,148.5,IF(L190=8,144,0))))))))+IF(L190&lt;=8,0,IF(L190&lt;=16,137.7,IF(L190&lt;=24,108,IF(L190&lt;=32,80.1,IF(L190&lt;=36,52.2,0)))))-IF(L190&lt;=8,0,IF(L190&lt;=16,(L190-9)*2.754,IF(L190&lt;=24,(L190-17)* 2.754,IF(L190&lt;=32,(L190-25)* 2.754,IF(L190&lt;=36,(L190-33)*2.754,0))))),0)+IF(F190="PČ",IF(L190=1,449,IF(L190=2,314.6,IF(L190=3,238,IF(L190=4,172,IF(L190=5,159,IF(L190=6,145,IF(L190=7,132,IF(L190=8,119,0))))))))+IF(L190&lt;=8,0,IF(L190&lt;=16,88,IF(L190&lt;=24,55,IF(L190&lt;=32,22,0))))-IF(L190&lt;=8,0,IF(L190&lt;=16,(L190-9)*2.245,IF(L190&lt;=24,(L190-17)*2.245,IF(L190&lt;=32,(L190-25)*2.245,0)))),0)+IF(F190="PČneol",IF(L190=1,85,IF(L190=2,64.61,IF(L190=3,50.76,IF(L190=4,16.25,IF(L190=5,15,IF(L190=6,13.75,IF(L190=7,12.5,IF(L190=8,11.25,0))))))))+IF(L190&lt;=8,0,IF(L190&lt;=16,9,0))-IF(L190&lt;=8,0,IF(L190&lt;=16,(L190-9)*0.425,0)),0)+IF(F190="PŽ",IF(L190=1,85,IF(L190=2,59.5,IF(L190=3,45,IF(L190=4,32.5,IF(L190=5,30,IF(L190=6,27.5,IF(L190=7,25,IF(L190=8,22.5,0))))))))+IF(L190&lt;=8,0,IF(L190&lt;=16,19,IF(L190&lt;=24,13,IF(L190&lt;=32,8,0))))-IF(L190&lt;=8,0,IF(L190&lt;=16,(L190-9)*0.425,IF(L190&lt;=24,(L190-17)*0.425,IF(L190&lt;=32,(L190-25)*0.425,0)))),0)+IF(F190="EČ",IF(L190=1,204,IF(L190=2,156.24,IF(L190=3,123.84,IF(L190=4,72,IF(L190=5,66,IF(L190=6,60,IF(L190=7,54,IF(L190=8,48,0))))))))+IF(L190&lt;=8,0,IF(L190&lt;=16,40,IF(L190&lt;=24,25,0)))-IF(L190&lt;=8,0,IF(L190&lt;=16,(L190-9)*1.02,IF(L190&lt;=24,(L190-17)*1.02,0))),0)+IF(F190="EČneol",IF(L190=1,68,IF(L190=2,51.69,IF(L190=3,40.61,IF(L190=4,13,IF(L190=5,12,IF(L190=6,11,IF(L190=7,10,IF(L190=8,9,0)))))))))+IF(F190="EŽ",IF(L190=1,68,IF(L190=2,47.6,IF(L190=3,36,IF(L190=4,18,IF(L190=5,16.5,IF(L190=6,15,IF(L190=7,13.5,IF(L190=8,12,0))))))))+IF(L190&lt;=8,0,IF(L190&lt;=16,10,IF(L190&lt;=24,6,0)))-IF(L190&lt;=8,0,IF(L190&lt;=16,(L190-9)*0.34,IF(L190&lt;=24,(L190-17)*0.34,0))),0)+IF(F190="PT",IF(L190=1,68,IF(L190=2,52.08,IF(L190=3,41.28,IF(L190=4,24,IF(L190=5,22,IF(L190=6,20,IF(L190=7,18,IF(L190=8,16,0))))))))+IF(L190&lt;=8,0,IF(L190&lt;=16,13,IF(L190&lt;=24,9,IF(L190&lt;=32,4,0))))-IF(L190&lt;=8,0,IF(L190&lt;=16,(L190-9)*0.34,IF(L190&lt;=24,(L190-17)*0.34,IF(L190&lt;=32,(L190-25)*0.34,0)))),0)+IF(F190="JOŽ",IF(L190=1,85,IF(L190=2,59.5,IF(L190=3,45,IF(L190=4,32.5,IF(L190=5,30,IF(L190=6,27.5,IF(L190=7,25,IF(L190=8,22.5,0))))))))+IF(L190&lt;=8,0,IF(L190&lt;=16,19,IF(L190&lt;=24,13,0)))-IF(L190&lt;=8,0,IF(L190&lt;=16,(L190-9)*0.425,IF(L190&lt;=24,(L190-17)*0.425,0))),0)+IF(F190="JPČ",IF(L190=1,68,IF(L190=2,47.6,IF(L190=3,36,IF(L190=4,26,IF(L190=5,24,IF(L190=6,22,IF(L190=7,20,IF(L190=8,18,0))))))))+IF(L190&lt;=8,0,IF(L190&lt;=16,13,IF(L190&lt;=24,9,0)))-IF(L190&lt;=8,0,IF(L190&lt;=16,(L190-9)*0.34,IF(L190&lt;=24,(L190-17)*0.34,0))),0)+IF(F190="JEČ",IF(L190=1,34,IF(L190=2,26.04,IF(L190=3,20.6,IF(L190=4,12,IF(L190=5,11,IF(L190=6,10,IF(L190=7,9,IF(L190=8,8,0))))))))+IF(L190&lt;=8,0,IF(L190&lt;=16,6,0))-IF(L190&lt;=8,0,IF(L190&lt;=16,(L190-9)*0.17,0)),0)+IF(F190="JEOF",IF(L190=1,34,IF(L190=2,26.04,IF(L190=3,20.6,IF(L190=4,12,IF(L190=5,11,IF(L190=6,10,IF(L190=7,9,IF(L190=8,8,0))))))))+IF(L190&lt;=8,0,IF(L190&lt;=16,6,0))-IF(L190&lt;=8,0,IF(L190&lt;=16,(L190-9)*0.17,0)),0)+IF(F190="JnPČ",IF(L190=1,51,IF(L190=2,35.7,IF(L190=3,27,IF(L190=4,19.5,IF(L190=5,18,IF(L190=6,16.5,IF(L190=7,15,IF(L190=8,13.5,0))))))))+IF(L190&lt;=8,0,IF(L190&lt;=16,10,0))-IF(L190&lt;=8,0,IF(L190&lt;=16,(L190-9)*0.255,0)),0)+IF(F190="JnEČ",IF(L190=1,25.5,IF(L190=2,19.53,IF(L190=3,15.48,IF(L190=4,9,IF(L190=5,8.25,IF(L190=6,7.5,IF(L190=7,6.75,IF(L190=8,6,0))))))))+IF(L190&lt;=8,0,IF(L190&lt;=16,5,0))-IF(L190&lt;=8,0,IF(L190&lt;=16,(L190-9)*0.1275,0)),0)+IF(F190="JčPČ",IF(L190=1,21.25,IF(L190=2,14.5,IF(L190=3,11.5,IF(L190=4,7,IF(L190=5,6.5,IF(L190=6,6,IF(L190=7,5.5,IF(L190=8,5,0))))))))+IF(L190&lt;=8,0,IF(L190&lt;=16,4,0))-IF(L190&lt;=8,0,IF(L190&lt;=16,(L190-9)*0.10625,0)),0)+IF(F190="JčEČ",IF(L190=1,17,IF(L190=2,13.02,IF(L190=3,10.32,IF(L190=4,6,IF(L190=5,5.5,IF(L190=6,5,IF(L190=7,4.5,IF(L190=8,4,0))))))))+IF(L190&lt;=8,0,IF(L190&lt;=16,3,0))-IF(L190&lt;=8,0,IF(L190&lt;=16,(L190-9)*0.085,0)),0)+IF(F190="NEAK",IF(L190=1,11.48,IF(L190=2,8.79,IF(L190=3,6.97,IF(L190=4,4.05,IF(L190=5,3.71,IF(L190=6,3.38,IF(L190=7,3.04,IF(L190=8,2.7,0))))))))+IF(L190&lt;=8,0,IF(L190&lt;=16,2,IF(L190&lt;=24,1.3,0)))-IF(L190&lt;=8,0,IF(L190&lt;=16,(L190-9)*0.0574,IF(L190&lt;=24,(L190-17)*0.0574,0))),0))*IF(L190&lt;0,1,IF(OR(F190="PČ",F190="PŽ",F190="PT"),IF(J190&lt;32,J190/32,1),1))* IF(L190&lt;0,1,IF(OR(F190="EČ",F190="EŽ",F190="JOŽ",F190="JPČ",F190="NEAK"),IF(J190&lt;24,J190/24,1),1))*IF(L190&lt;0,1,IF(OR(F190="PČneol",F190="JEČ",F190="JEOF",F190="JnPČ",F190="JnEČ",F190="JčPČ",F190="JčEČ"),IF(J190&lt;16,J190/16,1),1))*IF(L190&lt;0,1,IF(F190="EČneol",IF(J190&lt;8,J190/8,1),1))</f>
        <v>0</v>
      </c>
      <c r="O190" s="8">
        <f t="shared" ref="O190:O203" si="79">IF(F190="OŽ",N190,IF(H190="Ne",IF(J190*0.3&lt;J190-L190,N190,0),IF(J190*0.1&lt;J190-L190,N190,0)))</f>
        <v>0</v>
      </c>
      <c r="P190" s="4">
        <f t="shared" ref="P190" si="80">IF(O190=0,0,IF(F190="OŽ",IF(L190&gt;35,0,IF(J190&gt;35,(36-L190)*1.836,((36-L190)-(36-J190))*1.836)),0)+IF(F190="PČ",IF(L190&gt;31,0,IF(J190&gt;31,(32-L190)*1.347,((32-L190)-(32-J190))*1.347)),0)+ IF(F190="PČneol",IF(L190&gt;15,0,IF(J190&gt;15,(16-L190)*0.255,((16-L190)-(16-J190))*0.255)),0)+IF(F190="PŽ",IF(L190&gt;31,0,IF(J190&gt;31,(32-L190)*0.255,((32-L190)-(32-J190))*0.255)),0)+IF(F190="EČ",IF(L190&gt;23,0,IF(J190&gt;23,(24-L190)*0.612,((24-L190)-(24-J190))*0.612)),0)+IF(F190="EČneol",IF(L190&gt;7,0,IF(J190&gt;7,(8-L190)*0.204,((8-L190)-(8-J190))*0.204)),0)+IF(F190="EŽ",IF(L190&gt;23,0,IF(J190&gt;23,(24-L190)*0.204,((24-L190)-(24-J190))*0.204)),0)+IF(F190="PT",IF(L190&gt;31,0,IF(J190&gt;31,(32-L190)*0.204,((32-L190)-(32-J190))*0.204)),0)+IF(F190="JOŽ",IF(L190&gt;23,0,IF(J190&gt;23,(24-L190)*0.255,((24-L190)-(24-J190))*0.255)),0)+IF(F190="JPČ",IF(L190&gt;23,0,IF(J190&gt;23,(24-L190)*0.204,((24-L190)-(24-J190))*0.204)),0)+IF(F190="JEČ",IF(L190&gt;15,0,IF(J190&gt;15,(16-L190)*0.102,((16-L190)-(16-J190))*0.102)),0)+IF(F190="JEOF",IF(L190&gt;15,0,IF(J190&gt;15,(16-L190)*0.102,((16-L190)-(16-J190))*0.102)),0)+IF(F190="JnPČ",IF(L190&gt;15,0,IF(J190&gt;15,(16-L190)*0.153,((16-L190)-(16-J190))*0.153)),0)+IF(F190="JnEČ",IF(L190&gt;15,0,IF(J190&gt;15,(16-L190)*0.0765,((16-L190)-(16-J190))*0.0765)),0)+IF(F190="JčPČ",IF(L190&gt;15,0,IF(J190&gt;15,(16-L190)*0.06375,((16-L190)-(16-J190))*0.06375)),0)+IF(F190="JčEČ",IF(L190&gt;15,0,IF(J190&gt;15,(16-L190)*0.051,((16-L190)-(16-J190))*0.051)),0)+IF(F190="NEAK",IF(L190&gt;23,0,IF(J190&gt;23,(24-L190)*0.03444,((24-L190)-(24-J190))*0.03444)),0))</f>
        <v>0</v>
      </c>
      <c r="Q190" s="10">
        <f t="shared" ref="Q190" si="81">IF(ISERROR(P190*100/N190),0,(P190*100/N190))</f>
        <v>0</v>
      </c>
      <c r="R190" s="9">
        <f t="shared" ref="R190:R203" si="82">IF(Q190&lt;=30,O190+P190,O190+O190*0.3)*IF(G190=1,0.4,IF(G190=2,0.75,IF(G190="1 (kas 4 m. 1 k. nerengiamos)",0.52,1)))*IF(D190="olimpinė",1,IF(M190="Ne",0.5,1))*IF(OR(A$5="Lietuvos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federacija"),IF(OR(J190&lt;8,K190&lt;16),0,1),1)*E190*IF(I190&lt;=1,1,1/I190)*IF(OR(A$5="Lietuvos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0" s="7"/>
      <c r="T190" s="7"/>
      <c r="U190" s="7"/>
      <c r="V190" s="7"/>
    </row>
    <row r="191" spans="1:22">
      <c r="A191" s="73">
        <v>2</v>
      </c>
      <c r="B191" s="53" t="s">
        <v>111</v>
      </c>
      <c r="C191" s="53" t="s">
        <v>71</v>
      </c>
      <c r="D191" s="77" t="s">
        <v>31</v>
      </c>
      <c r="E191" s="136">
        <v>1</v>
      </c>
      <c r="F191" s="136" t="s">
        <v>88</v>
      </c>
      <c r="G191" s="136">
        <v>1</v>
      </c>
      <c r="H191" s="136" t="s">
        <v>34</v>
      </c>
      <c r="I191" s="136"/>
      <c r="J191" s="136">
        <v>36</v>
      </c>
      <c r="K191" s="136"/>
      <c r="L191" s="136">
        <v>24</v>
      </c>
      <c r="M191" s="136" t="s">
        <v>34</v>
      </c>
      <c r="N191" s="3">
        <f t="shared" si="78"/>
        <v>0</v>
      </c>
      <c r="O191" s="8">
        <f t="shared" si="79"/>
        <v>0</v>
      </c>
      <c r="P191" s="4">
        <f t="shared" ref="P191:P203" si="83">IF(O191=0,0,IF(F191="OŽ",IF(L191&gt;35,0,IF(J191&gt;35,(36-L191)*1.836,((36-L191)-(36-J191))*1.836)),0)+IF(F191="PČ",IF(L191&gt;31,0,IF(J191&gt;31,(32-L191)*1.347,((32-L191)-(32-J191))*1.347)),0)+ IF(F191="PČneol",IF(L191&gt;15,0,IF(J191&gt;15,(16-L191)*0.255,((16-L191)-(16-J191))*0.255)),0)+IF(F191="PŽ",IF(L191&gt;31,0,IF(J191&gt;31,(32-L191)*0.255,((32-L191)-(32-J191))*0.255)),0)+IF(F191="EČ",IF(L191&gt;23,0,IF(J191&gt;23,(24-L191)*0.612,((24-L191)-(24-J191))*0.612)),0)+IF(F191="EČneol",IF(L191&gt;7,0,IF(J191&gt;7,(8-L191)*0.204,((8-L191)-(8-J191))*0.204)),0)+IF(F191="EŽ",IF(L191&gt;23,0,IF(J191&gt;23,(24-L191)*0.204,((24-L191)-(24-J191))*0.204)),0)+IF(F191="PT",IF(L191&gt;31,0,IF(J191&gt;31,(32-L191)*0.204,((32-L191)-(32-J191))*0.204)),0)+IF(F191="JOŽ",IF(L191&gt;23,0,IF(J191&gt;23,(24-L191)*0.255,((24-L191)-(24-J191))*0.255)),0)+IF(F191="JPČ",IF(L191&gt;23,0,IF(J191&gt;23,(24-L191)*0.204,((24-L191)-(24-J191))*0.204)),0)+IF(F191="JEČ",IF(L191&gt;15,0,IF(J191&gt;15,(16-L191)*0.102,((16-L191)-(16-J191))*0.102)),0)+IF(F191="JEOF",IF(L191&gt;15,0,IF(J191&gt;15,(16-L191)*0.102,((16-L191)-(16-J191))*0.102)),0)+IF(F191="JnPČ",IF(L191&gt;15,0,IF(J191&gt;15,(16-L191)*0.153,((16-L191)-(16-J191))*0.153)),0)+IF(F191="JnEČ",IF(L191&gt;15,0,IF(J191&gt;15,(16-L191)*0.0765,((16-L191)-(16-J191))*0.0765)),0)+IF(F191="JčPČ",IF(L191&gt;15,0,IF(J191&gt;15,(16-L191)*0.06375,((16-L191)-(16-J191))*0.06375)),0)+IF(F191="JčEČ",IF(L191&gt;15,0,IF(J191&gt;15,(16-L191)*0.051,((16-L191)-(16-J191))*0.051)),0)+IF(F191="NEAK",IF(L191&gt;23,0,IF(J191&gt;23,(24-L191)*0.03444,((24-L191)-(24-J191))*0.03444)),0))</f>
        <v>0</v>
      </c>
      <c r="Q191" s="10">
        <f t="shared" ref="Q191:Q203" si="84">IF(ISERROR(P191*100/N191),0,(P191*100/N191))</f>
        <v>0</v>
      </c>
      <c r="R191" s="9">
        <f t="shared" si="82"/>
        <v>0</v>
      </c>
      <c r="S191" s="7"/>
      <c r="T191" s="7"/>
      <c r="U191" s="7"/>
      <c r="V191" s="7"/>
    </row>
    <row r="192" spans="1:22">
      <c r="A192" s="73">
        <v>3</v>
      </c>
      <c r="B192" s="53" t="s">
        <v>111</v>
      </c>
      <c r="C192" s="53" t="s">
        <v>112</v>
      </c>
      <c r="D192" s="77" t="s">
        <v>50</v>
      </c>
      <c r="E192" s="136">
        <v>1</v>
      </c>
      <c r="F192" s="136" t="s">
        <v>88</v>
      </c>
      <c r="G192" s="136">
        <v>1</v>
      </c>
      <c r="H192" s="136" t="s">
        <v>34</v>
      </c>
      <c r="I192" s="136"/>
      <c r="J192" s="136">
        <v>40</v>
      </c>
      <c r="K192" s="136"/>
      <c r="L192" s="136">
        <v>28</v>
      </c>
      <c r="M192" s="136" t="s">
        <v>36</v>
      </c>
      <c r="N192" s="3">
        <f t="shared" si="78"/>
        <v>0</v>
      </c>
      <c r="O192" s="8">
        <f t="shared" si="79"/>
        <v>0</v>
      </c>
      <c r="P192" s="4">
        <f t="shared" si="83"/>
        <v>0</v>
      </c>
      <c r="Q192" s="10">
        <f t="shared" si="84"/>
        <v>0</v>
      </c>
      <c r="R192" s="9">
        <f t="shared" si="82"/>
        <v>0</v>
      </c>
      <c r="S192" s="7"/>
      <c r="T192" s="7"/>
      <c r="U192" s="7"/>
      <c r="V192" s="7"/>
    </row>
    <row r="193" spans="1:22">
      <c r="A193" s="73">
        <v>4</v>
      </c>
      <c r="B193" s="53" t="s">
        <v>113</v>
      </c>
      <c r="C193" s="53" t="s">
        <v>69</v>
      </c>
      <c r="D193" s="77" t="s">
        <v>50</v>
      </c>
      <c r="E193" s="136">
        <v>1</v>
      </c>
      <c r="F193" s="136" t="s">
        <v>88</v>
      </c>
      <c r="G193" s="136">
        <v>1</v>
      </c>
      <c r="H193" s="136" t="s">
        <v>34</v>
      </c>
      <c r="I193" s="136"/>
      <c r="J193" s="136">
        <v>43</v>
      </c>
      <c r="K193" s="136"/>
      <c r="L193" s="136">
        <v>32</v>
      </c>
      <c r="M193" s="136" t="s">
        <v>34</v>
      </c>
      <c r="N193" s="3">
        <f t="shared" si="78"/>
        <v>0</v>
      </c>
      <c r="O193" s="8">
        <f t="shared" si="79"/>
        <v>0</v>
      </c>
      <c r="P193" s="4">
        <f t="shared" si="83"/>
        <v>0</v>
      </c>
      <c r="Q193" s="10">
        <f t="shared" si="84"/>
        <v>0</v>
      </c>
      <c r="R193" s="9">
        <f t="shared" si="82"/>
        <v>0</v>
      </c>
      <c r="S193" s="7"/>
      <c r="T193" s="7"/>
      <c r="U193" s="7"/>
      <c r="V193" s="7"/>
    </row>
    <row r="194" spans="1:22">
      <c r="A194" s="73">
        <v>5</v>
      </c>
      <c r="B194" s="53" t="s">
        <v>73</v>
      </c>
      <c r="C194" s="53" t="s">
        <v>70</v>
      </c>
      <c r="D194" s="77" t="s">
        <v>31</v>
      </c>
      <c r="E194" s="136">
        <v>1</v>
      </c>
      <c r="F194" s="136" t="s">
        <v>88</v>
      </c>
      <c r="G194" s="136">
        <v>1</v>
      </c>
      <c r="H194" s="136" t="s">
        <v>34</v>
      </c>
      <c r="I194" s="136"/>
      <c r="J194" s="136">
        <v>28</v>
      </c>
      <c r="K194" s="136"/>
      <c r="L194" s="136">
        <v>8</v>
      </c>
      <c r="M194" s="136" t="s">
        <v>34</v>
      </c>
      <c r="N194" s="3">
        <f t="shared" si="78"/>
        <v>13.5</v>
      </c>
      <c r="O194" s="8">
        <f t="shared" si="79"/>
        <v>13.5</v>
      </c>
      <c r="P194" s="4">
        <f t="shared" si="83"/>
        <v>1.224</v>
      </c>
      <c r="Q194" s="10">
        <f t="shared" si="84"/>
        <v>9.0666666666666664</v>
      </c>
      <c r="R194" s="9">
        <f t="shared" si="82"/>
        <v>6.1251840000000009</v>
      </c>
      <c r="S194" s="7"/>
      <c r="T194" s="7"/>
      <c r="U194" s="7"/>
      <c r="V194" s="7"/>
    </row>
    <row r="195" spans="1:22">
      <c r="A195" s="73">
        <v>6</v>
      </c>
      <c r="B195" s="53" t="s">
        <v>76</v>
      </c>
      <c r="C195" s="53" t="s">
        <v>70</v>
      </c>
      <c r="D195" s="77" t="s">
        <v>31</v>
      </c>
      <c r="E195" s="136">
        <v>1</v>
      </c>
      <c r="F195" s="136" t="s">
        <v>88</v>
      </c>
      <c r="G195" s="136">
        <v>1</v>
      </c>
      <c r="H195" s="136" t="s">
        <v>34</v>
      </c>
      <c r="I195" s="136"/>
      <c r="J195" s="136">
        <v>28</v>
      </c>
      <c r="K195" s="136"/>
      <c r="L195" s="136">
        <v>23</v>
      </c>
      <c r="M195" s="136" t="s">
        <v>36</v>
      </c>
      <c r="N195" s="3">
        <f t="shared" si="78"/>
        <v>0</v>
      </c>
      <c r="O195" s="8">
        <f t="shared" si="79"/>
        <v>0</v>
      </c>
      <c r="P195" s="4">
        <f t="shared" si="83"/>
        <v>0</v>
      </c>
      <c r="Q195" s="10">
        <f t="shared" si="84"/>
        <v>0</v>
      </c>
      <c r="R195" s="9">
        <f t="shared" si="82"/>
        <v>0</v>
      </c>
      <c r="S195" s="7"/>
      <c r="T195" s="7"/>
      <c r="U195" s="7"/>
      <c r="V195" s="7"/>
    </row>
    <row r="196" spans="1:22">
      <c r="A196" s="73">
        <v>7</v>
      </c>
      <c r="B196" s="53" t="s">
        <v>73</v>
      </c>
      <c r="C196" s="53" t="s">
        <v>114</v>
      </c>
      <c r="D196" s="77" t="s">
        <v>31</v>
      </c>
      <c r="E196" s="136">
        <v>1</v>
      </c>
      <c r="F196" s="136" t="s">
        <v>88</v>
      </c>
      <c r="G196" s="136">
        <v>1</v>
      </c>
      <c r="H196" s="136" t="s">
        <v>34</v>
      </c>
      <c r="I196" s="136"/>
      <c r="J196" s="136">
        <v>31</v>
      </c>
      <c r="K196" s="136"/>
      <c r="L196" s="136">
        <v>10</v>
      </c>
      <c r="M196" s="136" t="s">
        <v>36</v>
      </c>
      <c r="N196" s="3">
        <f t="shared" si="78"/>
        <v>9.7449999999999992</v>
      </c>
      <c r="O196" s="8">
        <f t="shared" si="79"/>
        <v>9.7449999999999992</v>
      </c>
      <c r="P196" s="4">
        <f t="shared" si="83"/>
        <v>0.91799999999999993</v>
      </c>
      <c r="Q196" s="10">
        <f t="shared" si="84"/>
        <v>9.4202154951257064</v>
      </c>
      <c r="R196" s="9">
        <f t="shared" si="82"/>
        <v>4.4358079999999998</v>
      </c>
      <c r="S196" s="7"/>
      <c r="T196" s="7"/>
      <c r="U196" s="7"/>
      <c r="V196" s="7"/>
    </row>
    <row r="197" spans="1:22">
      <c r="A197" s="54">
        <v>8</v>
      </c>
      <c r="B197" s="53" t="s">
        <v>76</v>
      </c>
      <c r="C197" s="53" t="s">
        <v>114</v>
      </c>
      <c r="D197" s="77" t="s">
        <v>31</v>
      </c>
      <c r="E197" s="136">
        <v>1</v>
      </c>
      <c r="F197" s="136" t="s">
        <v>88</v>
      </c>
      <c r="G197" s="136">
        <v>1</v>
      </c>
      <c r="H197" s="136" t="s">
        <v>34</v>
      </c>
      <c r="I197" s="136"/>
      <c r="J197" s="136">
        <v>31</v>
      </c>
      <c r="K197" s="136"/>
      <c r="L197" s="136">
        <v>19</v>
      </c>
      <c r="M197" s="136" t="s">
        <v>36</v>
      </c>
      <c r="N197" s="3">
        <f t="shared" si="78"/>
        <v>0</v>
      </c>
      <c r="O197" s="8">
        <f t="shared" si="79"/>
        <v>0</v>
      </c>
      <c r="P197" s="4">
        <f t="shared" si="83"/>
        <v>0</v>
      </c>
      <c r="Q197" s="10">
        <f t="shared" si="84"/>
        <v>0</v>
      </c>
      <c r="R197" s="9">
        <f t="shared" si="82"/>
        <v>0</v>
      </c>
      <c r="S197" s="7"/>
      <c r="T197" s="7"/>
      <c r="U197" s="7"/>
      <c r="V197" s="7"/>
    </row>
    <row r="198" spans="1:22">
      <c r="A198" s="73">
        <v>9</v>
      </c>
      <c r="B198" s="53" t="s">
        <v>73</v>
      </c>
      <c r="C198" s="53" t="s">
        <v>115</v>
      </c>
      <c r="D198" s="77" t="s">
        <v>50</v>
      </c>
      <c r="E198" s="136">
        <v>1</v>
      </c>
      <c r="F198" s="136" t="s">
        <v>88</v>
      </c>
      <c r="G198" s="136">
        <v>1</v>
      </c>
      <c r="H198" s="75" t="s">
        <v>34</v>
      </c>
      <c r="I198" s="75"/>
      <c r="J198" s="75">
        <v>27</v>
      </c>
      <c r="K198" s="75"/>
      <c r="L198" s="75">
        <v>4</v>
      </c>
      <c r="M198" s="75" t="s">
        <v>34</v>
      </c>
      <c r="N198" s="3">
        <f t="shared" si="78"/>
        <v>19.5</v>
      </c>
      <c r="O198" s="8">
        <f t="shared" si="79"/>
        <v>19.5</v>
      </c>
      <c r="P198" s="4">
        <f t="shared" si="83"/>
        <v>1.8359999999999999</v>
      </c>
      <c r="Q198" s="10">
        <f t="shared" si="84"/>
        <v>9.4153846153846157</v>
      </c>
      <c r="R198" s="9">
        <f t="shared" si="82"/>
        <v>8.8757760000000001</v>
      </c>
      <c r="S198" s="7"/>
      <c r="T198" s="7"/>
      <c r="U198" s="7"/>
      <c r="V198" s="7"/>
    </row>
    <row r="199" spans="1:22">
      <c r="A199" s="73">
        <v>10</v>
      </c>
      <c r="B199" s="53" t="s">
        <v>76</v>
      </c>
      <c r="C199" s="53" t="s">
        <v>115</v>
      </c>
      <c r="D199" s="77" t="s">
        <v>50</v>
      </c>
      <c r="E199" s="136">
        <v>1</v>
      </c>
      <c r="F199" s="136" t="s">
        <v>88</v>
      </c>
      <c r="G199" s="73">
        <v>1</v>
      </c>
      <c r="H199" s="136" t="s">
        <v>34</v>
      </c>
      <c r="I199" s="136"/>
      <c r="J199" s="136">
        <v>27</v>
      </c>
      <c r="K199" s="136"/>
      <c r="L199" s="136">
        <v>10</v>
      </c>
      <c r="M199" s="136" t="s">
        <v>34</v>
      </c>
      <c r="N199" s="108">
        <f>(IF(F199="OŽ",IF(L199=1,550.8,IF(L199=2,426.38,IF(L199=3,342.14,IF(L199=4,181.44,IF(L199=5,168.48,IF(L199=6,155.52,IF(L199=7,148.5,IF(L199=8,144,0))))))))+IF(L199&lt;=8,0,IF(L199&lt;=16,137.7,IF(L199&lt;=24,108,IF(L199&lt;=32,80.1,IF(L199&lt;=36,52.2,0)))))-IF(L199&lt;=8,0,IF(L199&lt;=16,(L199-9)*2.754,IF(L199&lt;=24,(L199-17)* 2.754,IF(L199&lt;=32,(L199-25)* 2.754,IF(L199&lt;=36,(L199-33)*2.754,0))))),0)+IF(F199="PČ",IF(L199=1,449,IF(L199=2,314.6,IF(L199=3,238,IF(L199=4,172,IF(L199=5,159,IF(L199=6,145,IF(L199=7,132,IF(L199=8,119,0))))))))+IF(L199&lt;=8,0,IF(L199&lt;=16,88,IF(L199&lt;=24,55,IF(L199&lt;=32,22,0))))-IF(L199&lt;=8,0,IF(L199&lt;=16,(L199-9)*2.245,IF(L199&lt;=24,(L199-17)*2.245,IF(L199&lt;=32,(L199-25)*2.245,0)))),0)+IF(F199="PČneol",IF(L199=1,85,IF(L199=2,64.61,IF(L199=3,50.76,IF(L199=4,16.25,IF(L199=5,15,IF(L199=6,13.75,IF(L199=7,12.5,IF(L199=8,11.25,0))))))))+IF(L199&lt;=8,0,IF(L199&lt;=16,9,0))-IF(L199&lt;=8,0,IF(L199&lt;=16,(L199-9)*0.425,0)),0)+IF(F199="PŽ",IF(L199=1,85,IF(L199=2,59.5,IF(L199=3,45,IF(L199=4,32.5,IF(L199=5,30,IF(L199=6,27.5,IF(L199=7,25,IF(L199=8,22.5,0))))))))+IF(L199&lt;=8,0,IF(L199&lt;=16,19,IF(L199&lt;=24,13,IF(L199&lt;=32,8,0))))-IF(L199&lt;=8,0,IF(L199&lt;=16,(L199-9)*0.425,IF(L199&lt;=24,(L199-17)*0.425,IF(L199&lt;=32,(L199-25)*0.425,0)))),0)+IF(F199="EČ",IF(L199=1,204,IF(L199=2,156.24,IF(L199=3,123.84,IF(L199=4,72,IF(L199=5,66,IF(L199=6,60,IF(L199=7,54,IF(L199=8,48,0))))))))+IF(L199&lt;=8,0,IF(L199&lt;=16,40,IF(L199&lt;=24,25,0)))-IF(L199&lt;=8,0,IF(L199&lt;=16,(L199-9)*1.02,IF(L199&lt;=24,(L199-17)*1.02,0))),0)+IF(F199="EČneol",IF(L199=1,68,IF(L199=2,51.69,IF(L199=3,40.61,IF(L199=4,13,IF(L199=5,12,IF(L199=6,11,IF(L199=7,10,IF(L199=8,9,0)))))))))+IF(F199="EŽ",IF(L199=1,68,IF(L199=2,47.6,IF(L199=3,36,IF(L199=4,18,IF(L199=5,16.5,IF(L199=6,15,IF(L199=7,13.5,IF(L199=8,12,0))))))))+IF(L199&lt;=8,0,IF(L199&lt;=16,10,IF(L199&lt;=24,6,0)))-IF(L199&lt;=8,0,IF(L199&lt;=16,(L199-9)*0.34,IF(L199&lt;=24,(L199-17)*0.34,0))),0)+IF(F199="PT",IF(L199=1,68,IF(L199=2,52.08,IF(L199=3,41.28,IF(L199=4,24,IF(L199=5,22,IF(L199=6,20,IF(L199=7,18,IF(L199=8,16,0))))))))+IF(L199&lt;=8,0,IF(L199&lt;=16,13,IF(L199&lt;=24,9,IF(L199&lt;=32,4,0))))-IF(L199&lt;=8,0,IF(L199&lt;=16,(L199-9)*0.34,IF(L199&lt;=24,(L199-17)*0.34,IF(L199&lt;=32,(L199-25)*0.34,0)))),0)+IF(F199="JOŽ",IF(L199=1,85,IF(L199=2,59.5,IF(L199=3,45,IF(L199=4,32.5,IF(L199=5,30,IF(L199=6,27.5,IF(L199=7,25,IF(L199=8,22.5,0))))))))+IF(L199&lt;=8,0,IF(L199&lt;=16,19,IF(L199&lt;=24,13,0)))-IF(L199&lt;=8,0,IF(L199&lt;=16,(L199-9)*0.425,IF(L199&lt;=24,(L199-17)*0.425,0))),0)+IF(F199="JPČ",IF(L199=1,68,IF(L199=2,47.6,IF(L199=3,36,IF(L199=4,26,IF(L199=5,24,IF(L199=6,22,IF(L199=7,20,IF(L199=8,18,0))))))))+IF(L199&lt;=8,0,IF(L199&lt;=16,13,IF(L199&lt;=24,9,0)))-IF(L199&lt;=8,0,IF(L199&lt;=16,(L199-9)*0.34,IF(L199&lt;=24,(L199-17)*0.34,0))),0)+IF(F199="JEČ",IF(L199=1,34,IF(L199=2,26.04,IF(L199=3,20.6,IF(L199=4,12,IF(L199=5,11,IF(L199=6,10,IF(L199=7,9,IF(L199=8,8,0))))))))+IF(L199&lt;=8,0,IF(L199&lt;=16,6,0))-IF(L199&lt;=8,0,IF(L199&lt;=16,(L199-9)*0.17,0)),0)+IF(F199="JEOF",IF(L199=1,34,IF(L199=2,26.04,IF(L199=3,20.6,IF(L199=4,12,IF(L199=5,11,IF(L199=6,10,IF(L199=7,9,IF(L199=8,8,0))))))))+IF(L199&lt;=8,0,IF(L199&lt;=16,6,0))-IF(L199&lt;=8,0,IF(L199&lt;=16,(L199-9)*0.17,0)),0)+IF(F199="JnPČ",IF(L199=1,51,IF(L199=2,35.7,IF(L199=3,27,IF(L199=4,19.5,IF(L199=5,18,IF(L199=6,16.5,IF(L199=7,15,IF(L199=8,13.5,0))))))))+IF(L199&lt;=8,0,IF(L199&lt;=16,10,0))-IF(L199&lt;=8,0,IF(L199&lt;=16,(L199-9)*0.255,0)),0)+IF(F199="JnEČ",IF(L199=1,25.5,IF(L199=2,19.53,IF(L199=3,15.48,IF(L199=4,9,IF(L199=5,8.25,IF(L199=6,7.5,IF(L199=7,6.75,IF(L199=8,6,0))))))))+IF(L199&lt;=8,0,IF(L199&lt;=16,5,0))-IF(L199&lt;=8,0,IF(L199&lt;=16,(L199-9)*0.1275,0)),0)+IF(F199="JčPČ",IF(L199=1,21.25,IF(L199=2,14.5,IF(L199=3,11.5,IF(L199=4,7,IF(L199=5,6.5,IF(L199=6,6,IF(L199=7,5.5,IF(L199=8,5,0))))))))+IF(L199&lt;=8,0,IF(L199&lt;=16,4,0))-IF(L199&lt;=8,0,IF(L199&lt;=16,(L199-9)*0.10625,0)),0)+IF(F199="JčEČ",IF(L199=1,17,IF(L199=2,13.02,IF(L199=3,10.32,IF(L199=4,6,IF(L199=5,5.5,IF(L199=6,5,IF(L199=7,4.5,IF(L199=8,4,0))))))))+IF(L199&lt;=8,0,IF(L199&lt;=16,3,0))-IF(L199&lt;=8,0,IF(L199&lt;=16,(L199-9)*0.085,0)),0)+IF(F199="NEAK",IF(L199=1,11.48,IF(L199=2,8.79,IF(L199=3,6.97,IF(L199=4,4.05,IF(L199=5,3.71,IF(L199=6,3.38,IF(L199=7,3.04,IF(L199=8,2.7,0))))))))+IF(L199&lt;=8,0,IF(L199&lt;=16,2,IF(L199&lt;=24,1.3,0)))-IF(L199&lt;=8,0,IF(L199&lt;=16,(L199-9)*0.0574,IF(L199&lt;=24,(L199-17)*0.0574,0))),0))*IF(L199&lt;0,1,IF(OR(F199="PČ",F199="PŽ",F199="PT"),IF(J199&lt;32,J199/32,1),1))* IF(L199&lt;0,1,IF(OR(F199="EČ",F199="EŽ",F199="JOŽ",F199="JPČ",F199="NEAK"),IF(J199&lt;24,J199/24,1),1))*IF(L199&lt;0,1,IF(OR(F199="PČneol",F199="JEČ",F199="JEOF",F199="JnPČ",F199="JnEČ",F199="JčPČ",F199="JčEČ"),IF(J199&lt;16,J199/16,1),1))*IF(L199&lt;0,1,IF(F199="EČneol",IF(J199&lt;8,J199/8,1),1))</f>
        <v>9.7449999999999992</v>
      </c>
      <c r="O199" s="8">
        <f t="shared" si="79"/>
        <v>9.7449999999999992</v>
      </c>
      <c r="P199" s="4">
        <f t="shared" si="83"/>
        <v>0.91799999999999993</v>
      </c>
      <c r="Q199" s="10">
        <f t="shared" si="84"/>
        <v>9.4202154951257064</v>
      </c>
      <c r="R199" s="9">
        <f t="shared" si="82"/>
        <v>4.4358079999999998</v>
      </c>
      <c r="S199" s="7"/>
      <c r="T199" s="7"/>
      <c r="U199" s="7"/>
      <c r="V199" s="7"/>
    </row>
    <row r="200" spans="1:22" s="7" customFormat="1">
      <c r="A200" s="73">
        <v>11</v>
      </c>
      <c r="B200" s="53" t="s">
        <v>116</v>
      </c>
      <c r="C200" s="53" t="s">
        <v>68</v>
      </c>
      <c r="D200" s="55" t="s">
        <v>31</v>
      </c>
      <c r="E200" s="136">
        <v>1</v>
      </c>
      <c r="F200" s="136" t="s">
        <v>88</v>
      </c>
      <c r="G200" s="73">
        <v>1</v>
      </c>
      <c r="H200" s="75" t="s">
        <v>34</v>
      </c>
      <c r="I200" s="75"/>
      <c r="J200" s="75">
        <v>20</v>
      </c>
      <c r="K200" s="75"/>
      <c r="L200" s="75">
        <v>12</v>
      </c>
      <c r="M200" s="75" t="s">
        <v>34</v>
      </c>
      <c r="N200" s="56">
        <f>(IF(F200="OŽ",IF(L200=1,550.8,IF(L200=2,426.38,IF(L200=3,342.14,IF(L200=4,181.44,IF(L200=5,168.48,IF(L200=6,155.52,IF(L200=7,148.5,IF(L200=8,144,0))))))))+IF(L200&lt;=8,0,IF(L200&lt;=16,137.7,IF(L200&lt;=24,108,IF(L200&lt;=32,80.1,IF(L200&lt;=36,52.2,0)))))-IF(L200&lt;=8,0,IF(L200&lt;=16,(L200-9)*2.754,IF(L200&lt;=24,(L200-17)* 2.754,IF(L200&lt;=32,(L200-25)* 2.754,IF(L200&lt;=36,(L200-33)*2.754,0))))),0)+IF(F200="PČ",IF(L200=1,449,IF(L200=2,314.6,IF(L200=3,238,IF(L200=4,172,IF(L200=5,159,IF(L200=6,145,IF(L200=7,132,IF(L200=8,119,0))))))))+IF(L200&lt;=8,0,IF(L200&lt;=16,88,IF(L200&lt;=24,55,IF(L200&lt;=32,22,0))))-IF(L200&lt;=8,0,IF(L200&lt;=16,(L200-9)*2.245,IF(L200&lt;=24,(L200-17)*2.245,IF(L200&lt;=32,(L200-25)*2.245,0)))),0)+IF(F200="PČneol",IF(L200=1,85,IF(L200=2,64.61,IF(L200=3,50.76,IF(L200=4,16.25,IF(L200=5,15,IF(L200=6,13.75,IF(L200=7,12.5,IF(L200=8,11.25,0))))))))+IF(L200&lt;=8,0,IF(L200&lt;=16,9,0))-IF(L200&lt;=8,0,IF(L200&lt;=16,(L200-9)*0.425,0)),0)+IF(F200="PŽ",IF(L200=1,85,IF(L200=2,59.5,IF(L200=3,45,IF(L200=4,32.5,IF(L200=5,30,IF(L200=6,27.5,IF(L200=7,25,IF(L200=8,22.5,0))))))))+IF(L200&lt;=8,0,IF(L200&lt;=16,19,IF(L200&lt;=24,13,IF(L200&lt;=32,8,0))))-IF(L200&lt;=8,0,IF(L200&lt;=16,(L200-9)*0.425,IF(L200&lt;=24,(L200-17)*0.425,IF(L200&lt;=32,(L200-25)*0.425,0)))),0)+IF(F200="EČ",IF(L200=1,204,IF(L200=2,156.24,IF(L200=3,123.84,IF(L200=4,72,IF(L200=5,66,IF(L200=6,60,IF(L200=7,54,IF(L200=8,48,0))))))))+IF(L200&lt;=8,0,IF(L200&lt;=16,40,IF(L200&lt;=24,25,0)))-IF(L200&lt;=8,0,IF(L200&lt;=16,(L200-9)*1.02,IF(L200&lt;=24,(L200-17)*1.02,0))),0)+IF(F200="EČneol",IF(L200=1,68,IF(L200=2,51.69,IF(L200=3,40.61,IF(L200=4,13,IF(L200=5,12,IF(L200=6,11,IF(L200=7,10,IF(L200=8,9,0)))))))))+IF(F200="EŽ",IF(L200=1,68,IF(L200=2,47.6,IF(L200=3,36,IF(L200=4,18,IF(L200=5,16.5,IF(L200=6,15,IF(L200=7,13.5,IF(L200=8,12,0))))))))+IF(L200&lt;=8,0,IF(L200&lt;=16,10,IF(L200&lt;=24,6,0)))-IF(L200&lt;=8,0,IF(L200&lt;=16,(L200-9)*0.34,IF(L200&lt;=24,(L200-17)*0.34,0))),0)+IF(F200="PT",IF(L200=1,68,IF(L200=2,52.08,IF(L200=3,41.28,IF(L200=4,24,IF(L200=5,22,IF(L200=6,20,IF(L200=7,18,IF(L200=8,16,0))))))))+IF(L200&lt;=8,0,IF(L200&lt;=16,13,IF(L200&lt;=24,9,IF(L200&lt;=32,4,0))))-IF(L200&lt;=8,0,IF(L200&lt;=16,(L200-9)*0.34,IF(L200&lt;=24,(L200-17)*0.34,IF(L200&lt;=32,(L200-25)*0.34,0)))),0)+IF(F200="JOŽ",IF(L200=1,85,IF(L200=2,59.5,IF(L200=3,45,IF(L200=4,32.5,IF(L200=5,30,IF(L200=6,27.5,IF(L200=7,25,IF(L200=8,22.5,0))))))))+IF(L200&lt;=8,0,IF(L200&lt;=16,19,IF(L200&lt;=24,13,0)))-IF(L200&lt;=8,0,IF(L200&lt;=16,(L200-9)*0.425,IF(L200&lt;=24,(L200-17)*0.425,0))),0)+IF(F200="JPČ",IF(L200=1,68,IF(L200=2,47.6,IF(L200=3,36,IF(L200=4,26,IF(L200=5,24,IF(L200=6,22,IF(L200=7,20,IF(L200=8,18,0))))))))+IF(L200&lt;=8,0,IF(L200&lt;=16,13,IF(L200&lt;=24,9,0)))-IF(L200&lt;=8,0,IF(L200&lt;=16,(L200-9)*0.34,IF(L200&lt;=24,(L200-17)*0.34,0))),0)+IF(F200="JEČ",IF(L200=1,34,IF(L200=2,26.04,IF(L200=3,20.6,IF(L200=4,12,IF(L200=5,11,IF(L200=6,10,IF(L200=7,9,IF(L200=8,8,0))))))))+IF(L200&lt;=8,0,IF(L200&lt;=16,6,0))-IF(L200&lt;=8,0,IF(L200&lt;=16,(L200-9)*0.17,0)),0)+IF(F200="JEOF",IF(L200=1,34,IF(L200=2,26.04,IF(L200=3,20.6,IF(L200=4,12,IF(L200=5,11,IF(L200=6,10,IF(L200=7,9,IF(L200=8,8,0))))))))+IF(L200&lt;=8,0,IF(L200&lt;=16,6,0))-IF(L200&lt;=8,0,IF(L200&lt;=16,(L200-9)*0.17,0)),0)+IF(F200="JnPČ",IF(L200=1,51,IF(L200=2,35.7,IF(L200=3,27,IF(L200=4,19.5,IF(L200=5,18,IF(L200=6,16.5,IF(L200=7,15,IF(L200=8,13.5,0))))))))+IF(L200&lt;=8,0,IF(L200&lt;=16,10,0))-IF(L200&lt;=8,0,IF(L200&lt;=16,(L200-9)*0.255,0)),0)+IF(F200="JnEČ",IF(L200=1,25.5,IF(L200=2,19.53,IF(L200=3,15.48,IF(L200=4,9,IF(L200=5,8.25,IF(L200=6,7.5,IF(L200=7,6.75,IF(L200=8,6,0))))))))+IF(L200&lt;=8,0,IF(L200&lt;=16,5,0))-IF(L200&lt;=8,0,IF(L200&lt;=16,(L200-9)*0.1275,0)),0)+IF(F200="JčPČ",IF(L200=1,21.25,IF(L200=2,14.5,IF(L200=3,11.5,IF(L200=4,7,IF(L200=5,6.5,IF(L200=6,6,IF(L200=7,5.5,IF(L200=8,5,0))))))))+IF(L200&lt;=8,0,IF(L200&lt;=16,4,0))-IF(L200&lt;=8,0,IF(L200&lt;=16,(L200-9)*0.10625,0)),0)+IF(F200="JčEČ",IF(L200=1,17,IF(L200=2,13.02,IF(L200=3,10.32,IF(L200=4,6,IF(L200=5,5.5,IF(L200=6,5,IF(L200=7,4.5,IF(L200=8,4,0))))))))+IF(L200&lt;=8,0,IF(L200&lt;=16,3,0))-IF(L200&lt;=8,0,IF(L200&lt;=16,(L200-9)*0.085,0)),0)+IF(F200="NEAK",IF(L200=1,11.48,IF(L200=2,8.79,IF(L200=3,6.97,IF(L200=4,4.05,IF(L200=5,3.71,IF(L200=6,3.38,IF(L200=7,3.04,IF(L200=8,2.7,0))))))))+IF(L200&lt;=8,0,IF(L200&lt;=16,2,IF(L200&lt;=24,1.3,0)))-IF(L200&lt;=8,0,IF(L200&lt;=16,(L200-9)*0.0574,IF(L200&lt;=24,(L200-17)*0.0574,0))),0))*IF(L200&lt;0,1,IF(OR(F200="PČ",F200="PŽ",F200="PT"),IF(J200&lt;32,J200/32,1),1))* IF(L200&lt;0,1,IF(OR(F200="EČ",F200="EŽ",F200="JOŽ",F200="JPČ",F200="NEAK"),IF(J200&lt;24,J200/24,1),1))*IF(L200&lt;0,1,IF(OR(F200="PČneol",F200="JEČ",F200="JEOF",F200="JnPČ",F200="JnEČ",F200="JčPČ",F200="JčEČ"),IF(J200&lt;16,J200/16,1),1))*IF(L200&lt;0,1,IF(F200="EČneol",IF(J200&lt;8,J200/8,1),1))</f>
        <v>9.2349999999999994</v>
      </c>
      <c r="O200" s="56">
        <f t="shared" si="79"/>
        <v>9.2349999999999994</v>
      </c>
      <c r="P200" s="57">
        <f t="shared" si="83"/>
        <v>0.61199999999999999</v>
      </c>
      <c r="Q200" s="58">
        <f t="shared" si="84"/>
        <v>6.6269626421223604</v>
      </c>
      <c r="R200" s="9">
        <f t="shared" si="82"/>
        <v>4.0963520000000004</v>
      </c>
    </row>
    <row r="201" spans="1:22" s="7" customFormat="1" ht="27.75" customHeight="1">
      <c r="A201" s="73">
        <v>12</v>
      </c>
      <c r="B201" s="110" t="s">
        <v>116</v>
      </c>
      <c r="C201" s="74" t="s">
        <v>117</v>
      </c>
      <c r="D201" s="55" t="s">
        <v>50</v>
      </c>
      <c r="E201" s="136">
        <v>1</v>
      </c>
      <c r="F201" s="136" t="s">
        <v>88</v>
      </c>
      <c r="G201" s="73">
        <v>1</v>
      </c>
      <c r="H201" s="136" t="s">
        <v>34</v>
      </c>
      <c r="I201" s="136"/>
      <c r="J201" s="136">
        <v>36</v>
      </c>
      <c r="K201" s="136"/>
      <c r="L201" s="136">
        <v>31</v>
      </c>
      <c r="M201" s="136" t="s">
        <v>36</v>
      </c>
      <c r="N201" s="3">
        <f>(IF(F201="OŽ",IF(L201=1,550.8,IF(L201=2,426.38,IF(L201=3,342.14,IF(L201=4,181.44,IF(L201=5,168.48,IF(L201=6,155.52,IF(L201=7,148.5,IF(L201=8,144,0))))))))+IF(L201&lt;=8,0,IF(L201&lt;=16,137.7,IF(L201&lt;=24,108,IF(L201&lt;=32,80.1,IF(L201&lt;=36,52.2,0)))))-IF(L201&lt;=8,0,IF(L201&lt;=16,(L201-9)*2.754,IF(L201&lt;=24,(L201-17)* 2.754,IF(L201&lt;=32,(L201-25)* 2.754,IF(L201&lt;=36,(L201-33)*2.754,0))))),0)+IF(F201="PČ",IF(L201=1,449,IF(L201=2,314.6,IF(L201=3,238,IF(L201=4,172,IF(L201=5,159,IF(L201=6,145,IF(L201=7,132,IF(L201=8,119,0))))))))+IF(L201&lt;=8,0,IF(L201&lt;=16,88,IF(L201&lt;=24,55,IF(L201&lt;=32,22,0))))-IF(L201&lt;=8,0,IF(L201&lt;=16,(L201-9)*2.245,IF(L201&lt;=24,(L201-17)*2.245,IF(L201&lt;=32,(L201-25)*2.245,0)))),0)+IF(F201="PČneol",IF(L201=1,85,IF(L201=2,64.61,IF(L201=3,50.76,IF(L201=4,16.25,IF(L201=5,15,IF(L201=6,13.75,IF(L201=7,12.5,IF(L201=8,11.25,0))))))))+IF(L201&lt;=8,0,IF(L201&lt;=16,9,0))-IF(L201&lt;=8,0,IF(L201&lt;=16,(L201-9)*0.425,0)),0)+IF(F201="PŽ",IF(L201=1,85,IF(L201=2,59.5,IF(L201=3,45,IF(L201=4,32.5,IF(L201=5,30,IF(L201=6,27.5,IF(L201=7,25,IF(L201=8,22.5,0))))))))+IF(L201&lt;=8,0,IF(L201&lt;=16,19,IF(L201&lt;=24,13,IF(L201&lt;=32,8,0))))-IF(L201&lt;=8,0,IF(L201&lt;=16,(L201-9)*0.425,IF(L201&lt;=24,(L201-17)*0.425,IF(L201&lt;=32,(L201-25)*0.425,0)))),0)+IF(F201="EČ",IF(L201=1,204,IF(L201=2,156.24,IF(L201=3,123.84,IF(L201=4,72,IF(L201=5,66,IF(L201=6,60,IF(L201=7,54,IF(L201=8,48,0))))))))+IF(L201&lt;=8,0,IF(L201&lt;=16,40,IF(L201&lt;=24,25,0)))-IF(L201&lt;=8,0,IF(L201&lt;=16,(L201-9)*1.02,IF(L201&lt;=24,(L201-17)*1.02,0))),0)+IF(F201="EČneol",IF(L201=1,68,IF(L201=2,51.69,IF(L201=3,40.61,IF(L201=4,13,IF(L201=5,12,IF(L201=6,11,IF(L201=7,10,IF(L201=8,9,0)))))))))+IF(F201="EŽ",IF(L201=1,68,IF(L201=2,47.6,IF(L201=3,36,IF(L201=4,18,IF(L201=5,16.5,IF(L201=6,15,IF(L201=7,13.5,IF(L201=8,12,0))))))))+IF(L201&lt;=8,0,IF(L201&lt;=16,10,IF(L201&lt;=24,6,0)))-IF(L201&lt;=8,0,IF(L201&lt;=16,(L201-9)*0.34,IF(L201&lt;=24,(L201-17)*0.34,0))),0)+IF(F201="PT",IF(L201=1,68,IF(L201=2,52.08,IF(L201=3,41.28,IF(L201=4,24,IF(L201=5,22,IF(L201=6,20,IF(L201=7,18,IF(L201=8,16,0))))))))+IF(L201&lt;=8,0,IF(L201&lt;=16,13,IF(L201&lt;=24,9,IF(L201&lt;=32,4,0))))-IF(L201&lt;=8,0,IF(L201&lt;=16,(L201-9)*0.34,IF(L201&lt;=24,(L201-17)*0.34,IF(L201&lt;=32,(L201-25)*0.34,0)))),0)+IF(F201="JOŽ",IF(L201=1,85,IF(L201=2,59.5,IF(L201=3,45,IF(L201=4,32.5,IF(L201=5,30,IF(L201=6,27.5,IF(L201=7,25,IF(L201=8,22.5,0))))))))+IF(L201&lt;=8,0,IF(L201&lt;=16,19,IF(L201&lt;=24,13,0)))-IF(L201&lt;=8,0,IF(L201&lt;=16,(L201-9)*0.425,IF(L201&lt;=24,(L201-17)*0.425,0))),0)+IF(F201="JPČ",IF(L201=1,68,IF(L201=2,47.6,IF(L201=3,36,IF(L201=4,26,IF(L201=5,24,IF(L201=6,22,IF(L201=7,20,IF(L201=8,18,0))))))))+IF(L201&lt;=8,0,IF(L201&lt;=16,13,IF(L201&lt;=24,9,0)))-IF(L201&lt;=8,0,IF(L201&lt;=16,(L201-9)*0.34,IF(L201&lt;=24,(L201-17)*0.34,0))),0)+IF(F201="JEČ",IF(L201=1,34,IF(L201=2,26.04,IF(L201=3,20.6,IF(L201=4,12,IF(L201=5,11,IF(L201=6,10,IF(L201=7,9,IF(L201=8,8,0))))))))+IF(L201&lt;=8,0,IF(L201&lt;=16,6,0))-IF(L201&lt;=8,0,IF(L201&lt;=16,(L201-9)*0.17,0)),0)+IF(F201="JEOF",IF(L201=1,34,IF(L201=2,26.04,IF(L201=3,20.6,IF(L201=4,12,IF(L201=5,11,IF(L201=6,10,IF(L201=7,9,IF(L201=8,8,0))))))))+IF(L201&lt;=8,0,IF(L201&lt;=16,6,0))-IF(L201&lt;=8,0,IF(L201&lt;=16,(L201-9)*0.17,0)),0)+IF(F201="JnPČ",IF(L201=1,51,IF(L201=2,35.7,IF(L201=3,27,IF(L201=4,19.5,IF(L201=5,18,IF(L201=6,16.5,IF(L201=7,15,IF(L201=8,13.5,0))))))))+IF(L201&lt;=8,0,IF(L201&lt;=16,10,0))-IF(L201&lt;=8,0,IF(L201&lt;=16,(L201-9)*0.255,0)),0)+IF(F201="JnEČ",IF(L201=1,25.5,IF(L201=2,19.53,IF(L201=3,15.48,IF(L201=4,9,IF(L201=5,8.25,IF(L201=6,7.5,IF(L201=7,6.75,IF(L201=8,6,0))))))))+IF(L201&lt;=8,0,IF(L201&lt;=16,5,0))-IF(L201&lt;=8,0,IF(L201&lt;=16,(L201-9)*0.1275,0)),0)+IF(F201="JčPČ",IF(L201=1,21.25,IF(L201=2,14.5,IF(L201=3,11.5,IF(L201=4,7,IF(L201=5,6.5,IF(L201=6,6,IF(L201=7,5.5,IF(L201=8,5,0))))))))+IF(L201&lt;=8,0,IF(L201&lt;=16,4,0))-IF(L201&lt;=8,0,IF(L201&lt;=16,(L201-9)*0.10625,0)),0)+IF(F201="JčEČ",IF(L201=1,17,IF(L201=2,13.02,IF(L201=3,10.32,IF(L201=4,6,IF(L201=5,5.5,IF(L201=6,5,IF(L201=7,4.5,IF(L201=8,4,0))))))))+IF(L201&lt;=8,0,IF(L201&lt;=16,3,0))-IF(L201&lt;=8,0,IF(L201&lt;=16,(L201-9)*0.085,0)),0)+IF(F201="NEAK",IF(L201=1,11.48,IF(L201=2,8.79,IF(L201=3,6.97,IF(L201=4,4.05,IF(L201=5,3.71,IF(L201=6,3.38,IF(L201=7,3.04,IF(L201=8,2.7,0))))))))+IF(L201&lt;=8,0,IF(L201&lt;=16,2,IF(L201&lt;=24,1.3,0)))-IF(L201&lt;=8,0,IF(L201&lt;=16,(L201-9)*0.0574,IF(L201&lt;=24,(L201-17)*0.0574,0))),0))*IF(L201&lt;0,1,IF(OR(F201="PČ",F201="PŽ",F201="PT"),IF(J201&lt;32,J201/32,1),1))* IF(L201&lt;0,1,IF(OR(F201="EČ",F201="EŽ",F201="JOŽ",F201="JPČ",F201="NEAK"),IF(J201&lt;24,J201/24,1),1))*IF(L201&lt;0,1,IF(OR(F201="PČneol",F201="JEČ",F201="JEOF",F201="JnPČ",F201="JnEČ",F201="JčPČ",F201="JčEČ"),IF(J201&lt;16,J201/16,1),1))*IF(L201&lt;0,1,IF(F201="EČneol",IF(J201&lt;8,J201/8,1),1))</f>
        <v>0</v>
      </c>
      <c r="O201" s="3">
        <f t="shared" si="79"/>
        <v>0</v>
      </c>
      <c r="P201" s="109">
        <f t="shared" si="83"/>
        <v>0</v>
      </c>
      <c r="Q201" s="58">
        <f t="shared" si="84"/>
        <v>0</v>
      </c>
      <c r="R201" s="9">
        <f t="shared" si="82"/>
        <v>0</v>
      </c>
    </row>
    <row r="202" spans="1:22" s="7" customFormat="1">
      <c r="A202" s="73">
        <v>13</v>
      </c>
      <c r="B202" s="53" t="s">
        <v>118</v>
      </c>
      <c r="C202" s="53" t="s">
        <v>69</v>
      </c>
      <c r="D202" s="55" t="s">
        <v>50</v>
      </c>
      <c r="E202" s="136">
        <v>1</v>
      </c>
      <c r="F202" s="136" t="s">
        <v>88</v>
      </c>
      <c r="G202" s="73">
        <v>1</v>
      </c>
      <c r="H202" s="136" t="s">
        <v>34</v>
      </c>
      <c r="I202" s="136"/>
      <c r="J202" s="136">
        <v>36</v>
      </c>
      <c r="K202" s="136"/>
      <c r="L202" s="136">
        <v>19</v>
      </c>
      <c r="M202" s="136" t="s">
        <v>34</v>
      </c>
      <c r="N202" s="3">
        <f>(IF(F202="OŽ",IF(L202=1,550.8,IF(L202=2,426.38,IF(L202=3,342.14,IF(L202=4,181.44,IF(L202=5,168.48,IF(L202=6,155.52,IF(L202=7,148.5,IF(L202=8,144,0))))))))+IF(L202&lt;=8,0,IF(L202&lt;=16,137.7,IF(L202&lt;=24,108,IF(L202&lt;=32,80.1,IF(L202&lt;=36,52.2,0)))))-IF(L202&lt;=8,0,IF(L202&lt;=16,(L202-9)*2.754,IF(L202&lt;=24,(L202-17)* 2.754,IF(L202&lt;=32,(L202-25)* 2.754,IF(L202&lt;=36,(L202-33)*2.754,0))))),0)+IF(F202="PČ",IF(L202=1,449,IF(L202=2,314.6,IF(L202=3,238,IF(L202=4,172,IF(L202=5,159,IF(L202=6,145,IF(L202=7,132,IF(L202=8,119,0))))))))+IF(L202&lt;=8,0,IF(L202&lt;=16,88,IF(L202&lt;=24,55,IF(L202&lt;=32,22,0))))-IF(L202&lt;=8,0,IF(L202&lt;=16,(L202-9)*2.245,IF(L202&lt;=24,(L202-17)*2.245,IF(L202&lt;=32,(L202-25)*2.245,0)))),0)+IF(F202="PČneol",IF(L202=1,85,IF(L202=2,64.61,IF(L202=3,50.76,IF(L202=4,16.25,IF(L202=5,15,IF(L202=6,13.75,IF(L202=7,12.5,IF(L202=8,11.25,0))))))))+IF(L202&lt;=8,0,IF(L202&lt;=16,9,0))-IF(L202&lt;=8,0,IF(L202&lt;=16,(L202-9)*0.425,0)),0)+IF(F202="PŽ",IF(L202=1,85,IF(L202=2,59.5,IF(L202=3,45,IF(L202=4,32.5,IF(L202=5,30,IF(L202=6,27.5,IF(L202=7,25,IF(L202=8,22.5,0))))))))+IF(L202&lt;=8,0,IF(L202&lt;=16,19,IF(L202&lt;=24,13,IF(L202&lt;=32,8,0))))-IF(L202&lt;=8,0,IF(L202&lt;=16,(L202-9)*0.425,IF(L202&lt;=24,(L202-17)*0.425,IF(L202&lt;=32,(L202-25)*0.425,0)))),0)+IF(F202="EČ",IF(L202=1,204,IF(L202=2,156.24,IF(L202=3,123.84,IF(L202=4,72,IF(L202=5,66,IF(L202=6,60,IF(L202=7,54,IF(L202=8,48,0))))))))+IF(L202&lt;=8,0,IF(L202&lt;=16,40,IF(L202&lt;=24,25,0)))-IF(L202&lt;=8,0,IF(L202&lt;=16,(L202-9)*1.02,IF(L202&lt;=24,(L202-17)*1.02,0))),0)+IF(F202="EČneol",IF(L202=1,68,IF(L202=2,51.69,IF(L202=3,40.61,IF(L202=4,13,IF(L202=5,12,IF(L202=6,11,IF(L202=7,10,IF(L202=8,9,0)))))))))+IF(F202="EŽ",IF(L202=1,68,IF(L202=2,47.6,IF(L202=3,36,IF(L202=4,18,IF(L202=5,16.5,IF(L202=6,15,IF(L202=7,13.5,IF(L202=8,12,0))))))))+IF(L202&lt;=8,0,IF(L202&lt;=16,10,IF(L202&lt;=24,6,0)))-IF(L202&lt;=8,0,IF(L202&lt;=16,(L202-9)*0.34,IF(L202&lt;=24,(L202-17)*0.34,0))),0)+IF(F202="PT",IF(L202=1,68,IF(L202=2,52.08,IF(L202=3,41.28,IF(L202=4,24,IF(L202=5,22,IF(L202=6,20,IF(L202=7,18,IF(L202=8,16,0))))))))+IF(L202&lt;=8,0,IF(L202&lt;=16,13,IF(L202&lt;=24,9,IF(L202&lt;=32,4,0))))-IF(L202&lt;=8,0,IF(L202&lt;=16,(L202-9)*0.34,IF(L202&lt;=24,(L202-17)*0.34,IF(L202&lt;=32,(L202-25)*0.34,0)))),0)+IF(F202="JOŽ",IF(L202=1,85,IF(L202=2,59.5,IF(L202=3,45,IF(L202=4,32.5,IF(L202=5,30,IF(L202=6,27.5,IF(L202=7,25,IF(L202=8,22.5,0))))))))+IF(L202&lt;=8,0,IF(L202&lt;=16,19,IF(L202&lt;=24,13,0)))-IF(L202&lt;=8,0,IF(L202&lt;=16,(L202-9)*0.425,IF(L202&lt;=24,(L202-17)*0.425,0))),0)+IF(F202="JPČ",IF(L202=1,68,IF(L202=2,47.6,IF(L202=3,36,IF(L202=4,26,IF(L202=5,24,IF(L202=6,22,IF(L202=7,20,IF(L202=8,18,0))))))))+IF(L202&lt;=8,0,IF(L202&lt;=16,13,IF(L202&lt;=24,9,0)))-IF(L202&lt;=8,0,IF(L202&lt;=16,(L202-9)*0.34,IF(L202&lt;=24,(L202-17)*0.34,0))),0)+IF(F202="JEČ",IF(L202=1,34,IF(L202=2,26.04,IF(L202=3,20.6,IF(L202=4,12,IF(L202=5,11,IF(L202=6,10,IF(L202=7,9,IF(L202=8,8,0))))))))+IF(L202&lt;=8,0,IF(L202&lt;=16,6,0))-IF(L202&lt;=8,0,IF(L202&lt;=16,(L202-9)*0.17,0)),0)+IF(F202="JEOF",IF(L202=1,34,IF(L202=2,26.04,IF(L202=3,20.6,IF(L202=4,12,IF(L202=5,11,IF(L202=6,10,IF(L202=7,9,IF(L202=8,8,0))))))))+IF(L202&lt;=8,0,IF(L202&lt;=16,6,0))-IF(L202&lt;=8,0,IF(L202&lt;=16,(L202-9)*0.17,0)),0)+IF(F202="JnPČ",IF(L202=1,51,IF(L202=2,35.7,IF(L202=3,27,IF(L202=4,19.5,IF(L202=5,18,IF(L202=6,16.5,IF(L202=7,15,IF(L202=8,13.5,0))))))))+IF(L202&lt;=8,0,IF(L202&lt;=16,10,0))-IF(L202&lt;=8,0,IF(L202&lt;=16,(L202-9)*0.255,0)),0)+IF(F202="JnEČ",IF(L202=1,25.5,IF(L202=2,19.53,IF(L202=3,15.48,IF(L202=4,9,IF(L202=5,8.25,IF(L202=6,7.5,IF(L202=7,6.75,IF(L202=8,6,0))))))))+IF(L202&lt;=8,0,IF(L202&lt;=16,5,0))-IF(L202&lt;=8,0,IF(L202&lt;=16,(L202-9)*0.1275,0)),0)+IF(F202="JčPČ",IF(L202=1,21.25,IF(L202=2,14.5,IF(L202=3,11.5,IF(L202=4,7,IF(L202=5,6.5,IF(L202=6,6,IF(L202=7,5.5,IF(L202=8,5,0))))))))+IF(L202&lt;=8,0,IF(L202&lt;=16,4,0))-IF(L202&lt;=8,0,IF(L202&lt;=16,(L202-9)*0.10625,0)),0)+IF(F202="JčEČ",IF(L202=1,17,IF(L202=2,13.02,IF(L202=3,10.32,IF(L202=4,6,IF(L202=5,5.5,IF(L202=6,5,IF(L202=7,4.5,IF(L202=8,4,0))))))))+IF(L202&lt;=8,0,IF(L202&lt;=16,3,0))-IF(L202&lt;=8,0,IF(L202&lt;=16,(L202-9)*0.085,0)),0)+IF(F202="NEAK",IF(L202=1,11.48,IF(L202=2,8.79,IF(L202=3,6.97,IF(L202=4,4.05,IF(L202=5,3.71,IF(L202=6,3.38,IF(L202=7,3.04,IF(L202=8,2.7,0))))))))+IF(L202&lt;=8,0,IF(L202&lt;=16,2,IF(L202&lt;=24,1.3,0)))-IF(L202&lt;=8,0,IF(L202&lt;=16,(L202-9)*0.0574,IF(L202&lt;=24,(L202-17)*0.0574,0))),0))*IF(L202&lt;0,1,IF(OR(F202="PČ",F202="PŽ",F202="PT"),IF(J202&lt;32,J202/32,1),1))* IF(L202&lt;0,1,IF(OR(F202="EČ",F202="EŽ",F202="JOŽ",F202="JPČ",F202="NEAK"),IF(J202&lt;24,J202/24,1),1))*IF(L202&lt;0,1,IF(OR(F202="PČneol",F202="JEČ",F202="JEOF",F202="JnPČ",F202="JnEČ",F202="JčPČ",F202="JčEČ"),IF(J202&lt;16,J202/16,1),1))*IF(L202&lt;0,1,IF(F202="EČneol",IF(J202&lt;8,J202/8,1),1))</f>
        <v>0</v>
      </c>
      <c r="O202" s="3">
        <f t="shared" si="79"/>
        <v>0</v>
      </c>
      <c r="P202" s="109">
        <f t="shared" si="83"/>
        <v>0</v>
      </c>
      <c r="Q202" s="58">
        <f t="shared" si="84"/>
        <v>0</v>
      </c>
      <c r="R202" s="9">
        <f t="shared" si="82"/>
        <v>0</v>
      </c>
    </row>
    <row r="203" spans="1:22" s="7" customFormat="1" ht="13.5" customHeight="1">
      <c r="A203" s="73">
        <v>14</v>
      </c>
      <c r="B203" s="53" t="s">
        <v>118</v>
      </c>
      <c r="C203" s="74" t="s">
        <v>78</v>
      </c>
      <c r="D203" s="55" t="s">
        <v>50</v>
      </c>
      <c r="E203" s="136">
        <v>1</v>
      </c>
      <c r="F203" s="136" t="s">
        <v>88</v>
      </c>
      <c r="G203" s="73">
        <v>1</v>
      </c>
      <c r="H203" s="136" t="s">
        <v>34</v>
      </c>
      <c r="I203" s="136"/>
      <c r="J203" s="136">
        <v>33</v>
      </c>
      <c r="K203" s="136"/>
      <c r="L203" s="136">
        <v>26</v>
      </c>
      <c r="M203" s="136" t="s">
        <v>36</v>
      </c>
      <c r="N203" s="3">
        <f>(IF(F203="OŽ",IF(L203=1,550.8,IF(L203=2,426.38,IF(L203=3,342.14,IF(L203=4,181.44,IF(L203=5,168.48,IF(L203=6,155.52,IF(L203=7,148.5,IF(L203=8,144,0))))))))+IF(L203&lt;=8,0,IF(L203&lt;=16,137.7,IF(L203&lt;=24,108,IF(L203&lt;=32,80.1,IF(L203&lt;=36,52.2,0)))))-IF(L203&lt;=8,0,IF(L203&lt;=16,(L203-9)*2.754,IF(L203&lt;=24,(L203-17)* 2.754,IF(L203&lt;=32,(L203-25)* 2.754,IF(L203&lt;=36,(L203-33)*2.754,0))))),0)+IF(F203="PČ",IF(L203=1,449,IF(L203=2,314.6,IF(L203=3,238,IF(L203=4,172,IF(L203=5,159,IF(L203=6,145,IF(L203=7,132,IF(L203=8,119,0))))))))+IF(L203&lt;=8,0,IF(L203&lt;=16,88,IF(L203&lt;=24,55,IF(L203&lt;=32,22,0))))-IF(L203&lt;=8,0,IF(L203&lt;=16,(L203-9)*2.245,IF(L203&lt;=24,(L203-17)*2.245,IF(L203&lt;=32,(L203-25)*2.245,0)))),0)+IF(F203="PČneol",IF(L203=1,85,IF(L203=2,64.61,IF(L203=3,50.76,IF(L203=4,16.25,IF(L203=5,15,IF(L203=6,13.75,IF(L203=7,12.5,IF(L203=8,11.25,0))))))))+IF(L203&lt;=8,0,IF(L203&lt;=16,9,0))-IF(L203&lt;=8,0,IF(L203&lt;=16,(L203-9)*0.425,0)),0)+IF(F203="PŽ",IF(L203=1,85,IF(L203=2,59.5,IF(L203=3,45,IF(L203=4,32.5,IF(L203=5,30,IF(L203=6,27.5,IF(L203=7,25,IF(L203=8,22.5,0))))))))+IF(L203&lt;=8,0,IF(L203&lt;=16,19,IF(L203&lt;=24,13,IF(L203&lt;=32,8,0))))-IF(L203&lt;=8,0,IF(L203&lt;=16,(L203-9)*0.425,IF(L203&lt;=24,(L203-17)*0.425,IF(L203&lt;=32,(L203-25)*0.425,0)))),0)+IF(F203="EČ",IF(L203=1,204,IF(L203=2,156.24,IF(L203=3,123.84,IF(L203=4,72,IF(L203=5,66,IF(L203=6,60,IF(L203=7,54,IF(L203=8,48,0))))))))+IF(L203&lt;=8,0,IF(L203&lt;=16,40,IF(L203&lt;=24,25,0)))-IF(L203&lt;=8,0,IF(L203&lt;=16,(L203-9)*1.02,IF(L203&lt;=24,(L203-17)*1.02,0))),0)+IF(F203="EČneol",IF(L203=1,68,IF(L203=2,51.69,IF(L203=3,40.61,IF(L203=4,13,IF(L203=5,12,IF(L203=6,11,IF(L203=7,10,IF(L203=8,9,0)))))))))+IF(F203="EŽ",IF(L203=1,68,IF(L203=2,47.6,IF(L203=3,36,IF(L203=4,18,IF(L203=5,16.5,IF(L203=6,15,IF(L203=7,13.5,IF(L203=8,12,0))))))))+IF(L203&lt;=8,0,IF(L203&lt;=16,10,IF(L203&lt;=24,6,0)))-IF(L203&lt;=8,0,IF(L203&lt;=16,(L203-9)*0.34,IF(L203&lt;=24,(L203-17)*0.34,0))),0)+IF(F203="PT",IF(L203=1,68,IF(L203=2,52.08,IF(L203=3,41.28,IF(L203=4,24,IF(L203=5,22,IF(L203=6,20,IF(L203=7,18,IF(L203=8,16,0))))))))+IF(L203&lt;=8,0,IF(L203&lt;=16,13,IF(L203&lt;=24,9,IF(L203&lt;=32,4,0))))-IF(L203&lt;=8,0,IF(L203&lt;=16,(L203-9)*0.34,IF(L203&lt;=24,(L203-17)*0.34,IF(L203&lt;=32,(L203-25)*0.34,0)))),0)+IF(F203="JOŽ",IF(L203=1,85,IF(L203=2,59.5,IF(L203=3,45,IF(L203=4,32.5,IF(L203=5,30,IF(L203=6,27.5,IF(L203=7,25,IF(L203=8,22.5,0))))))))+IF(L203&lt;=8,0,IF(L203&lt;=16,19,IF(L203&lt;=24,13,0)))-IF(L203&lt;=8,0,IF(L203&lt;=16,(L203-9)*0.425,IF(L203&lt;=24,(L203-17)*0.425,0))),0)+IF(F203="JPČ",IF(L203=1,68,IF(L203=2,47.6,IF(L203=3,36,IF(L203=4,26,IF(L203=5,24,IF(L203=6,22,IF(L203=7,20,IF(L203=8,18,0))))))))+IF(L203&lt;=8,0,IF(L203&lt;=16,13,IF(L203&lt;=24,9,0)))-IF(L203&lt;=8,0,IF(L203&lt;=16,(L203-9)*0.34,IF(L203&lt;=24,(L203-17)*0.34,0))),0)+IF(F203="JEČ",IF(L203=1,34,IF(L203=2,26.04,IF(L203=3,20.6,IF(L203=4,12,IF(L203=5,11,IF(L203=6,10,IF(L203=7,9,IF(L203=8,8,0))))))))+IF(L203&lt;=8,0,IF(L203&lt;=16,6,0))-IF(L203&lt;=8,0,IF(L203&lt;=16,(L203-9)*0.17,0)),0)+IF(F203="JEOF",IF(L203=1,34,IF(L203=2,26.04,IF(L203=3,20.6,IF(L203=4,12,IF(L203=5,11,IF(L203=6,10,IF(L203=7,9,IF(L203=8,8,0))))))))+IF(L203&lt;=8,0,IF(L203&lt;=16,6,0))-IF(L203&lt;=8,0,IF(L203&lt;=16,(L203-9)*0.17,0)),0)+IF(F203="JnPČ",IF(L203=1,51,IF(L203=2,35.7,IF(L203=3,27,IF(L203=4,19.5,IF(L203=5,18,IF(L203=6,16.5,IF(L203=7,15,IF(L203=8,13.5,0))))))))+IF(L203&lt;=8,0,IF(L203&lt;=16,10,0))-IF(L203&lt;=8,0,IF(L203&lt;=16,(L203-9)*0.255,0)),0)+IF(F203="JnEČ",IF(L203=1,25.5,IF(L203=2,19.53,IF(L203=3,15.48,IF(L203=4,9,IF(L203=5,8.25,IF(L203=6,7.5,IF(L203=7,6.75,IF(L203=8,6,0))))))))+IF(L203&lt;=8,0,IF(L203&lt;=16,5,0))-IF(L203&lt;=8,0,IF(L203&lt;=16,(L203-9)*0.1275,0)),0)+IF(F203="JčPČ",IF(L203=1,21.25,IF(L203=2,14.5,IF(L203=3,11.5,IF(L203=4,7,IF(L203=5,6.5,IF(L203=6,6,IF(L203=7,5.5,IF(L203=8,5,0))))))))+IF(L203&lt;=8,0,IF(L203&lt;=16,4,0))-IF(L203&lt;=8,0,IF(L203&lt;=16,(L203-9)*0.10625,0)),0)+IF(F203="JčEČ",IF(L203=1,17,IF(L203=2,13.02,IF(L203=3,10.32,IF(L203=4,6,IF(L203=5,5.5,IF(L203=6,5,IF(L203=7,4.5,IF(L203=8,4,0))))))))+IF(L203&lt;=8,0,IF(L203&lt;=16,3,0))-IF(L203&lt;=8,0,IF(L203&lt;=16,(L203-9)*0.085,0)),0)+IF(F203="NEAK",IF(L203=1,11.48,IF(L203=2,8.79,IF(L203=3,6.97,IF(L203=4,4.05,IF(L203=5,3.71,IF(L203=6,3.38,IF(L203=7,3.04,IF(L203=8,2.7,0))))))))+IF(L203&lt;=8,0,IF(L203&lt;=16,2,IF(L203&lt;=24,1.3,0)))-IF(L203&lt;=8,0,IF(L203&lt;=16,(L203-9)*0.0574,IF(L203&lt;=24,(L203-17)*0.0574,0))),0))*IF(L203&lt;0,1,IF(OR(F203="PČ",F203="PŽ",F203="PT"),IF(J203&lt;32,J203/32,1),1))* IF(L203&lt;0,1,IF(OR(F203="EČ",F203="EŽ",F203="JOŽ",F203="JPČ",F203="NEAK"),IF(J203&lt;24,J203/24,1),1))*IF(L203&lt;0,1,IF(OR(F203="PČneol",F203="JEČ",F203="JEOF",F203="JnPČ",F203="JnEČ",F203="JčPČ",F203="JčEČ"),IF(J203&lt;16,J203/16,1),1))*IF(L203&lt;0,1,IF(F203="EČneol",IF(J203&lt;8,J203/8,1),1))</f>
        <v>0</v>
      </c>
      <c r="O203" s="3">
        <f t="shared" si="79"/>
        <v>0</v>
      </c>
      <c r="P203" s="109">
        <f t="shared" si="83"/>
        <v>0</v>
      </c>
      <c r="Q203" s="58">
        <f t="shared" si="84"/>
        <v>0</v>
      </c>
      <c r="R203" s="9">
        <f t="shared" si="82"/>
        <v>0</v>
      </c>
    </row>
    <row r="204" spans="1:22" ht="13.9" customHeight="1">
      <c r="A204" s="191" t="s">
        <v>41</v>
      </c>
      <c r="B204" s="156"/>
      <c r="C204" s="156"/>
      <c r="D204" s="157"/>
      <c r="E204" s="157"/>
      <c r="F204" s="157"/>
      <c r="G204" s="157"/>
      <c r="H204" s="156"/>
      <c r="I204" s="156"/>
      <c r="J204" s="156"/>
      <c r="K204" s="156"/>
      <c r="L204" s="156"/>
      <c r="M204" s="156"/>
      <c r="N204" s="156"/>
      <c r="O204" s="156"/>
      <c r="P204" s="156"/>
      <c r="Q204" s="158"/>
      <c r="R204" s="9">
        <f>SUM(R190:R203)</f>
        <v>27.968928000000002</v>
      </c>
      <c r="S204" s="7"/>
      <c r="T204" s="7"/>
      <c r="U204" s="7"/>
      <c r="V204" s="7"/>
    </row>
    <row r="205" spans="1:22" ht="15.75">
      <c r="A205" s="21" t="s">
        <v>56</v>
      </c>
      <c r="B205" s="2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"/>
      <c r="S205" s="7"/>
      <c r="T205" s="7"/>
      <c r="U205" s="7"/>
      <c r="V205" s="7"/>
    </row>
    <row r="206" spans="1:22">
      <c r="A206" s="46" t="s">
        <v>63</v>
      </c>
      <c r="B206" s="46"/>
      <c r="C206" s="46"/>
      <c r="D206" s="46"/>
      <c r="E206" s="46"/>
      <c r="F206" s="46"/>
      <c r="G206" s="46"/>
      <c r="H206" s="46"/>
      <c r="I206" s="46"/>
      <c r="J206" s="131"/>
      <c r="K206" s="131"/>
      <c r="L206" s="131"/>
      <c r="M206" s="131"/>
      <c r="N206" s="131"/>
      <c r="O206" s="131"/>
      <c r="P206" s="131"/>
      <c r="Q206" s="131"/>
      <c r="R206" s="13"/>
      <c r="S206" s="7"/>
      <c r="T206" s="7"/>
      <c r="U206" s="7"/>
      <c r="V206" s="7"/>
    </row>
    <row r="207" spans="1:22" s="7" customFormat="1">
      <c r="A207" s="46"/>
      <c r="B207" s="46"/>
      <c r="C207" s="46"/>
      <c r="D207" s="46"/>
      <c r="E207" s="46"/>
      <c r="F207" s="46"/>
      <c r="G207" s="46"/>
      <c r="H207" s="46"/>
      <c r="I207" s="46"/>
      <c r="J207" s="131"/>
      <c r="K207" s="131"/>
      <c r="L207" s="131"/>
      <c r="M207" s="131"/>
      <c r="N207" s="131"/>
      <c r="O207" s="131"/>
      <c r="P207" s="131"/>
      <c r="Q207" s="131"/>
      <c r="R207" s="13"/>
    </row>
    <row r="208" spans="1:22">
      <c r="A208" s="148" t="s">
        <v>119</v>
      </c>
      <c r="B208" s="149"/>
      <c r="C208" s="149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30"/>
      <c r="R208" s="7"/>
      <c r="S208" s="7"/>
      <c r="T208" s="7"/>
      <c r="U208" s="7"/>
      <c r="V208" s="7"/>
    </row>
    <row r="209" spans="1:22" ht="18">
      <c r="A209" s="150" t="s">
        <v>59</v>
      </c>
      <c r="B209" s="159"/>
      <c r="C209" s="159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130"/>
      <c r="R209" s="7"/>
      <c r="S209" s="7"/>
      <c r="T209" s="7"/>
      <c r="U209" s="7"/>
      <c r="V209" s="7"/>
    </row>
    <row r="210" spans="1:22">
      <c r="A210" s="152" t="s">
        <v>120</v>
      </c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30"/>
      <c r="R210" s="7"/>
      <c r="S210" s="7"/>
      <c r="T210" s="7"/>
      <c r="U210" s="7"/>
      <c r="V210" s="7"/>
    </row>
    <row r="211" spans="1:22">
      <c r="A211" s="73">
        <v>1</v>
      </c>
      <c r="B211" s="53" t="s">
        <v>81</v>
      </c>
      <c r="C211" s="53" t="s">
        <v>82</v>
      </c>
      <c r="D211" s="136" t="s">
        <v>31</v>
      </c>
      <c r="E211" s="77">
        <v>1</v>
      </c>
      <c r="F211" s="136" t="s">
        <v>45</v>
      </c>
      <c r="G211" s="136">
        <v>1</v>
      </c>
      <c r="H211" s="136" t="s">
        <v>34</v>
      </c>
      <c r="I211" s="136"/>
      <c r="J211" s="136">
        <v>61</v>
      </c>
      <c r="K211" s="136"/>
      <c r="L211" s="136">
        <v>51</v>
      </c>
      <c r="M211" s="136" t="s">
        <v>36</v>
      </c>
      <c r="N211" s="3">
        <f>(IF(F211="OŽ",IF(L211=1,550.8,IF(L211=2,426.38,IF(L211=3,342.14,IF(L211=4,181.44,IF(L211=5,168.48,IF(L211=6,155.52,IF(L211=7,148.5,IF(L211=8,144,0))))))))+IF(L211&lt;=8,0,IF(L211&lt;=16,137.7,IF(L211&lt;=24,108,IF(L211&lt;=32,80.1,IF(L211&lt;=36,52.2,0)))))-IF(L211&lt;=8,0,IF(L211&lt;=16,(L211-9)*2.754,IF(L211&lt;=24,(L211-17)* 2.754,IF(L211&lt;=32,(L211-25)* 2.754,IF(L211&lt;=36,(L211-33)*2.754,0))))),0)+IF(F211="PČ",IF(L211=1,449,IF(L211=2,314.6,IF(L211=3,238,IF(L211=4,172,IF(L211=5,159,IF(L211=6,145,IF(L211=7,132,IF(L211=8,119,0))))))))+IF(L211&lt;=8,0,IF(L211&lt;=16,88,IF(L211&lt;=24,55,IF(L211&lt;=32,22,0))))-IF(L211&lt;=8,0,IF(L211&lt;=16,(L211-9)*2.245,IF(L211&lt;=24,(L211-17)*2.245,IF(L211&lt;=32,(L211-25)*2.245,0)))),0)+IF(F211="PČneol",IF(L211=1,85,IF(L211=2,64.61,IF(L211=3,50.76,IF(L211=4,16.25,IF(L211=5,15,IF(L211=6,13.75,IF(L211=7,12.5,IF(L211=8,11.25,0))))))))+IF(L211&lt;=8,0,IF(L211&lt;=16,9,0))-IF(L211&lt;=8,0,IF(L211&lt;=16,(L211-9)*0.425,0)),0)+IF(F211="PŽ",IF(L211=1,85,IF(L211=2,59.5,IF(L211=3,45,IF(L211=4,32.5,IF(L211=5,30,IF(L211=6,27.5,IF(L211=7,25,IF(L211=8,22.5,0))))))))+IF(L211&lt;=8,0,IF(L211&lt;=16,19,IF(L211&lt;=24,13,IF(L211&lt;=32,8,0))))-IF(L211&lt;=8,0,IF(L211&lt;=16,(L211-9)*0.425,IF(L211&lt;=24,(L211-17)*0.425,IF(L211&lt;=32,(L211-25)*0.425,0)))),0)+IF(F211="EČ",IF(L211=1,204,IF(L211=2,156.24,IF(L211=3,123.84,IF(L211=4,72,IF(L211=5,66,IF(L211=6,60,IF(L211=7,54,IF(L211=8,48,0))))))))+IF(L211&lt;=8,0,IF(L211&lt;=16,40,IF(L211&lt;=24,25,0)))-IF(L211&lt;=8,0,IF(L211&lt;=16,(L211-9)*1.02,IF(L211&lt;=24,(L211-17)*1.02,0))),0)+IF(F211="EČneol",IF(L211=1,68,IF(L211=2,51.69,IF(L211=3,40.61,IF(L211=4,13,IF(L211=5,12,IF(L211=6,11,IF(L211=7,10,IF(L211=8,9,0)))))))))+IF(F211="EŽ",IF(L211=1,68,IF(L211=2,47.6,IF(L211=3,36,IF(L211=4,18,IF(L211=5,16.5,IF(L211=6,15,IF(L211=7,13.5,IF(L211=8,12,0))))))))+IF(L211&lt;=8,0,IF(L211&lt;=16,10,IF(L211&lt;=24,6,0)))-IF(L211&lt;=8,0,IF(L211&lt;=16,(L211-9)*0.34,IF(L211&lt;=24,(L211-17)*0.34,0))),0)+IF(F211="PT",IF(L211=1,68,IF(L211=2,52.08,IF(L211=3,41.28,IF(L211=4,24,IF(L211=5,22,IF(L211=6,20,IF(L211=7,18,IF(L211=8,16,0))))))))+IF(L211&lt;=8,0,IF(L211&lt;=16,13,IF(L211&lt;=24,9,IF(L211&lt;=32,4,0))))-IF(L211&lt;=8,0,IF(L211&lt;=16,(L211-9)*0.34,IF(L211&lt;=24,(L211-17)*0.34,IF(L211&lt;=32,(L211-25)*0.34,0)))),0)+IF(F211="JOŽ",IF(L211=1,85,IF(L211=2,59.5,IF(L211=3,45,IF(L211=4,32.5,IF(L211=5,30,IF(L211=6,27.5,IF(L211=7,25,IF(L211=8,22.5,0))))))))+IF(L211&lt;=8,0,IF(L211&lt;=16,19,IF(L211&lt;=24,13,0)))-IF(L211&lt;=8,0,IF(L211&lt;=16,(L211-9)*0.425,IF(L211&lt;=24,(L211-17)*0.425,0))),0)+IF(F211="JPČ",IF(L211=1,68,IF(L211=2,47.6,IF(L211=3,36,IF(L211=4,26,IF(L211=5,24,IF(L211=6,22,IF(L211=7,20,IF(L211=8,18,0))))))))+IF(L211&lt;=8,0,IF(L211&lt;=16,13,IF(L211&lt;=24,9,0)))-IF(L211&lt;=8,0,IF(L211&lt;=16,(L211-9)*0.34,IF(L211&lt;=24,(L211-17)*0.34,0))),0)+IF(F211="JEČ",IF(L211=1,34,IF(L211=2,26.04,IF(L211=3,20.6,IF(L211=4,12,IF(L211=5,11,IF(L211=6,10,IF(L211=7,9,IF(L211=8,8,0))))))))+IF(L211&lt;=8,0,IF(L211&lt;=16,6,0))-IF(L211&lt;=8,0,IF(L211&lt;=16,(L211-9)*0.17,0)),0)+IF(F211="JEOF",IF(L211=1,34,IF(L211=2,26.04,IF(L211=3,20.6,IF(L211=4,12,IF(L211=5,11,IF(L211=6,10,IF(L211=7,9,IF(L211=8,8,0))))))))+IF(L211&lt;=8,0,IF(L211&lt;=16,6,0))-IF(L211&lt;=8,0,IF(L211&lt;=16,(L211-9)*0.17,0)),0)+IF(F211="JnPČ",IF(L211=1,51,IF(L211=2,35.7,IF(L211=3,27,IF(L211=4,19.5,IF(L211=5,18,IF(L211=6,16.5,IF(L211=7,15,IF(L211=8,13.5,0))))))))+IF(L211&lt;=8,0,IF(L211&lt;=16,10,0))-IF(L211&lt;=8,0,IF(L211&lt;=16,(L211-9)*0.255,0)),0)+IF(F211="JnEČ",IF(L211=1,25.5,IF(L211=2,19.53,IF(L211=3,15.48,IF(L211=4,9,IF(L211=5,8.25,IF(L211=6,7.5,IF(L211=7,6.75,IF(L211=8,6,0))))))))+IF(L211&lt;=8,0,IF(L211&lt;=16,5,0))-IF(L211&lt;=8,0,IF(L211&lt;=16,(L211-9)*0.1275,0)),0)+IF(F211="JčPČ",IF(L211=1,21.25,IF(L211=2,14.5,IF(L211=3,11.5,IF(L211=4,7,IF(L211=5,6.5,IF(L211=6,6,IF(L211=7,5.5,IF(L211=8,5,0))))))))+IF(L211&lt;=8,0,IF(L211&lt;=16,4,0))-IF(L211&lt;=8,0,IF(L211&lt;=16,(L211-9)*0.10625,0)),0)+IF(F211="JčEČ",IF(L211=1,17,IF(L211=2,13.02,IF(L211=3,10.32,IF(L211=4,6,IF(L211=5,5.5,IF(L211=6,5,IF(L211=7,4.5,IF(L211=8,4,0))))))))+IF(L211&lt;=8,0,IF(L211&lt;=16,3,0))-IF(L211&lt;=8,0,IF(L211&lt;=16,(L211-9)*0.085,0)),0)+IF(F211="NEAK",IF(L211=1,11.48,IF(L211=2,8.79,IF(L211=3,6.97,IF(L211=4,4.05,IF(L211=5,3.71,IF(L211=6,3.38,IF(L211=7,3.04,IF(L211=8,2.7,0))))))))+IF(L211&lt;=8,0,IF(L211&lt;=16,2,IF(L211&lt;=24,1.3,0)))-IF(L211&lt;=8,0,IF(L211&lt;=16,(L211-9)*0.0574,IF(L211&lt;=24,(L211-17)*0.0574,0))),0))*IF(L211&lt;0,1,IF(OR(F211="PČ",F211="PŽ",F211="PT"),IF(J211&lt;32,J211/32,1),1))* IF(L211&lt;0,1,IF(OR(F211="EČ",F211="EŽ",F211="JOŽ",F211="JPČ",F211="NEAK"),IF(J211&lt;24,J211/24,1),1))*IF(L211&lt;0,1,IF(OR(F211="PČneol",F211="JEČ",F211="JEOF",F211="JnPČ",F211="JnEČ",F211="JčPČ",F211="JčEČ"),IF(J211&lt;16,J211/16,1),1))*IF(L211&lt;0,1,IF(F211="EČneol",IF(J211&lt;8,J211/8,1),1))</f>
        <v>0</v>
      </c>
      <c r="O211" s="8">
        <f t="shared" ref="O211:O222" si="85">IF(F211="OŽ",N211,IF(H211="Ne",IF(J211*0.3&lt;J211-L211,N211,0),IF(J211*0.1&lt;J211-L211,N211,0)))</f>
        <v>0</v>
      </c>
      <c r="P211" s="4">
        <f t="shared" ref="P211" si="86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0</v>
      </c>
      <c r="Q211" s="10">
        <f t="shared" ref="Q211" si="87">IF(ISERROR(P211*100/N211),0,(P211*100/N211))</f>
        <v>0</v>
      </c>
      <c r="R211" s="9">
        <f t="shared" ref="R211:R222" si="88">IF(Q211&lt;=30,O211+P211,O211+O211*0.3)*IF(G211=1,0.4,IF(G211=2,0.75,IF(G211="1 (kas 4 m. 1 k. nerengiamos)",0.52,1)))*IF(D211="olimpinė",1,IF(M211="Ne",0.5,1))*IF(OR(A$5="Lietuvos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federacija"),IF(OR(J211&lt;8,K211&lt;16),0,1),1)*E211*IF(I211&lt;=1,1,1/I211)*IF(OR(A$5="Lietuvos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1" s="7"/>
      <c r="T211" s="7"/>
      <c r="U211" s="7"/>
      <c r="V211" s="7"/>
    </row>
    <row r="212" spans="1:22">
      <c r="A212" s="73">
        <v>2</v>
      </c>
      <c r="B212" s="53" t="s">
        <v>40</v>
      </c>
      <c r="C212" s="53" t="s">
        <v>82</v>
      </c>
      <c r="D212" s="136" t="s">
        <v>31</v>
      </c>
      <c r="E212" s="77">
        <v>1</v>
      </c>
      <c r="F212" s="136" t="s">
        <v>45</v>
      </c>
      <c r="G212" s="136">
        <v>1</v>
      </c>
      <c r="H212" s="136" t="s">
        <v>34</v>
      </c>
      <c r="I212" s="136"/>
      <c r="J212" s="136">
        <v>61</v>
      </c>
      <c r="K212" s="136"/>
      <c r="L212" s="136">
        <v>43</v>
      </c>
      <c r="M212" s="136" t="s">
        <v>34</v>
      </c>
      <c r="N212" s="3">
        <f t="shared" ref="N212:N222" si="89">(IF(F212="OŽ",IF(L212=1,550.8,IF(L212=2,426.38,IF(L212=3,342.14,IF(L212=4,181.44,IF(L212=5,168.48,IF(L212=6,155.52,IF(L212=7,148.5,IF(L212=8,144,0))))))))+IF(L212&lt;=8,0,IF(L212&lt;=16,137.7,IF(L212&lt;=24,108,IF(L212&lt;=32,80.1,IF(L212&lt;=36,52.2,0)))))-IF(L212&lt;=8,0,IF(L212&lt;=16,(L212-9)*2.754,IF(L212&lt;=24,(L212-17)* 2.754,IF(L212&lt;=32,(L212-25)* 2.754,IF(L212&lt;=36,(L212-33)*2.754,0))))),0)+IF(F212="PČ",IF(L212=1,449,IF(L212=2,314.6,IF(L212=3,238,IF(L212=4,172,IF(L212=5,159,IF(L212=6,145,IF(L212=7,132,IF(L212=8,119,0))))))))+IF(L212&lt;=8,0,IF(L212&lt;=16,88,IF(L212&lt;=24,55,IF(L212&lt;=32,22,0))))-IF(L212&lt;=8,0,IF(L212&lt;=16,(L212-9)*2.245,IF(L212&lt;=24,(L212-17)*2.245,IF(L212&lt;=32,(L212-25)*2.245,0)))),0)+IF(F212="PČneol",IF(L212=1,85,IF(L212=2,64.61,IF(L212=3,50.76,IF(L212=4,16.25,IF(L212=5,15,IF(L212=6,13.75,IF(L212=7,12.5,IF(L212=8,11.25,0))))))))+IF(L212&lt;=8,0,IF(L212&lt;=16,9,0))-IF(L212&lt;=8,0,IF(L212&lt;=16,(L212-9)*0.425,0)),0)+IF(F212="PŽ",IF(L212=1,85,IF(L212=2,59.5,IF(L212=3,45,IF(L212=4,32.5,IF(L212=5,30,IF(L212=6,27.5,IF(L212=7,25,IF(L212=8,22.5,0))))))))+IF(L212&lt;=8,0,IF(L212&lt;=16,19,IF(L212&lt;=24,13,IF(L212&lt;=32,8,0))))-IF(L212&lt;=8,0,IF(L212&lt;=16,(L212-9)*0.425,IF(L212&lt;=24,(L212-17)*0.425,IF(L212&lt;=32,(L212-25)*0.425,0)))),0)+IF(F212="EČ",IF(L212=1,204,IF(L212=2,156.24,IF(L212=3,123.84,IF(L212=4,72,IF(L212=5,66,IF(L212=6,60,IF(L212=7,54,IF(L212=8,48,0))))))))+IF(L212&lt;=8,0,IF(L212&lt;=16,40,IF(L212&lt;=24,25,0)))-IF(L212&lt;=8,0,IF(L212&lt;=16,(L212-9)*1.02,IF(L212&lt;=24,(L212-17)*1.02,0))),0)+IF(F212="EČneol",IF(L212=1,68,IF(L212=2,51.69,IF(L212=3,40.61,IF(L212=4,13,IF(L212=5,12,IF(L212=6,11,IF(L212=7,10,IF(L212=8,9,0)))))))))+IF(F212="EŽ",IF(L212=1,68,IF(L212=2,47.6,IF(L212=3,36,IF(L212=4,18,IF(L212=5,16.5,IF(L212=6,15,IF(L212=7,13.5,IF(L212=8,12,0))))))))+IF(L212&lt;=8,0,IF(L212&lt;=16,10,IF(L212&lt;=24,6,0)))-IF(L212&lt;=8,0,IF(L212&lt;=16,(L212-9)*0.34,IF(L212&lt;=24,(L212-17)*0.34,0))),0)+IF(F212="PT",IF(L212=1,68,IF(L212=2,52.08,IF(L212=3,41.28,IF(L212=4,24,IF(L212=5,22,IF(L212=6,20,IF(L212=7,18,IF(L212=8,16,0))))))))+IF(L212&lt;=8,0,IF(L212&lt;=16,13,IF(L212&lt;=24,9,IF(L212&lt;=32,4,0))))-IF(L212&lt;=8,0,IF(L212&lt;=16,(L212-9)*0.34,IF(L212&lt;=24,(L212-17)*0.34,IF(L212&lt;=32,(L212-25)*0.34,0)))),0)+IF(F212="JOŽ",IF(L212=1,85,IF(L212=2,59.5,IF(L212=3,45,IF(L212=4,32.5,IF(L212=5,30,IF(L212=6,27.5,IF(L212=7,25,IF(L212=8,22.5,0))))))))+IF(L212&lt;=8,0,IF(L212&lt;=16,19,IF(L212&lt;=24,13,0)))-IF(L212&lt;=8,0,IF(L212&lt;=16,(L212-9)*0.425,IF(L212&lt;=24,(L212-17)*0.425,0))),0)+IF(F212="JPČ",IF(L212=1,68,IF(L212=2,47.6,IF(L212=3,36,IF(L212=4,26,IF(L212=5,24,IF(L212=6,22,IF(L212=7,20,IF(L212=8,18,0))))))))+IF(L212&lt;=8,0,IF(L212&lt;=16,13,IF(L212&lt;=24,9,0)))-IF(L212&lt;=8,0,IF(L212&lt;=16,(L212-9)*0.34,IF(L212&lt;=24,(L212-17)*0.34,0))),0)+IF(F212="JEČ",IF(L212=1,34,IF(L212=2,26.04,IF(L212=3,20.6,IF(L212=4,12,IF(L212=5,11,IF(L212=6,10,IF(L212=7,9,IF(L212=8,8,0))))))))+IF(L212&lt;=8,0,IF(L212&lt;=16,6,0))-IF(L212&lt;=8,0,IF(L212&lt;=16,(L212-9)*0.17,0)),0)+IF(F212="JEOF",IF(L212=1,34,IF(L212=2,26.04,IF(L212=3,20.6,IF(L212=4,12,IF(L212=5,11,IF(L212=6,10,IF(L212=7,9,IF(L212=8,8,0))))))))+IF(L212&lt;=8,0,IF(L212&lt;=16,6,0))-IF(L212&lt;=8,0,IF(L212&lt;=16,(L212-9)*0.17,0)),0)+IF(F212="JnPČ",IF(L212=1,51,IF(L212=2,35.7,IF(L212=3,27,IF(L212=4,19.5,IF(L212=5,18,IF(L212=6,16.5,IF(L212=7,15,IF(L212=8,13.5,0))))))))+IF(L212&lt;=8,0,IF(L212&lt;=16,10,0))-IF(L212&lt;=8,0,IF(L212&lt;=16,(L212-9)*0.255,0)),0)+IF(F212="JnEČ",IF(L212=1,25.5,IF(L212=2,19.53,IF(L212=3,15.48,IF(L212=4,9,IF(L212=5,8.25,IF(L212=6,7.5,IF(L212=7,6.75,IF(L212=8,6,0))))))))+IF(L212&lt;=8,0,IF(L212&lt;=16,5,0))-IF(L212&lt;=8,0,IF(L212&lt;=16,(L212-9)*0.1275,0)),0)+IF(F212="JčPČ",IF(L212=1,21.25,IF(L212=2,14.5,IF(L212=3,11.5,IF(L212=4,7,IF(L212=5,6.5,IF(L212=6,6,IF(L212=7,5.5,IF(L212=8,5,0))))))))+IF(L212&lt;=8,0,IF(L212&lt;=16,4,0))-IF(L212&lt;=8,0,IF(L212&lt;=16,(L212-9)*0.10625,0)),0)+IF(F212="JčEČ",IF(L212=1,17,IF(L212=2,13.02,IF(L212=3,10.32,IF(L212=4,6,IF(L212=5,5.5,IF(L212=6,5,IF(L212=7,4.5,IF(L212=8,4,0))))))))+IF(L212&lt;=8,0,IF(L212&lt;=16,3,0))-IF(L212&lt;=8,0,IF(L212&lt;=16,(L212-9)*0.085,0)),0)+IF(F212="NEAK",IF(L212=1,11.48,IF(L212=2,8.79,IF(L212=3,6.97,IF(L212=4,4.05,IF(L212=5,3.71,IF(L212=6,3.38,IF(L212=7,3.04,IF(L212=8,2.7,0))))))))+IF(L212&lt;=8,0,IF(L212&lt;=16,2,IF(L212&lt;=24,1.3,0)))-IF(L212&lt;=8,0,IF(L212&lt;=16,(L212-9)*0.0574,IF(L212&lt;=24,(L212-17)*0.0574,0))),0))*IF(L212&lt;0,1,IF(OR(F212="PČ",F212="PŽ",F212="PT"),IF(J212&lt;32,J212/32,1),1))* IF(L212&lt;0,1,IF(OR(F212="EČ",F212="EŽ",F212="JOŽ",F212="JPČ",F212="NEAK"),IF(J212&lt;24,J212/24,1),1))*IF(L212&lt;0,1,IF(OR(F212="PČneol",F212="JEČ",F212="JEOF",F212="JnPČ",F212="JnEČ",F212="JčPČ",F212="JčEČ"),IF(J212&lt;16,J212/16,1),1))*IF(L212&lt;0,1,IF(F212="EČneol",IF(J212&lt;8,J212/8,1),1))</f>
        <v>0</v>
      </c>
      <c r="O212" s="8">
        <f t="shared" si="85"/>
        <v>0</v>
      </c>
      <c r="P212" s="4">
        <f t="shared" ref="P212:P222" si="90">IF(O212=0,0,IF(F212="OŽ",IF(L212&gt;35,0,IF(J212&gt;35,(36-L212)*1.836,((36-L212)-(36-J212))*1.836)),0)+IF(F212="PČ",IF(L212&gt;31,0,IF(J212&gt;31,(32-L212)*1.347,((32-L212)-(32-J212))*1.347)),0)+ IF(F212="PČneol",IF(L212&gt;15,0,IF(J212&gt;15,(16-L212)*0.255,((16-L212)-(16-J212))*0.255)),0)+IF(F212="PŽ",IF(L212&gt;31,0,IF(J212&gt;31,(32-L212)*0.255,((32-L212)-(32-J212))*0.255)),0)+IF(F212="EČ",IF(L212&gt;23,0,IF(J212&gt;23,(24-L212)*0.612,((24-L212)-(24-J212))*0.612)),0)+IF(F212="EČneol",IF(L212&gt;7,0,IF(J212&gt;7,(8-L212)*0.204,((8-L212)-(8-J212))*0.204)),0)+IF(F212="EŽ",IF(L212&gt;23,0,IF(J212&gt;23,(24-L212)*0.204,((24-L212)-(24-J212))*0.204)),0)+IF(F212="PT",IF(L212&gt;31,0,IF(J212&gt;31,(32-L212)*0.204,((32-L212)-(32-J212))*0.204)),0)+IF(F212="JOŽ",IF(L212&gt;23,0,IF(J212&gt;23,(24-L212)*0.255,((24-L212)-(24-J212))*0.255)),0)+IF(F212="JPČ",IF(L212&gt;23,0,IF(J212&gt;23,(24-L212)*0.204,((24-L212)-(24-J212))*0.204)),0)+IF(F212="JEČ",IF(L212&gt;15,0,IF(J212&gt;15,(16-L212)*0.102,((16-L212)-(16-J212))*0.102)),0)+IF(F212="JEOF",IF(L212&gt;15,0,IF(J212&gt;15,(16-L212)*0.102,((16-L212)-(16-J212))*0.102)),0)+IF(F212="JnPČ",IF(L212&gt;15,0,IF(J212&gt;15,(16-L212)*0.153,((16-L212)-(16-J212))*0.153)),0)+IF(F212="JnEČ",IF(L212&gt;15,0,IF(J212&gt;15,(16-L212)*0.0765,((16-L212)-(16-J212))*0.0765)),0)+IF(F212="JčPČ",IF(L212&gt;15,0,IF(J212&gt;15,(16-L212)*0.06375,((16-L212)-(16-J212))*0.06375)),0)+IF(F212="JčEČ",IF(L212&gt;15,0,IF(J212&gt;15,(16-L212)*0.051,((16-L212)-(16-J212))*0.051)),0)+IF(F212="NEAK",IF(L212&gt;23,0,IF(J212&gt;23,(24-L212)*0.03444,((24-L212)-(24-J212))*0.03444)),0))</f>
        <v>0</v>
      </c>
      <c r="Q212" s="10">
        <f t="shared" ref="Q212:Q222" si="91">IF(ISERROR(P212*100/N212),0,(P212*100/N212))</f>
        <v>0</v>
      </c>
      <c r="R212" s="9">
        <f t="shared" si="88"/>
        <v>0</v>
      </c>
      <c r="S212" s="7"/>
      <c r="T212" s="7"/>
      <c r="U212" s="7"/>
      <c r="V212" s="7"/>
    </row>
    <row r="213" spans="1:22">
      <c r="A213" s="73">
        <v>3</v>
      </c>
      <c r="B213" s="53" t="s">
        <v>40</v>
      </c>
      <c r="C213" s="53" t="s">
        <v>108</v>
      </c>
      <c r="D213" s="136" t="s">
        <v>31</v>
      </c>
      <c r="E213" s="77">
        <v>1</v>
      </c>
      <c r="F213" s="136" t="s">
        <v>45</v>
      </c>
      <c r="G213" s="136">
        <v>1</v>
      </c>
      <c r="H213" s="136" t="s">
        <v>34</v>
      </c>
      <c r="I213" s="136"/>
      <c r="J213" s="136">
        <v>188</v>
      </c>
      <c r="K213" s="136"/>
      <c r="L213" s="136"/>
      <c r="M213" s="136" t="s">
        <v>36</v>
      </c>
      <c r="N213" s="3">
        <f t="shared" si="89"/>
        <v>0</v>
      </c>
      <c r="O213" s="8">
        <f t="shared" si="85"/>
        <v>0</v>
      </c>
      <c r="P213" s="4">
        <f t="shared" si="90"/>
        <v>0</v>
      </c>
      <c r="Q213" s="10">
        <f t="shared" si="91"/>
        <v>0</v>
      </c>
      <c r="R213" s="9">
        <f t="shared" si="88"/>
        <v>0</v>
      </c>
      <c r="S213" s="7"/>
      <c r="T213" s="7"/>
      <c r="U213" s="7"/>
      <c r="V213" s="7"/>
    </row>
    <row r="214" spans="1:22">
      <c r="A214" s="73">
        <v>4</v>
      </c>
      <c r="B214" s="53" t="s">
        <v>84</v>
      </c>
      <c r="C214" s="53" t="s">
        <v>108</v>
      </c>
      <c r="D214" s="136" t="s">
        <v>31</v>
      </c>
      <c r="E214" s="77">
        <v>1</v>
      </c>
      <c r="F214" s="136" t="s">
        <v>45</v>
      </c>
      <c r="G214" s="136">
        <v>1</v>
      </c>
      <c r="H214" s="136" t="s">
        <v>34</v>
      </c>
      <c r="I214" s="75"/>
      <c r="J214" s="75">
        <v>149</v>
      </c>
      <c r="K214" s="75"/>
      <c r="L214" s="75">
        <v>11</v>
      </c>
      <c r="M214" s="75" t="s">
        <v>34</v>
      </c>
      <c r="N214" s="91">
        <f t="shared" si="89"/>
        <v>83.51</v>
      </c>
      <c r="O214" s="8">
        <f t="shared" si="85"/>
        <v>83.51</v>
      </c>
      <c r="P214" s="4">
        <f t="shared" si="90"/>
        <v>28.286999999999999</v>
      </c>
      <c r="Q214" s="10">
        <f t="shared" si="91"/>
        <v>33.872590108968978</v>
      </c>
      <c r="R214" s="9">
        <f t="shared" si="88"/>
        <v>45.162208000000007</v>
      </c>
      <c r="S214" s="7"/>
      <c r="T214" s="7"/>
      <c r="U214" s="7"/>
      <c r="V214" s="7"/>
    </row>
    <row r="215" spans="1:22">
      <c r="A215" s="73">
        <v>5</v>
      </c>
      <c r="B215" s="53" t="s">
        <v>121</v>
      </c>
      <c r="C215" s="53" t="s">
        <v>108</v>
      </c>
      <c r="D215" s="136" t="s">
        <v>31</v>
      </c>
      <c r="E215" s="77">
        <v>1</v>
      </c>
      <c r="F215" s="136" t="s">
        <v>88</v>
      </c>
      <c r="G215" s="136">
        <v>1</v>
      </c>
      <c r="H215" s="73" t="s">
        <v>34</v>
      </c>
      <c r="I215" s="136"/>
      <c r="J215" s="136">
        <v>159</v>
      </c>
      <c r="K215" s="136"/>
      <c r="L215" s="136"/>
      <c r="M215" s="136" t="s">
        <v>34</v>
      </c>
      <c r="N215" s="3">
        <f t="shared" si="89"/>
        <v>0</v>
      </c>
      <c r="O215" s="90">
        <f t="shared" si="85"/>
        <v>0</v>
      </c>
      <c r="P215" s="4">
        <f t="shared" si="90"/>
        <v>0</v>
      </c>
      <c r="Q215" s="10">
        <f t="shared" si="91"/>
        <v>0</v>
      </c>
      <c r="R215" s="9">
        <f t="shared" si="88"/>
        <v>0</v>
      </c>
      <c r="S215" s="7"/>
      <c r="T215" s="7"/>
      <c r="U215" s="7"/>
      <c r="V215" s="7"/>
    </row>
    <row r="216" spans="1:22">
      <c r="A216" s="73">
        <v>6</v>
      </c>
      <c r="B216" s="53" t="s">
        <v>122</v>
      </c>
      <c r="C216" s="53" t="s">
        <v>108</v>
      </c>
      <c r="D216" s="136" t="s">
        <v>31</v>
      </c>
      <c r="E216" s="77">
        <v>1</v>
      </c>
      <c r="F216" s="136" t="s">
        <v>88</v>
      </c>
      <c r="G216" s="136">
        <v>1</v>
      </c>
      <c r="H216" s="73" t="s">
        <v>34</v>
      </c>
      <c r="I216" s="136"/>
      <c r="J216" s="136">
        <v>159</v>
      </c>
      <c r="K216" s="136"/>
      <c r="L216" s="136"/>
      <c r="M216" s="136" t="s">
        <v>36</v>
      </c>
      <c r="N216" s="3">
        <f t="shared" si="89"/>
        <v>0</v>
      </c>
      <c r="O216" s="90">
        <f t="shared" si="85"/>
        <v>0</v>
      </c>
      <c r="P216" s="4">
        <f t="shared" si="90"/>
        <v>0</v>
      </c>
      <c r="Q216" s="10">
        <f t="shared" si="91"/>
        <v>0</v>
      </c>
      <c r="R216" s="9">
        <f t="shared" si="88"/>
        <v>0</v>
      </c>
      <c r="S216" s="7"/>
      <c r="T216" s="7"/>
      <c r="U216" s="7"/>
      <c r="V216" s="7"/>
    </row>
    <row r="217" spans="1:22">
      <c r="A217" s="73">
        <v>7</v>
      </c>
      <c r="B217" s="53" t="s">
        <v>123</v>
      </c>
      <c r="C217" s="53" t="s">
        <v>82</v>
      </c>
      <c r="D217" s="136" t="s">
        <v>31</v>
      </c>
      <c r="E217" s="77">
        <v>1</v>
      </c>
      <c r="F217" s="136" t="s">
        <v>88</v>
      </c>
      <c r="G217" s="136">
        <v>1</v>
      </c>
      <c r="H217" s="73" t="s">
        <v>34</v>
      </c>
      <c r="I217" s="136"/>
      <c r="J217" s="136">
        <v>71</v>
      </c>
      <c r="K217" s="136"/>
      <c r="L217" s="136">
        <v>57</v>
      </c>
      <c r="M217" s="136" t="s">
        <v>34</v>
      </c>
      <c r="N217" s="3">
        <f t="shared" si="89"/>
        <v>0</v>
      </c>
      <c r="O217" s="90">
        <f t="shared" si="85"/>
        <v>0</v>
      </c>
      <c r="P217" s="4">
        <f t="shared" si="90"/>
        <v>0</v>
      </c>
      <c r="Q217" s="10">
        <f t="shared" si="91"/>
        <v>0</v>
      </c>
      <c r="R217" s="9">
        <f t="shared" si="88"/>
        <v>0</v>
      </c>
      <c r="S217" s="7"/>
      <c r="T217" s="7"/>
      <c r="U217" s="7"/>
      <c r="V217" s="7"/>
    </row>
    <row r="218" spans="1:22">
      <c r="A218" s="73">
        <v>8</v>
      </c>
      <c r="B218" s="53" t="s">
        <v>122</v>
      </c>
      <c r="C218" s="53" t="s">
        <v>82</v>
      </c>
      <c r="D218" s="136" t="s">
        <v>31</v>
      </c>
      <c r="E218" s="77">
        <v>1</v>
      </c>
      <c r="F218" s="136" t="s">
        <v>88</v>
      </c>
      <c r="G218" s="136">
        <v>1</v>
      </c>
      <c r="H218" s="73" t="s">
        <v>34</v>
      </c>
      <c r="I218" s="75"/>
      <c r="J218" s="75">
        <v>71</v>
      </c>
      <c r="K218" s="75"/>
      <c r="L218" s="75">
        <v>50</v>
      </c>
      <c r="M218" s="75" t="s">
        <v>34</v>
      </c>
      <c r="N218" s="91">
        <f t="shared" si="89"/>
        <v>0</v>
      </c>
      <c r="O218" s="56">
        <f t="shared" si="85"/>
        <v>0</v>
      </c>
      <c r="P218" s="111">
        <f t="shared" si="90"/>
        <v>0</v>
      </c>
      <c r="Q218" s="112">
        <f t="shared" si="91"/>
        <v>0</v>
      </c>
      <c r="R218" s="113">
        <f t="shared" si="88"/>
        <v>0</v>
      </c>
      <c r="S218" s="7"/>
      <c r="T218" s="7"/>
      <c r="U218" s="7"/>
      <c r="V218" s="7"/>
    </row>
    <row r="219" spans="1:22">
      <c r="A219" s="54">
        <v>9</v>
      </c>
      <c r="B219" s="53" t="s">
        <v>81</v>
      </c>
      <c r="C219" s="53" t="s">
        <v>124</v>
      </c>
      <c r="D219" s="136" t="s">
        <v>50</v>
      </c>
      <c r="E219" s="77">
        <v>6</v>
      </c>
      <c r="F219" s="136" t="s">
        <v>51</v>
      </c>
      <c r="G219" s="136">
        <v>1</v>
      </c>
      <c r="H219" s="73" t="s">
        <v>34</v>
      </c>
      <c r="I219" s="136"/>
      <c r="J219" s="136">
        <v>22</v>
      </c>
      <c r="K219" s="136"/>
      <c r="L219" s="136">
        <v>15</v>
      </c>
      <c r="M219" s="136" t="s">
        <v>34</v>
      </c>
      <c r="N219" s="3">
        <f t="shared" si="89"/>
        <v>6.45</v>
      </c>
      <c r="O219" s="3">
        <f t="shared" si="85"/>
        <v>6.45</v>
      </c>
      <c r="P219" s="109">
        <f t="shared" si="90"/>
        <v>0.255</v>
      </c>
      <c r="Q219" s="10">
        <f t="shared" si="91"/>
        <v>3.9534883720930232</v>
      </c>
      <c r="R219" s="9">
        <f t="shared" si="88"/>
        <v>16.735680000000002</v>
      </c>
      <c r="S219" s="7"/>
      <c r="T219" s="7"/>
      <c r="U219" s="7"/>
      <c r="V219" s="7"/>
    </row>
    <row r="220" spans="1:22">
      <c r="A220" s="73">
        <v>10</v>
      </c>
      <c r="B220" s="53" t="s">
        <v>37</v>
      </c>
      <c r="C220" s="76" t="s">
        <v>124</v>
      </c>
      <c r="D220" s="136" t="s">
        <v>50</v>
      </c>
      <c r="E220" s="77">
        <v>6</v>
      </c>
      <c r="F220" s="136" t="s">
        <v>51</v>
      </c>
      <c r="G220" s="136">
        <v>1</v>
      </c>
      <c r="H220" s="73" t="s">
        <v>34</v>
      </c>
      <c r="I220" s="136"/>
      <c r="J220" s="136">
        <v>12</v>
      </c>
      <c r="K220" s="136"/>
      <c r="L220" s="136">
        <v>10</v>
      </c>
      <c r="M220" s="136" t="s">
        <v>34</v>
      </c>
      <c r="N220" s="3">
        <f t="shared" si="89"/>
        <v>6.4312499999999995</v>
      </c>
      <c r="O220" s="3">
        <f t="shared" si="85"/>
        <v>6.4312499999999995</v>
      </c>
      <c r="P220" s="109">
        <f t="shared" si="90"/>
        <v>0.51</v>
      </c>
      <c r="Q220" s="10">
        <f t="shared" si="91"/>
        <v>7.9300291545189507</v>
      </c>
      <c r="R220" s="9">
        <f t="shared" si="88"/>
        <v>17.32536</v>
      </c>
      <c r="S220" s="7"/>
      <c r="T220" s="7"/>
      <c r="U220" s="7"/>
      <c r="V220" s="7"/>
    </row>
    <row r="221" spans="1:22" s="7" customFormat="1">
      <c r="A221" s="73">
        <v>11</v>
      </c>
      <c r="B221" s="53" t="s">
        <v>125</v>
      </c>
      <c r="C221" s="53" t="s">
        <v>108</v>
      </c>
      <c r="D221" s="136" t="s">
        <v>31</v>
      </c>
      <c r="E221" s="55">
        <v>1</v>
      </c>
      <c r="F221" s="136" t="s">
        <v>88</v>
      </c>
      <c r="G221" s="55">
        <v>1</v>
      </c>
      <c r="H221" s="73" t="s">
        <v>34</v>
      </c>
      <c r="I221" s="136"/>
      <c r="J221" s="136">
        <v>102</v>
      </c>
      <c r="K221" s="136"/>
      <c r="L221" s="136">
        <v>49</v>
      </c>
      <c r="M221" s="136" t="s">
        <v>36</v>
      </c>
      <c r="N221" s="3">
        <f t="shared" si="89"/>
        <v>0</v>
      </c>
      <c r="O221" s="3">
        <f t="shared" si="85"/>
        <v>0</v>
      </c>
      <c r="P221" s="109">
        <f t="shared" si="90"/>
        <v>0</v>
      </c>
      <c r="Q221" s="10">
        <f t="shared" si="91"/>
        <v>0</v>
      </c>
      <c r="R221" s="9">
        <f t="shared" si="88"/>
        <v>0</v>
      </c>
    </row>
    <row r="222" spans="1:22" s="7" customFormat="1">
      <c r="A222" s="73">
        <v>12</v>
      </c>
      <c r="B222" s="53" t="s">
        <v>125</v>
      </c>
      <c r="C222" s="53" t="s">
        <v>82</v>
      </c>
      <c r="D222" s="78" t="s">
        <v>31</v>
      </c>
      <c r="E222" s="55">
        <v>1</v>
      </c>
      <c r="F222" s="136" t="s">
        <v>88</v>
      </c>
      <c r="G222" s="55">
        <v>1</v>
      </c>
      <c r="H222" s="73" t="s">
        <v>34</v>
      </c>
      <c r="I222" s="136"/>
      <c r="J222" s="136">
        <v>46</v>
      </c>
      <c r="K222" s="136"/>
      <c r="L222" s="136">
        <v>24</v>
      </c>
      <c r="M222" s="136" t="s">
        <v>34</v>
      </c>
      <c r="N222" s="3">
        <f t="shared" si="89"/>
        <v>0</v>
      </c>
      <c r="O222" s="3">
        <f t="shared" si="85"/>
        <v>0</v>
      </c>
      <c r="P222" s="109">
        <f t="shared" si="90"/>
        <v>0</v>
      </c>
      <c r="Q222" s="10">
        <f t="shared" si="91"/>
        <v>0</v>
      </c>
      <c r="R222" s="9">
        <f t="shared" si="88"/>
        <v>0</v>
      </c>
    </row>
    <row r="223" spans="1:22">
      <c r="A223" s="191" t="s">
        <v>41</v>
      </c>
      <c r="B223" s="156"/>
      <c r="C223" s="156"/>
      <c r="D223" s="156"/>
      <c r="E223" s="157"/>
      <c r="F223" s="157"/>
      <c r="G223" s="157"/>
      <c r="H223" s="157"/>
      <c r="I223" s="156"/>
      <c r="J223" s="156"/>
      <c r="K223" s="156"/>
      <c r="L223" s="156"/>
      <c r="M223" s="156"/>
      <c r="N223" s="156"/>
      <c r="O223" s="156"/>
      <c r="P223" s="156"/>
      <c r="Q223" s="192"/>
      <c r="R223" s="114">
        <f>SUM(R211:R222)</f>
        <v>79.223248000000012</v>
      </c>
      <c r="S223" s="7"/>
      <c r="T223" s="7"/>
      <c r="U223" s="7"/>
      <c r="V223" s="7"/>
    </row>
    <row r="224" spans="1:22" ht="15.75">
      <c r="A224" s="21" t="s">
        <v>56</v>
      </c>
      <c r="B224" s="2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"/>
      <c r="S224" s="7"/>
      <c r="T224" s="7"/>
      <c r="U224" s="7"/>
      <c r="V224" s="7"/>
    </row>
    <row r="225" spans="1:22">
      <c r="A225" s="46" t="s">
        <v>63</v>
      </c>
      <c r="B225" s="46"/>
      <c r="C225" s="46"/>
      <c r="D225" s="46"/>
      <c r="E225" s="46"/>
      <c r="F225" s="46"/>
      <c r="G225" s="46"/>
      <c r="H225" s="46"/>
      <c r="I225" s="46"/>
      <c r="J225" s="131"/>
      <c r="K225" s="131"/>
      <c r="L225" s="131"/>
      <c r="M225" s="131"/>
      <c r="N225" s="131"/>
      <c r="O225" s="131"/>
      <c r="P225" s="131"/>
      <c r="Q225" s="131"/>
      <c r="R225" s="13"/>
      <c r="S225" s="7"/>
      <c r="T225" s="7"/>
      <c r="U225" s="7"/>
      <c r="V225" s="7"/>
    </row>
    <row r="226" spans="1:22" s="7" customFormat="1">
      <c r="A226" s="46"/>
      <c r="B226" s="46"/>
      <c r="C226" s="46"/>
      <c r="D226" s="46"/>
      <c r="E226" s="46"/>
      <c r="F226" s="46"/>
      <c r="G226" s="46"/>
      <c r="H226" s="46"/>
      <c r="I226" s="46"/>
      <c r="J226" s="131"/>
      <c r="K226" s="131"/>
      <c r="L226" s="131"/>
      <c r="M226" s="131"/>
      <c r="N226" s="131"/>
      <c r="O226" s="131"/>
      <c r="P226" s="131"/>
      <c r="Q226" s="131"/>
      <c r="R226" s="13"/>
    </row>
    <row r="227" spans="1:22">
      <c r="A227" s="148" t="s">
        <v>126</v>
      </c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30"/>
      <c r="R227" s="7"/>
      <c r="S227" s="7"/>
      <c r="T227" s="7"/>
      <c r="U227" s="7"/>
      <c r="V227" s="7"/>
    </row>
    <row r="228" spans="1:22" ht="18">
      <c r="A228" s="150" t="s">
        <v>59</v>
      </c>
      <c r="B228" s="159"/>
      <c r="C228" s="159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130"/>
      <c r="R228" s="7"/>
      <c r="S228" s="7"/>
      <c r="T228" s="7"/>
      <c r="U228" s="7"/>
      <c r="V228" s="7"/>
    </row>
    <row r="229" spans="1:22">
      <c r="A229" s="152" t="s">
        <v>127</v>
      </c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30"/>
      <c r="R229" s="7"/>
      <c r="S229" s="7"/>
      <c r="T229" s="7"/>
      <c r="U229" s="7"/>
      <c r="V229" s="7"/>
    </row>
    <row r="230" spans="1:22">
      <c r="A230" s="136">
        <v>1</v>
      </c>
      <c r="B230" s="128" t="s">
        <v>128</v>
      </c>
      <c r="C230" s="11" t="s">
        <v>129</v>
      </c>
      <c r="D230" s="136" t="s">
        <v>31</v>
      </c>
      <c r="E230" s="136">
        <v>1</v>
      </c>
      <c r="F230" s="136" t="s">
        <v>74</v>
      </c>
      <c r="G230" s="136">
        <v>1</v>
      </c>
      <c r="H230" s="136" t="s">
        <v>34</v>
      </c>
      <c r="I230" s="136"/>
      <c r="J230" s="136">
        <v>68</v>
      </c>
      <c r="K230" s="136"/>
      <c r="L230" s="136">
        <v>30</v>
      </c>
      <c r="M230" s="136" t="s">
        <v>36</v>
      </c>
      <c r="N230" s="3">
        <f t="shared" ref="N230" si="92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8">
        <f t="shared" ref="O230" si="93">IF(F230="OŽ",N230,IF(H230="Ne",IF(J230*0.3&lt;J230-L230,N230,0),IF(J230*0.1&lt;J230-L230,N230,0)))</f>
        <v>0</v>
      </c>
      <c r="P230" s="4">
        <f t="shared" ref="P230" si="94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0">
        <f t="shared" ref="Q230" si="95">IF(ISERROR(P230*100/N230),0,(P230*100/N230))</f>
        <v>0</v>
      </c>
      <c r="R230" s="9">
        <f t="shared" ref="R230" si="96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7"/>
      <c r="T230" s="7"/>
      <c r="U230" s="7"/>
      <c r="V230" s="7"/>
    </row>
    <row r="231" spans="1:22">
      <c r="A231" s="155" t="s">
        <v>41</v>
      </c>
      <c r="B231" s="157"/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8"/>
      <c r="R231" s="9">
        <f>SUM(R230:R230)</f>
        <v>0</v>
      </c>
      <c r="S231" s="7"/>
      <c r="T231" s="7"/>
      <c r="U231" s="7"/>
      <c r="V231" s="7"/>
    </row>
    <row r="232" spans="1:22" ht="15.75">
      <c r="A232" s="21" t="s">
        <v>56</v>
      </c>
      <c r="B232" s="2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"/>
      <c r="S232" s="7"/>
      <c r="T232" s="7"/>
      <c r="U232" s="7"/>
      <c r="V232" s="7"/>
    </row>
    <row r="233" spans="1:22">
      <c r="A233" s="46" t="s">
        <v>63</v>
      </c>
      <c r="B233" s="46"/>
      <c r="C233" s="46"/>
      <c r="D233" s="46"/>
      <c r="E233" s="46"/>
      <c r="F233" s="46"/>
      <c r="G233" s="46"/>
      <c r="H233" s="46"/>
      <c r="I233" s="46"/>
      <c r="J233" s="131"/>
      <c r="K233" s="131"/>
      <c r="L233" s="131"/>
      <c r="M233" s="131"/>
      <c r="N233" s="131"/>
      <c r="O233" s="131"/>
      <c r="P233" s="131"/>
      <c r="Q233" s="131"/>
      <c r="R233" s="13"/>
      <c r="S233" s="7"/>
      <c r="T233" s="7"/>
      <c r="U233" s="7"/>
      <c r="V233" s="7"/>
    </row>
    <row r="234" spans="1:22">
      <c r="A234" s="46"/>
      <c r="B234" s="46"/>
      <c r="C234" s="46"/>
      <c r="D234" s="46"/>
      <c r="E234" s="46"/>
      <c r="F234" s="46"/>
      <c r="G234" s="46"/>
      <c r="H234" s="46"/>
      <c r="I234" s="46"/>
      <c r="J234" s="131"/>
      <c r="K234" s="131"/>
      <c r="L234" s="131"/>
      <c r="M234" s="131"/>
      <c r="N234" s="131"/>
      <c r="O234" s="131"/>
      <c r="P234" s="131"/>
      <c r="Q234" s="131"/>
      <c r="R234" s="13"/>
      <c r="S234" s="7"/>
      <c r="T234" s="7"/>
      <c r="U234" s="7"/>
      <c r="V234" s="7"/>
    </row>
    <row r="235" spans="1:22">
      <c r="A235" s="148" t="s">
        <v>130</v>
      </c>
      <c r="B235" s="149"/>
      <c r="C235" s="149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30"/>
      <c r="R235" s="7"/>
      <c r="S235" s="7"/>
      <c r="T235" s="7"/>
      <c r="U235" s="7"/>
      <c r="V235" s="7"/>
    </row>
    <row r="236" spans="1:22" ht="18">
      <c r="A236" s="150" t="s">
        <v>59</v>
      </c>
      <c r="B236" s="159"/>
      <c r="C236" s="159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130"/>
      <c r="R236" s="7"/>
      <c r="S236" s="7"/>
      <c r="T236" s="7"/>
      <c r="U236" s="7"/>
      <c r="V236" s="7"/>
    </row>
    <row r="237" spans="1:22">
      <c r="A237" s="152" t="s">
        <v>131</v>
      </c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30"/>
      <c r="R237" s="7"/>
      <c r="S237" s="7"/>
      <c r="T237" s="7"/>
      <c r="U237" s="7"/>
      <c r="V237" s="7"/>
    </row>
    <row r="238" spans="1:22">
      <c r="A238" s="73">
        <v>1</v>
      </c>
      <c r="B238" s="72" t="s">
        <v>132</v>
      </c>
      <c r="C238" s="53" t="s">
        <v>133</v>
      </c>
      <c r="D238" s="77" t="s">
        <v>31</v>
      </c>
      <c r="E238" s="136">
        <v>1</v>
      </c>
      <c r="F238" s="136" t="s">
        <v>45</v>
      </c>
      <c r="G238" s="136">
        <v>1</v>
      </c>
      <c r="H238" s="136" t="s">
        <v>34</v>
      </c>
      <c r="I238" s="136"/>
      <c r="J238" s="136">
        <v>76</v>
      </c>
      <c r="K238" s="136"/>
      <c r="L238" s="136">
        <v>32</v>
      </c>
      <c r="M238" s="136" t="s">
        <v>34</v>
      </c>
      <c r="N238" s="3">
        <f t="shared" ref="N238:N239" si="97">(IF(F238="OŽ",IF(L238=1,550.8,IF(L238=2,426.38,IF(L238=3,342.14,IF(L238=4,181.44,IF(L238=5,168.48,IF(L238=6,155.52,IF(L238=7,148.5,IF(L238=8,144,0))))))))+IF(L238&lt;=8,0,IF(L238&lt;=16,137.7,IF(L238&lt;=24,108,IF(L238&lt;=32,80.1,IF(L238&lt;=36,52.2,0)))))-IF(L238&lt;=8,0,IF(L238&lt;=16,(L238-9)*2.754,IF(L238&lt;=24,(L238-17)* 2.754,IF(L238&lt;=32,(L238-25)* 2.754,IF(L238&lt;=36,(L238-33)*2.754,0))))),0)+IF(F238="PČ",IF(L238=1,449,IF(L238=2,314.6,IF(L238=3,238,IF(L238=4,172,IF(L238=5,159,IF(L238=6,145,IF(L238=7,132,IF(L238=8,119,0))))))))+IF(L238&lt;=8,0,IF(L238&lt;=16,88,IF(L238&lt;=24,55,IF(L238&lt;=32,22,0))))-IF(L238&lt;=8,0,IF(L238&lt;=16,(L238-9)*2.245,IF(L238&lt;=24,(L238-17)*2.245,IF(L238&lt;=32,(L238-25)*2.245,0)))),0)+IF(F238="PČneol",IF(L238=1,85,IF(L238=2,64.61,IF(L238=3,50.76,IF(L238=4,16.25,IF(L238=5,15,IF(L238=6,13.75,IF(L238=7,12.5,IF(L238=8,11.25,0))))))))+IF(L238&lt;=8,0,IF(L238&lt;=16,9,0))-IF(L238&lt;=8,0,IF(L238&lt;=16,(L238-9)*0.425,0)),0)+IF(F238="PŽ",IF(L238=1,85,IF(L238=2,59.5,IF(L238=3,45,IF(L238=4,32.5,IF(L238=5,30,IF(L238=6,27.5,IF(L238=7,25,IF(L238=8,22.5,0))))))))+IF(L238&lt;=8,0,IF(L238&lt;=16,19,IF(L238&lt;=24,13,IF(L238&lt;=32,8,0))))-IF(L238&lt;=8,0,IF(L238&lt;=16,(L238-9)*0.425,IF(L238&lt;=24,(L238-17)*0.425,IF(L238&lt;=32,(L238-25)*0.425,0)))),0)+IF(F238="EČ",IF(L238=1,204,IF(L238=2,156.24,IF(L238=3,123.84,IF(L238=4,72,IF(L238=5,66,IF(L238=6,60,IF(L238=7,54,IF(L238=8,48,0))))))))+IF(L238&lt;=8,0,IF(L238&lt;=16,40,IF(L238&lt;=24,25,0)))-IF(L238&lt;=8,0,IF(L238&lt;=16,(L238-9)*1.02,IF(L238&lt;=24,(L238-17)*1.02,0))),0)+IF(F238="EČneol",IF(L238=1,68,IF(L238=2,51.69,IF(L238=3,40.61,IF(L238=4,13,IF(L238=5,12,IF(L238=6,11,IF(L238=7,10,IF(L238=8,9,0)))))))))+IF(F238="EŽ",IF(L238=1,68,IF(L238=2,47.6,IF(L238=3,36,IF(L238=4,18,IF(L238=5,16.5,IF(L238=6,15,IF(L238=7,13.5,IF(L238=8,12,0))))))))+IF(L238&lt;=8,0,IF(L238&lt;=16,10,IF(L238&lt;=24,6,0)))-IF(L238&lt;=8,0,IF(L238&lt;=16,(L238-9)*0.34,IF(L238&lt;=24,(L238-17)*0.34,0))),0)+IF(F238="PT",IF(L238=1,68,IF(L238=2,52.08,IF(L238=3,41.28,IF(L238=4,24,IF(L238=5,22,IF(L238=6,20,IF(L238=7,18,IF(L238=8,16,0))))))))+IF(L238&lt;=8,0,IF(L238&lt;=16,13,IF(L238&lt;=24,9,IF(L238&lt;=32,4,0))))-IF(L238&lt;=8,0,IF(L238&lt;=16,(L238-9)*0.34,IF(L238&lt;=24,(L238-17)*0.34,IF(L238&lt;=32,(L238-25)*0.34,0)))),0)+IF(F238="JOŽ",IF(L238=1,85,IF(L238=2,59.5,IF(L238=3,45,IF(L238=4,32.5,IF(L238=5,30,IF(L238=6,27.5,IF(L238=7,25,IF(L238=8,22.5,0))))))))+IF(L238&lt;=8,0,IF(L238&lt;=16,19,IF(L238&lt;=24,13,0)))-IF(L238&lt;=8,0,IF(L238&lt;=16,(L238-9)*0.425,IF(L238&lt;=24,(L238-17)*0.425,0))),0)+IF(F238="JPČ",IF(L238=1,68,IF(L238=2,47.6,IF(L238=3,36,IF(L238=4,26,IF(L238=5,24,IF(L238=6,22,IF(L238=7,20,IF(L238=8,18,0))))))))+IF(L238&lt;=8,0,IF(L238&lt;=16,13,IF(L238&lt;=24,9,0)))-IF(L238&lt;=8,0,IF(L238&lt;=16,(L238-9)*0.34,IF(L238&lt;=24,(L238-17)*0.34,0))),0)+IF(F238="JEČ",IF(L238=1,34,IF(L238=2,26.04,IF(L238=3,20.6,IF(L238=4,12,IF(L238=5,11,IF(L238=6,10,IF(L238=7,9,IF(L238=8,8,0))))))))+IF(L238&lt;=8,0,IF(L238&lt;=16,6,0))-IF(L238&lt;=8,0,IF(L238&lt;=16,(L238-9)*0.17,0)),0)+IF(F238="JEOF",IF(L238=1,34,IF(L238=2,26.04,IF(L238=3,20.6,IF(L238=4,12,IF(L238=5,11,IF(L238=6,10,IF(L238=7,9,IF(L238=8,8,0))))))))+IF(L238&lt;=8,0,IF(L238&lt;=16,6,0))-IF(L238&lt;=8,0,IF(L238&lt;=16,(L238-9)*0.17,0)),0)+IF(F238="JnPČ",IF(L238=1,51,IF(L238=2,35.7,IF(L238=3,27,IF(L238=4,19.5,IF(L238=5,18,IF(L238=6,16.5,IF(L238=7,15,IF(L238=8,13.5,0))))))))+IF(L238&lt;=8,0,IF(L238&lt;=16,10,0))-IF(L238&lt;=8,0,IF(L238&lt;=16,(L238-9)*0.255,0)),0)+IF(F238="JnEČ",IF(L238=1,25.5,IF(L238=2,19.53,IF(L238=3,15.48,IF(L238=4,9,IF(L238=5,8.25,IF(L238=6,7.5,IF(L238=7,6.75,IF(L238=8,6,0))))))))+IF(L238&lt;=8,0,IF(L238&lt;=16,5,0))-IF(L238&lt;=8,0,IF(L238&lt;=16,(L238-9)*0.1275,0)),0)+IF(F238="JčPČ",IF(L238=1,21.25,IF(L238=2,14.5,IF(L238=3,11.5,IF(L238=4,7,IF(L238=5,6.5,IF(L238=6,6,IF(L238=7,5.5,IF(L238=8,5,0))))))))+IF(L238&lt;=8,0,IF(L238&lt;=16,4,0))-IF(L238&lt;=8,0,IF(L238&lt;=16,(L238-9)*0.10625,0)),0)+IF(F238="JčEČ",IF(L238=1,17,IF(L238=2,13.02,IF(L238=3,10.32,IF(L238=4,6,IF(L238=5,5.5,IF(L238=6,5,IF(L238=7,4.5,IF(L238=8,4,0))))))))+IF(L238&lt;=8,0,IF(L238&lt;=16,3,0))-IF(L238&lt;=8,0,IF(L238&lt;=16,(L238-9)*0.085,0)),0)+IF(F238="NEAK",IF(L238=1,11.48,IF(L238=2,8.79,IF(L238=3,6.97,IF(L238=4,4.05,IF(L238=5,3.71,IF(L238=6,3.38,IF(L238=7,3.04,IF(L238=8,2.7,0))))))))+IF(L238&lt;=8,0,IF(L238&lt;=16,2,IF(L238&lt;=24,1.3,0)))-IF(L238&lt;=8,0,IF(L238&lt;=16,(L238-9)*0.0574,IF(L238&lt;=24,(L238-17)*0.0574,0))),0))*IF(L238&lt;0,1,IF(OR(F238="PČ",F238="PŽ",F238="PT"),IF(J238&lt;32,J238/32,1),1))* IF(L238&lt;0,1,IF(OR(F238="EČ",F238="EŽ",F238="JOŽ",F238="JPČ",F238="NEAK"),IF(J238&lt;24,J238/24,1),1))*IF(L238&lt;0,1,IF(OR(F238="PČneol",F238="JEČ",F238="JEOF",F238="JnPČ",F238="JnEČ",F238="JčPČ",F238="JčEČ"),IF(J238&lt;16,J238/16,1),1))*IF(L238&lt;0,1,IF(F238="EČneol",IF(J238&lt;8,J238/8,1),1))</f>
        <v>6.2850000000000001</v>
      </c>
      <c r="O238" s="8">
        <f t="shared" ref="O238:O239" si="98">IF(F238="OŽ",N238,IF(H238="Ne",IF(J238*0.3&lt;J238-L238,N238,0),IF(J238*0.1&lt;J238-L238,N238,0)))</f>
        <v>6.2850000000000001</v>
      </c>
      <c r="P238" s="4">
        <f t="shared" ref="P238" si="99">IF(O238=0,0,IF(F238="OŽ",IF(L238&gt;35,0,IF(J238&gt;35,(36-L238)*1.836,((36-L238)-(36-J238))*1.836)),0)+IF(F238="PČ",IF(L238&gt;31,0,IF(J238&gt;31,(32-L238)*1.347,((32-L238)-(32-J238))*1.347)),0)+ IF(F238="PČneol",IF(L238&gt;15,0,IF(J238&gt;15,(16-L238)*0.255,((16-L238)-(16-J238))*0.255)),0)+IF(F238="PŽ",IF(L238&gt;31,0,IF(J238&gt;31,(32-L238)*0.255,((32-L238)-(32-J238))*0.255)),0)+IF(F238="EČ",IF(L238&gt;23,0,IF(J238&gt;23,(24-L238)*0.612,((24-L238)-(24-J238))*0.612)),0)+IF(F238="EČneol",IF(L238&gt;7,0,IF(J238&gt;7,(8-L238)*0.204,((8-L238)-(8-J238))*0.204)),0)+IF(F238="EŽ",IF(L238&gt;23,0,IF(J238&gt;23,(24-L238)*0.204,((24-L238)-(24-J238))*0.204)),0)+IF(F238="PT",IF(L238&gt;31,0,IF(J238&gt;31,(32-L238)*0.204,((32-L238)-(32-J238))*0.204)),0)+IF(F238="JOŽ",IF(L238&gt;23,0,IF(J238&gt;23,(24-L238)*0.255,((24-L238)-(24-J238))*0.255)),0)+IF(F238="JPČ",IF(L238&gt;23,0,IF(J238&gt;23,(24-L238)*0.204,((24-L238)-(24-J238))*0.204)),0)+IF(F238="JEČ",IF(L238&gt;15,0,IF(J238&gt;15,(16-L238)*0.102,((16-L238)-(16-J238))*0.102)),0)+IF(F238="JEOF",IF(L238&gt;15,0,IF(J238&gt;15,(16-L238)*0.102,((16-L238)-(16-J238))*0.102)),0)+IF(F238="JnPČ",IF(L238&gt;15,0,IF(J238&gt;15,(16-L238)*0.153,((16-L238)-(16-J238))*0.153)),0)+IF(F238="JnEČ",IF(L238&gt;15,0,IF(J238&gt;15,(16-L238)*0.0765,((16-L238)-(16-J238))*0.0765)),0)+IF(F238="JčPČ",IF(L238&gt;15,0,IF(J238&gt;15,(16-L238)*0.06375,((16-L238)-(16-J238))*0.06375)),0)+IF(F238="JčEČ",IF(L238&gt;15,0,IF(J238&gt;15,(16-L238)*0.051,((16-L238)-(16-J238))*0.051)),0)+IF(F238="NEAK",IF(L238&gt;23,0,IF(J238&gt;23,(24-L238)*0.03444,((24-L238)-(24-J238))*0.03444)),0))</f>
        <v>0</v>
      </c>
      <c r="Q238" s="10">
        <f t="shared" ref="Q238" si="100">IF(ISERROR(P238*100/N238),0,(P238*100/N238))</f>
        <v>0</v>
      </c>
      <c r="R238" s="9">
        <f t="shared" ref="R238:R239" si="101">IF(Q238&lt;=30,O238+P238,O238+O238*0.3)*IF(G238=1,0.4,IF(G238=2,0.75,IF(G238="1 (kas 4 m. 1 k. nerengiamos)",0.52,1)))*IF(D238="olimpinė",1,IF(M238="Ne",0.5,1))*IF(OR(A$5="Lietuvos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federacija"),IF(OR(J238&lt;8,K238&lt;16),0,1),1)*E238*IF(I238&lt;=1,1,1/I238)*IF(OR(A$5="Lietuvos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2.6145600000000004</v>
      </c>
      <c r="S238" s="7"/>
      <c r="T238" s="7"/>
      <c r="U238" s="7"/>
      <c r="V238" s="7"/>
    </row>
    <row r="239" spans="1:22">
      <c r="A239" s="73">
        <v>2</v>
      </c>
      <c r="B239" s="53" t="s">
        <v>134</v>
      </c>
      <c r="C239" s="53" t="s">
        <v>135</v>
      </c>
      <c r="D239" s="77" t="s">
        <v>31</v>
      </c>
      <c r="E239" s="136">
        <v>1</v>
      </c>
      <c r="F239" s="136" t="s">
        <v>88</v>
      </c>
      <c r="G239" s="136">
        <v>1</v>
      </c>
      <c r="H239" s="136" t="s">
        <v>34</v>
      </c>
      <c r="I239" s="136"/>
      <c r="J239" s="136">
        <v>56</v>
      </c>
      <c r="K239" s="136"/>
      <c r="L239" s="136">
        <v>42</v>
      </c>
      <c r="M239" s="136" t="s">
        <v>34</v>
      </c>
      <c r="N239" s="3">
        <f t="shared" si="97"/>
        <v>0</v>
      </c>
      <c r="O239" s="8">
        <f t="shared" si="98"/>
        <v>0</v>
      </c>
      <c r="P239" s="4">
        <f t="shared" ref="P239" si="102">IF(O239=0,0,IF(F239="OŽ",IF(L239&gt;35,0,IF(J239&gt;35,(36-L239)*1.836,((36-L239)-(36-J239))*1.836)),0)+IF(F239="PČ",IF(L239&gt;31,0,IF(J239&gt;31,(32-L239)*1.347,((32-L239)-(32-J239))*1.347)),0)+ IF(F239="PČneol",IF(L239&gt;15,0,IF(J239&gt;15,(16-L239)*0.255,((16-L239)-(16-J239))*0.255)),0)+IF(F239="PŽ",IF(L239&gt;31,0,IF(J239&gt;31,(32-L239)*0.255,((32-L239)-(32-J239))*0.255)),0)+IF(F239="EČ",IF(L239&gt;23,0,IF(J239&gt;23,(24-L239)*0.612,((24-L239)-(24-J239))*0.612)),0)+IF(F239="EČneol",IF(L239&gt;7,0,IF(J239&gt;7,(8-L239)*0.204,((8-L239)-(8-J239))*0.204)),0)+IF(F239="EŽ",IF(L239&gt;23,0,IF(J239&gt;23,(24-L239)*0.204,((24-L239)-(24-J239))*0.204)),0)+IF(F239="PT",IF(L239&gt;31,0,IF(J239&gt;31,(32-L239)*0.204,((32-L239)-(32-J239))*0.204)),0)+IF(F239="JOŽ",IF(L239&gt;23,0,IF(J239&gt;23,(24-L239)*0.255,((24-L239)-(24-J239))*0.255)),0)+IF(F239="JPČ",IF(L239&gt;23,0,IF(J239&gt;23,(24-L239)*0.204,((24-L239)-(24-J239))*0.204)),0)+IF(F239="JEČ",IF(L239&gt;15,0,IF(J239&gt;15,(16-L239)*0.102,((16-L239)-(16-J239))*0.102)),0)+IF(F239="JEOF",IF(L239&gt;15,0,IF(J239&gt;15,(16-L239)*0.102,((16-L239)-(16-J239))*0.102)),0)+IF(F239="JnPČ",IF(L239&gt;15,0,IF(J239&gt;15,(16-L239)*0.153,((16-L239)-(16-J239))*0.153)),0)+IF(F239="JnEČ",IF(L239&gt;15,0,IF(J239&gt;15,(16-L239)*0.0765,((16-L239)-(16-J239))*0.0765)),0)+IF(F239="JčPČ",IF(L239&gt;15,0,IF(J239&gt;15,(16-L239)*0.06375,((16-L239)-(16-J239))*0.06375)),0)+IF(F239="JčEČ",IF(L239&gt;15,0,IF(J239&gt;15,(16-L239)*0.051,((16-L239)-(16-J239))*0.051)),0)+IF(F239="NEAK",IF(L239&gt;23,0,IF(J239&gt;23,(24-L239)*0.03444,((24-L239)-(24-J239))*0.03444)),0))</f>
        <v>0</v>
      </c>
      <c r="Q239" s="10">
        <f t="shared" ref="Q239" si="103">IF(ISERROR(P239*100/N239),0,(P239*100/N239))</f>
        <v>0</v>
      </c>
      <c r="R239" s="9">
        <f t="shared" si="101"/>
        <v>0</v>
      </c>
      <c r="S239" s="7"/>
      <c r="T239" s="7"/>
      <c r="U239" s="7"/>
      <c r="V239" s="7"/>
    </row>
    <row r="240" spans="1:22">
      <c r="A240" s="155" t="s">
        <v>41</v>
      </c>
      <c r="B240" s="156"/>
      <c r="C240" s="156"/>
      <c r="D240" s="157"/>
      <c r="E240" s="157"/>
      <c r="F240" s="157"/>
      <c r="G240" s="15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8"/>
      <c r="R240" s="9">
        <f>SUM(R238:R239)</f>
        <v>2.6145600000000004</v>
      </c>
      <c r="S240" s="7"/>
      <c r="T240" s="7"/>
      <c r="U240" s="7"/>
      <c r="V240" s="7"/>
    </row>
    <row r="241" spans="1:22" ht="15.75">
      <c r="A241" s="21" t="s">
        <v>56</v>
      </c>
      <c r="B241" s="2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"/>
      <c r="S241" s="7"/>
      <c r="T241" s="7"/>
      <c r="U241" s="7"/>
      <c r="V241" s="7"/>
    </row>
    <row r="242" spans="1:22">
      <c r="A242" s="46" t="s">
        <v>63</v>
      </c>
      <c r="B242" s="46"/>
      <c r="C242" s="46"/>
      <c r="D242" s="46"/>
      <c r="E242" s="46"/>
      <c r="F242" s="46"/>
      <c r="G242" s="46"/>
      <c r="H242" s="46"/>
      <c r="I242" s="46"/>
      <c r="J242" s="131"/>
      <c r="K242" s="131"/>
      <c r="L242" s="131"/>
      <c r="M242" s="131"/>
      <c r="N242" s="131"/>
      <c r="O242" s="131"/>
      <c r="P242" s="131"/>
      <c r="Q242" s="131"/>
      <c r="R242" s="13"/>
      <c r="S242" s="7"/>
      <c r="T242" s="7"/>
      <c r="U242" s="7"/>
      <c r="V242" s="7"/>
    </row>
    <row r="243" spans="1:22">
      <c r="A243" s="148" t="s">
        <v>136</v>
      </c>
      <c r="B243" s="149"/>
      <c r="C243" s="149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30"/>
      <c r="R243" s="7"/>
      <c r="S243" s="7"/>
      <c r="T243" s="7"/>
      <c r="U243" s="7"/>
      <c r="V243" s="7"/>
    </row>
    <row r="244" spans="1:22" ht="18">
      <c r="A244" s="150" t="s">
        <v>59</v>
      </c>
      <c r="B244" s="159"/>
      <c r="C244" s="159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130"/>
      <c r="R244" s="7"/>
      <c r="S244" s="7"/>
      <c r="T244" s="7"/>
      <c r="U244" s="7"/>
      <c r="V244" s="7"/>
    </row>
    <row r="245" spans="1:22">
      <c r="A245" s="152" t="s">
        <v>137</v>
      </c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30"/>
      <c r="R245" s="7"/>
      <c r="S245" s="7"/>
      <c r="T245" s="7"/>
      <c r="U245" s="7"/>
      <c r="V245" s="7"/>
    </row>
    <row r="246" spans="1:22">
      <c r="A246" s="73">
        <v>1</v>
      </c>
      <c r="B246" s="53" t="s">
        <v>46</v>
      </c>
      <c r="C246" s="53" t="s">
        <v>70</v>
      </c>
      <c r="D246" s="77" t="s">
        <v>31</v>
      </c>
      <c r="E246" s="136">
        <v>1</v>
      </c>
      <c r="F246" s="136" t="s">
        <v>67</v>
      </c>
      <c r="G246" s="136">
        <v>1</v>
      </c>
      <c r="H246" s="136" t="s">
        <v>34</v>
      </c>
      <c r="I246" s="136"/>
      <c r="J246" s="136">
        <v>12</v>
      </c>
      <c r="K246" s="136"/>
      <c r="L246" s="136">
        <v>2</v>
      </c>
      <c r="M246" s="136" t="s">
        <v>34</v>
      </c>
      <c r="N246" s="3">
        <f t="shared" ref="N246:N252" si="104">(IF(F246="OŽ",IF(L246=1,550.8,IF(L246=2,426.38,IF(L246=3,342.14,IF(L246=4,181.44,IF(L246=5,168.48,IF(L246=6,155.52,IF(L246=7,148.5,IF(L246=8,144,0))))))))+IF(L246&lt;=8,0,IF(L246&lt;=16,137.7,IF(L246&lt;=24,108,IF(L246&lt;=32,80.1,IF(L246&lt;=36,52.2,0)))))-IF(L246&lt;=8,0,IF(L246&lt;=16,(L246-9)*2.754,IF(L246&lt;=24,(L246-17)* 2.754,IF(L246&lt;=32,(L246-25)* 2.754,IF(L246&lt;=36,(L246-33)*2.754,0))))),0)+IF(F246="PČ",IF(L246=1,449,IF(L246=2,314.6,IF(L246=3,238,IF(L246=4,172,IF(L246=5,159,IF(L246=6,145,IF(L246=7,132,IF(L246=8,119,0))))))))+IF(L246&lt;=8,0,IF(L246&lt;=16,88,IF(L246&lt;=24,55,IF(L246&lt;=32,22,0))))-IF(L246&lt;=8,0,IF(L246&lt;=16,(L246-9)*2.245,IF(L246&lt;=24,(L246-17)*2.245,IF(L246&lt;=32,(L246-25)*2.245,0)))),0)+IF(F246="PČneol",IF(L246=1,85,IF(L246=2,64.61,IF(L246=3,50.76,IF(L246=4,16.25,IF(L246=5,15,IF(L246=6,13.75,IF(L246=7,12.5,IF(L246=8,11.25,0))))))))+IF(L246&lt;=8,0,IF(L246&lt;=16,9,0))-IF(L246&lt;=8,0,IF(L246&lt;=16,(L246-9)*0.425,0)),0)+IF(F246="PŽ",IF(L246=1,85,IF(L246=2,59.5,IF(L246=3,45,IF(L246=4,32.5,IF(L246=5,30,IF(L246=6,27.5,IF(L246=7,25,IF(L246=8,22.5,0))))))))+IF(L246&lt;=8,0,IF(L246&lt;=16,19,IF(L246&lt;=24,13,IF(L246&lt;=32,8,0))))-IF(L246&lt;=8,0,IF(L246&lt;=16,(L246-9)*0.425,IF(L246&lt;=24,(L246-17)*0.425,IF(L246&lt;=32,(L246-25)*0.425,0)))),0)+IF(F246="EČ",IF(L246=1,204,IF(L246=2,156.24,IF(L246=3,123.84,IF(L246=4,72,IF(L246=5,66,IF(L246=6,60,IF(L246=7,54,IF(L246=8,48,0))))))))+IF(L246&lt;=8,0,IF(L246&lt;=16,40,IF(L246&lt;=24,25,0)))-IF(L246&lt;=8,0,IF(L246&lt;=16,(L246-9)*1.02,IF(L246&lt;=24,(L246-17)*1.02,0))),0)+IF(F246="EČneol",IF(L246=1,68,IF(L246=2,51.69,IF(L246=3,40.61,IF(L246=4,13,IF(L246=5,12,IF(L246=6,11,IF(L246=7,10,IF(L246=8,9,0)))))))))+IF(F246="EŽ",IF(L246=1,68,IF(L246=2,47.6,IF(L246=3,36,IF(L246=4,18,IF(L246=5,16.5,IF(L246=6,15,IF(L246=7,13.5,IF(L246=8,12,0))))))))+IF(L246&lt;=8,0,IF(L246&lt;=16,10,IF(L246&lt;=24,6,0)))-IF(L246&lt;=8,0,IF(L246&lt;=16,(L246-9)*0.34,IF(L246&lt;=24,(L246-17)*0.34,0))),0)+IF(F246="PT",IF(L246=1,68,IF(L246=2,52.08,IF(L246=3,41.28,IF(L246=4,24,IF(L246=5,22,IF(L246=6,20,IF(L246=7,18,IF(L246=8,16,0))))))))+IF(L246&lt;=8,0,IF(L246&lt;=16,13,IF(L246&lt;=24,9,IF(L246&lt;=32,4,0))))-IF(L246&lt;=8,0,IF(L246&lt;=16,(L246-9)*0.34,IF(L246&lt;=24,(L246-17)*0.34,IF(L246&lt;=32,(L246-25)*0.34,0)))),0)+IF(F246="JOŽ",IF(L246=1,85,IF(L246=2,59.5,IF(L246=3,45,IF(L246=4,32.5,IF(L246=5,30,IF(L246=6,27.5,IF(L246=7,25,IF(L246=8,22.5,0))))))))+IF(L246&lt;=8,0,IF(L246&lt;=16,19,IF(L246&lt;=24,13,0)))-IF(L246&lt;=8,0,IF(L246&lt;=16,(L246-9)*0.425,IF(L246&lt;=24,(L246-17)*0.425,0))),0)+IF(F246="JPČ",IF(L246=1,68,IF(L246=2,47.6,IF(L246=3,36,IF(L246=4,26,IF(L246=5,24,IF(L246=6,22,IF(L246=7,20,IF(L246=8,18,0))))))))+IF(L246&lt;=8,0,IF(L246&lt;=16,13,IF(L246&lt;=24,9,0)))-IF(L246&lt;=8,0,IF(L246&lt;=16,(L246-9)*0.34,IF(L246&lt;=24,(L246-17)*0.34,0))),0)+IF(F246="JEČ",IF(L246=1,34,IF(L246=2,26.04,IF(L246=3,20.6,IF(L246=4,12,IF(L246=5,11,IF(L246=6,10,IF(L246=7,9,IF(L246=8,8,0))))))))+IF(L246&lt;=8,0,IF(L246&lt;=16,6,0))-IF(L246&lt;=8,0,IF(L246&lt;=16,(L246-9)*0.17,0)),0)+IF(F246="JEOF",IF(L246=1,34,IF(L246=2,26.04,IF(L246=3,20.6,IF(L246=4,12,IF(L246=5,11,IF(L246=6,10,IF(L246=7,9,IF(L246=8,8,0))))))))+IF(L246&lt;=8,0,IF(L246&lt;=16,6,0))-IF(L246&lt;=8,0,IF(L246&lt;=16,(L246-9)*0.17,0)),0)+IF(F246="JnPČ",IF(L246=1,51,IF(L246=2,35.7,IF(L246=3,27,IF(L246=4,19.5,IF(L246=5,18,IF(L246=6,16.5,IF(L246=7,15,IF(L246=8,13.5,0))))))))+IF(L246&lt;=8,0,IF(L246&lt;=16,10,0))-IF(L246&lt;=8,0,IF(L246&lt;=16,(L246-9)*0.255,0)),0)+IF(F246="JnEČ",IF(L246=1,25.5,IF(L246=2,19.53,IF(L246=3,15.48,IF(L246=4,9,IF(L246=5,8.25,IF(L246=6,7.5,IF(L246=7,6.75,IF(L246=8,6,0))))))))+IF(L246&lt;=8,0,IF(L246&lt;=16,5,0))-IF(L246&lt;=8,0,IF(L246&lt;=16,(L246-9)*0.1275,0)),0)+IF(F246="JčPČ",IF(L246=1,21.25,IF(L246=2,14.5,IF(L246=3,11.5,IF(L246=4,7,IF(L246=5,6.5,IF(L246=6,6,IF(L246=7,5.5,IF(L246=8,5,0))))))))+IF(L246&lt;=8,0,IF(L246&lt;=16,4,0))-IF(L246&lt;=8,0,IF(L246&lt;=16,(L246-9)*0.10625,0)),0)+IF(F246="JčEČ",IF(L246=1,17,IF(L246=2,13.02,IF(L246=3,10.32,IF(L246=4,6,IF(L246=5,5.5,IF(L246=6,5,IF(L246=7,4.5,IF(L246=8,4,0))))))))+IF(L246&lt;=8,0,IF(L246&lt;=16,3,0))-IF(L246&lt;=8,0,IF(L246&lt;=16,(L246-9)*0.085,0)),0)+IF(F246="NEAK",IF(L246=1,11.48,IF(L246=2,8.79,IF(L246=3,6.97,IF(L246=4,4.05,IF(L246=5,3.71,IF(L246=6,3.38,IF(L246=7,3.04,IF(L246=8,2.7,0))))))))+IF(L246&lt;=8,0,IF(L246&lt;=16,2,IF(L246&lt;=24,1.3,0)))-IF(L246&lt;=8,0,IF(L246&lt;=16,(L246-9)*0.0574,IF(L246&lt;=24,(L246-17)*0.0574,0))),0))*IF(L246&lt;0,1,IF(OR(F246="PČ",F246="PŽ",F246="PT"),IF(J246&lt;32,J246/32,1),1))* IF(L246&lt;0,1,IF(OR(F246="EČ",F246="EŽ",F246="JOŽ",F246="JPČ",F246="NEAK"),IF(J246&lt;24,J246/24,1),1))*IF(L246&lt;0,1,IF(OR(F246="PČneol",F246="JEČ",F246="JEOF",F246="JnPČ",F246="JnEČ",F246="JčPČ",F246="JčEČ"),IF(J246&lt;16,J246/16,1),1))*IF(L246&lt;0,1,IF(F246="EČneol",IF(J246&lt;8,J246/8,1),1))</f>
        <v>19.53</v>
      </c>
      <c r="O246" s="8">
        <f t="shared" ref="O246:O252" si="105">IF(F246="OŽ",N246,IF(H246="Ne",IF(J246*0.3&lt;J246-L246,N246,0),IF(J246*0.1&lt;J246-L246,N246,0)))</f>
        <v>19.53</v>
      </c>
      <c r="P246" s="4">
        <f t="shared" ref="P246" si="106">IF(O246=0,0,IF(F246="OŽ",IF(L246&gt;35,0,IF(J246&gt;35,(36-L246)*1.836,((36-L246)-(36-J246))*1.836)),0)+IF(F246="PČ",IF(L246&gt;31,0,IF(J246&gt;31,(32-L246)*1.347,((32-L246)-(32-J246))*1.347)),0)+ IF(F246="PČneol",IF(L246&gt;15,0,IF(J246&gt;15,(16-L246)*0.255,((16-L246)-(16-J246))*0.255)),0)+IF(F246="PŽ",IF(L246&gt;31,0,IF(J246&gt;31,(32-L246)*0.255,((32-L246)-(32-J246))*0.255)),0)+IF(F246="EČ",IF(L246&gt;23,0,IF(J246&gt;23,(24-L246)*0.612,((24-L246)-(24-J246))*0.612)),0)+IF(F246="EČneol",IF(L246&gt;7,0,IF(J246&gt;7,(8-L246)*0.204,((8-L246)-(8-J246))*0.204)),0)+IF(F246="EŽ",IF(L246&gt;23,0,IF(J246&gt;23,(24-L246)*0.204,((24-L246)-(24-J246))*0.204)),0)+IF(F246="PT",IF(L246&gt;31,0,IF(J246&gt;31,(32-L246)*0.204,((32-L246)-(32-J246))*0.204)),0)+IF(F246="JOŽ",IF(L246&gt;23,0,IF(J246&gt;23,(24-L246)*0.255,((24-L246)-(24-J246))*0.255)),0)+IF(F246="JPČ",IF(L246&gt;23,0,IF(J246&gt;23,(24-L246)*0.204,((24-L246)-(24-J246))*0.204)),0)+IF(F246="JEČ",IF(L246&gt;15,0,IF(J246&gt;15,(16-L246)*0.102,((16-L246)-(16-J246))*0.102)),0)+IF(F246="JEOF",IF(L246&gt;15,0,IF(J246&gt;15,(16-L246)*0.102,((16-L246)-(16-J246))*0.102)),0)+IF(F246="JnPČ",IF(L246&gt;15,0,IF(J246&gt;15,(16-L246)*0.153,((16-L246)-(16-J246))*0.153)),0)+IF(F246="JnEČ",IF(L246&gt;15,0,IF(J246&gt;15,(16-L246)*0.0765,((16-L246)-(16-J246))*0.0765)),0)+IF(F246="JčPČ",IF(L246&gt;15,0,IF(J246&gt;15,(16-L246)*0.06375,((16-L246)-(16-J246))*0.06375)),0)+IF(F246="JčEČ",IF(L246&gt;15,0,IF(J246&gt;15,(16-L246)*0.051,((16-L246)-(16-J246))*0.051)),0)+IF(F246="NEAK",IF(L246&gt;23,0,IF(J246&gt;23,(24-L246)*0.03444,((24-L246)-(24-J246))*0.03444)),0))</f>
        <v>1.02</v>
      </c>
      <c r="Q246" s="10">
        <f t="shared" ref="Q246" si="107">IF(ISERROR(P246*100/N246),0,(P246*100/N246))</f>
        <v>5.2227342549923188</v>
      </c>
      <c r="R246" s="9">
        <f t="shared" ref="R246:R252" si="108">IF(Q246&lt;=30,O246+P246,O246+O246*0.3)*IF(G246=1,0.4,IF(G246=2,0.75,IF(G246="1 (kas 4 m. 1 k. nerengiamos)",0.52,1)))*IF(D246="olimpinė",1,IF(M246="Ne",0.5,1))*IF(OR(A$5="Lietuvos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federacija"),IF(OR(J246&lt;8,K246&lt;16),0,1),1)*E246*IF(I246&lt;=1,1,1/I246)*IF(OR(A$5="Lietuvos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8.5488000000000017</v>
      </c>
      <c r="S246" s="7"/>
      <c r="T246" s="7"/>
      <c r="U246" s="7"/>
      <c r="V246" s="7"/>
    </row>
    <row r="247" spans="1:22">
      <c r="A247" s="73">
        <v>2</v>
      </c>
      <c r="B247" s="53" t="s">
        <v>46</v>
      </c>
      <c r="C247" s="53" t="s">
        <v>71</v>
      </c>
      <c r="D247" s="77" t="s">
        <v>31</v>
      </c>
      <c r="E247" s="136">
        <v>1</v>
      </c>
      <c r="F247" s="136" t="s">
        <v>67</v>
      </c>
      <c r="G247" s="136">
        <v>1</v>
      </c>
      <c r="H247" s="136" t="s">
        <v>34</v>
      </c>
      <c r="I247" s="136"/>
      <c r="J247" s="136">
        <v>12</v>
      </c>
      <c r="K247" s="136"/>
      <c r="L247" s="136">
        <v>7</v>
      </c>
      <c r="M247" s="136" t="s">
        <v>36</v>
      </c>
      <c r="N247" s="3">
        <f t="shared" si="104"/>
        <v>6.75</v>
      </c>
      <c r="O247" s="8">
        <f t="shared" si="105"/>
        <v>6.75</v>
      </c>
      <c r="P247" s="4">
        <f t="shared" ref="P247:P252" si="109">IF(O247=0,0,IF(F247="OŽ",IF(L247&gt;35,0,IF(J247&gt;35,(36-L247)*1.836,((36-L247)-(36-J247))*1.836)),0)+IF(F247="PČ",IF(L247&gt;31,0,IF(J247&gt;31,(32-L247)*1.347,((32-L247)-(32-J247))*1.347)),0)+ IF(F247="PČneol",IF(L247&gt;15,0,IF(J247&gt;15,(16-L247)*0.255,((16-L247)-(16-J247))*0.255)),0)+IF(F247="PŽ",IF(L247&gt;31,0,IF(J247&gt;31,(32-L247)*0.255,((32-L247)-(32-J247))*0.255)),0)+IF(F247="EČ",IF(L247&gt;23,0,IF(J247&gt;23,(24-L247)*0.612,((24-L247)-(24-J247))*0.612)),0)+IF(F247="EČneol",IF(L247&gt;7,0,IF(J247&gt;7,(8-L247)*0.204,((8-L247)-(8-J247))*0.204)),0)+IF(F247="EŽ",IF(L247&gt;23,0,IF(J247&gt;23,(24-L247)*0.204,((24-L247)-(24-J247))*0.204)),0)+IF(F247="PT",IF(L247&gt;31,0,IF(J247&gt;31,(32-L247)*0.204,((32-L247)-(32-J247))*0.204)),0)+IF(F247="JOŽ",IF(L247&gt;23,0,IF(J247&gt;23,(24-L247)*0.255,((24-L247)-(24-J247))*0.255)),0)+IF(F247="JPČ",IF(L247&gt;23,0,IF(J247&gt;23,(24-L247)*0.204,((24-L247)-(24-J247))*0.204)),0)+IF(F247="JEČ",IF(L247&gt;15,0,IF(J247&gt;15,(16-L247)*0.102,((16-L247)-(16-J247))*0.102)),0)+IF(F247="JEOF",IF(L247&gt;15,0,IF(J247&gt;15,(16-L247)*0.102,((16-L247)-(16-J247))*0.102)),0)+IF(F247="JnPČ",IF(L247&gt;15,0,IF(J247&gt;15,(16-L247)*0.153,((16-L247)-(16-J247))*0.153)),0)+IF(F247="JnEČ",IF(L247&gt;15,0,IF(J247&gt;15,(16-L247)*0.0765,((16-L247)-(16-J247))*0.0765)),0)+IF(F247="JčPČ",IF(L247&gt;15,0,IF(J247&gt;15,(16-L247)*0.06375,((16-L247)-(16-J247))*0.06375)),0)+IF(F247="JčEČ",IF(L247&gt;15,0,IF(J247&gt;15,(16-L247)*0.051,((16-L247)-(16-J247))*0.051)),0)+IF(F247="NEAK",IF(L247&gt;23,0,IF(J247&gt;23,(24-L247)*0.03444,((24-L247)-(24-J247))*0.03444)),0))</f>
        <v>0.51</v>
      </c>
      <c r="Q247" s="10">
        <f t="shared" ref="Q247:Q252" si="110">IF(ISERROR(P247*100/N247),0,(P247*100/N247))</f>
        <v>7.5555555555555554</v>
      </c>
      <c r="R247" s="9">
        <f t="shared" si="108"/>
        <v>3.0201600000000002</v>
      </c>
      <c r="S247" s="7"/>
      <c r="T247" s="7"/>
      <c r="U247" s="7"/>
      <c r="V247" s="7"/>
    </row>
    <row r="248" spans="1:22">
      <c r="A248" s="73">
        <v>3</v>
      </c>
      <c r="B248" s="53" t="s">
        <v>46</v>
      </c>
      <c r="C248" s="53" t="s">
        <v>115</v>
      </c>
      <c r="D248" s="77" t="s">
        <v>50</v>
      </c>
      <c r="E248" s="136">
        <v>1</v>
      </c>
      <c r="F248" s="136" t="s">
        <v>67</v>
      </c>
      <c r="G248" s="136">
        <v>1</v>
      </c>
      <c r="H248" s="136" t="s">
        <v>34</v>
      </c>
      <c r="I248" s="136"/>
      <c r="J248" s="136">
        <v>8</v>
      </c>
      <c r="K248" s="136"/>
      <c r="L248" s="136">
        <v>2</v>
      </c>
      <c r="M248" s="136" t="s">
        <v>34</v>
      </c>
      <c r="N248" s="3">
        <f t="shared" si="104"/>
        <v>13.02</v>
      </c>
      <c r="O248" s="8">
        <f t="shared" si="105"/>
        <v>13.02</v>
      </c>
      <c r="P248" s="4">
        <f t="shared" si="109"/>
        <v>0.61199999999999999</v>
      </c>
      <c r="Q248" s="10">
        <f t="shared" si="110"/>
        <v>4.7004608294930872</v>
      </c>
      <c r="R248" s="9">
        <f t="shared" si="108"/>
        <v>5.6709120000000004</v>
      </c>
      <c r="S248" s="7"/>
      <c r="T248" s="7"/>
      <c r="U248" s="7"/>
      <c r="V248" s="7"/>
    </row>
    <row r="249" spans="1:22">
      <c r="A249" s="73">
        <v>4</v>
      </c>
      <c r="B249" s="53" t="s">
        <v>52</v>
      </c>
      <c r="C249" s="53" t="s">
        <v>68</v>
      </c>
      <c r="D249" s="77" t="s">
        <v>31</v>
      </c>
      <c r="E249" s="136">
        <v>1</v>
      </c>
      <c r="F249" s="136" t="s">
        <v>67</v>
      </c>
      <c r="G249" s="136">
        <v>1</v>
      </c>
      <c r="H249" s="136" t="s">
        <v>34</v>
      </c>
      <c r="I249" s="136"/>
      <c r="J249" s="136">
        <v>16</v>
      </c>
      <c r="K249" s="136"/>
      <c r="L249" s="136">
        <v>7</v>
      </c>
      <c r="M249" s="136" t="s">
        <v>36</v>
      </c>
      <c r="N249" s="3">
        <f t="shared" si="104"/>
        <v>9</v>
      </c>
      <c r="O249" s="8">
        <f t="shared" si="105"/>
        <v>9</v>
      </c>
      <c r="P249" s="4">
        <f t="shared" si="109"/>
        <v>0.91799999999999993</v>
      </c>
      <c r="Q249" s="10">
        <f t="shared" si="110"/>
        <v>10.199999999999999</v>
      </c>
      <c r="R249" s="9">
        <f t="shared" si="108"/>
        <v>4.1258879999999998</v>
      </c>
      <c r="S249" s="7"/>
      <c r="T249" s="7"/>
      <c r="U249" s="7"/>
      <c r="V249" s="7"/>
    </row>
    <row r="250" spans="1:22">
      <c r="A250" s="73">
        <v>5</v>
      </c>
      <c r="B250" s="53" t="s">
        <v>52</v>
      </c>
      <c r="C250" s="53" t="s">
        <v>66</v>
      </c>
      <c r="D250" s="77" t="s">
        <v>50</v>
      </c>
      <c r="E250" s="136">
        <v>1</v>
      </c>
      <c r="F250" s="136" t="s">
        <v>67</v>
      </c>
      <c r="G250" s="136">
        <v>1</v>
      </c>
      <c r="H250" s="136" t="s">
        <v>34</v>
      </c>
      <c r="I250" s="136"/>
      <c r="J250" s="136">
        <v>16</v>
      </c>
      <c r="K250" s="136"/>
      <c r="L250" s="136">
        <v>5</v>
      </c>
      <c r="M250" s="136" t="s">
        <v>34</v>
      </c>
      <c r="N250" s="3">
        <f t="shared" si="104"/>
        <v>11</v>
      </c>
      <c r="O250" s="8">
        <f t="shared" si="105"/>
        <v>11</v>
      </c>
      <c r="P250" s="4">
        <f t="shared" si="109"/>
        <v>1.1219999999999999</v>
      </c>
      <c r="Q250" s="10">
        <f t="shared" si="110"/>
        <v>10.199999999999999</v>
      </c>
      <c r="R250" s="9">
        <f t="shared" si="108"/>
        <v>5.042752000000001</v>
      </c>
      <c r="S250" s="7"/>
      <c r="T250" s="7"/>
      <c r="U250" s="7"/>
      <c r="V250" s="7"/>
    </row>
    <row r="251" spans="1:22">
      <c r="A251" s="73">
        <v>6</v>
      </c>
      <c r="B251" s="53" t="s">
        <v>52</v>
      </c>
      <c r="C251" s="53" t="s">
        <v>69</v>
      </c>
      <c r="D251" s="77" t="s">
        <v>50</v>
      </c>
      <c r="E251" s="136">
        <v>1</v>
      </c>
      <c r="F251" s="136" t="s">
        <v>67</v>
      </c>
      <c r="G251" s="136">
        <v>1</v>
      </c>
      <c r="H251" s="136" t="s">
        <v>34</v>
      </c>
      <c r="I251" s="136"/>
      <c r="J251" s="136">
        <v>16</v>
      </c>
      <c r="K251" s="136"/>
      <c r="L251" s="136">
        <v>8</v>
      </c>
      <c r="M251" s="136" t="s">
        <v>36</v>
      </c>
      <c r="N251" s="3">
        <f t="shared" si="104"/>
        <v>8</v>
      </c>
      <c r="O251" s="8">
        <f t="shared" si="105"/>
        <v>8</v>
      </c>
      <c r="P251" s="4">
        <f t="shared" si="109"/>
        <v>0.81599999999999995</v>
      </c>
      <c r="Q251" s="10">
        <f t="shared" si="110"/>
        <v>10.199999999999999</v>
      </c>
      <c r="R251" s="9">
        <f t="shared" si="108"/>
        <v>1.8337280000000005</v>
      </c>
      <c r="S251" s="7"/>
      <c r="T251" s="7"/>
      <c r="U251" s="7"/>
      <c r="V251" s="7"/>
    </row>
    <row r="252" spans="1:22" ht="15" customHeight="1">
      <c r="A252" s="73">
        <v>7</v>
      </c>
      <c r="B252" s="53" t="s">
        <v>75</v>
      </c>
      <c r="C252" s="74" t="s">
        <v>117</v>
      </c>
      <c r="D252" s="77" t="s">
        <v>50</v>
      </c>
      <c r="E252" s="136">
        <v>1</v>
      </c>
      <c r="F252" s="136" t="s">
        <v>67</v>
      </c>
      <c r="G252" s="136">
        <v>1</v>
      </c>
      <c r="H252" s="136" t="s">
        <v>34</v>
      </c>
      <c r="I252" s="136"/>
      <c r="J252" s="136">
        <v>16</v>
      </c>
      <c r="K252" s="136"/>
      <c r="L252" s="136"/>
      <c r="M252" s="136" t="s">
        <v>34</v>
      </c>
      <c r="N252" s="3">
        <f t="shared" si="104"/>
        <v>0</v>
      </c>
      <c r="O252" s="8">
        <f t="shared" si="105"/>
        <v>0</v>
      </c>
      <c r="P252" s="4">
        <f t="shared" si="109"/>
        <v>0</v>
      </c>
      <c r="Q252" s="10">
        <f t="shared" si="110"/>
        <v>0</v>
      </c>
      <c r="R252" s="9">
        <f t="shared" si="108"/>
        <v>0</v>
      </c>
      <c r="S252" s="7"/>
      <c r="T252" s="7"/>
      <c r="U252" s="7"/>
      <c r="V252" s="7"/>
    </row>
    <row r="253" spans="1:22">
      <c r="A253" s="155" t="s">
        <v>41</v>
      </c>
      <c r="B253" s="156"/>
      <c r="C253" s="156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8"/>
      <c r="R253" s="9">
        <f>SUM(R246:R252)</f>
        <v>28.242240000000002</v>
      </c>
      <c r="S253" s="7"/>
      <c r="T253" s="7"/>
      <c r="U253" s="7"/>
      <c r="V253" s="7"/>
    </row>
    <row r="254" spans="1:22" ht="15.75">
      <c r="A254" s="21" t="s">
        <v>56</v>
      </c>
      <c r="B254" s="2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"/>
      <c r="S254" s="7"/>
      <c r="T254" s="7"/>
      <c r="U254" s="7"/>
      <c r="V254" s="7"/>
    </row>
    <row r="255" spans="1:22">
      <c r="A255" s="46" t="s">
        <v>63</v>
      </c>
      <c r="B255" s="46"/>
      <c r="C255" s="46"/>
      <c r="D255" s="46"/>
      <c r="E255" s="46"/>
      <c r="F255" s="46"/>
      <c r="G255" s="46"/>
      <c r="H255" s="46"/>
      <c r="I255" s="46"/>
      <c r="J255" s="131"/>
      <c r="K255" s="131"/>
      <c r="L255" s="131"/>
      <c r="M255" s="131"/>
      <c r="N255" s="131"/>
      <c r="O255" s="131"/>
      <c r="P255" s="131"/>
      <c r="Q255" s="131"/>
      <c r="R255" s="13"/>
      <c r="S255" s="7"/>
      <c r="T255" s="7"/>
      <c r="U255" s="7"/>
      <c r="V255" s="7"/>
    </row>
    <row r="256" spans="1:22" s="7" customFormat="1">
      <c r="A256" s="46"/>
      <c r="B256" s="46"/>
      <c r="C256" s="46"/>
      <c r="D256" s="46"/>
      <c r="E256" s="46"/>
      <c r="F256" s="46"/>
      <c r="G256" s="46"/>
      <c r="H256" s="46"/>
      <c r="I256" s="46"/>
      <c r="J256" s="131"/>
      <c r="K256" s="131"/>
      <c r="L256" s="131"/>
      <c r="M256" s="131"/>
      <c r="N256" s="131"/>
      <c r="O256" s="131"/>
      <c r="P256" s="131"/>
      <c r="Q256" s="131"/>
      <c r="R256" s="13"/>
    </row>
    <row r="257" spans="1:22">
      <c r="A257" s="148" t="s">
        <v>138</v>
      </c>
      <c r="B257" s="149"/>
      <c r="C257" s="149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30"/>
      <c r="R257" s="7"/>
      <c r="S257" s="7"/>
      <c r="T257" s="7"/>
      <c r="U257" s="7"/>
      <c r="V257" s="7"/>
    </row>
    <row r="258" spans="1:22" ht="15.6" customHeight="1">
      <c r="A258" s="150" t="s">
        <v>59</v>
      </c>
      <c r="B258" s="159"/>
      <c r="C258" s="159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130"/>
      <c r="R258" s="7"/>
      <c r="S258" s="7"/>
      <c r="T258" s="7"/>
      <c r="U258" s="7"/>
      <c r="V258" s="7"/>
    </row>
    <row r="259" spans="1:22" ht="17.45" customHeight="1">
      <c r="A259" s="152" t="s">
        <v>139</v>
      </c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30"/>
      <c r="R259" s="7"/>
      <c r="S259" s="7"/>
      <c r="T259" s="7"/>
      <c r="U259" s="7"/>
      <c r="V259" s="7"/>
    </row>
    <row r="260" spans="1:22">
      <c r="A260" s="73">
        <v>1</v>
      </c>
      <c r="B260" s="53" t="s">
        <v>95</v>
      </c>
      <c r="C260" s="53" t="s">
        <v>99</v>
      </c>
      <c r="D260" s="53" t="s">
        <v>50</v>
      </c>
      <c r="E260" s="77">
        <v>1</v>
      </c>
      <c r="F260" s="136" t="s">
        <v>51</v>
      </c>
      <c r="G260" s="136">
        <v>1</v>
      </c>
      <c r="H260" s="136" t="s">
        <v>36</v>
      </c>
      <c r="I260" s="136"/>
      <c r="J260" s="136">
        <v>31</v>
      </c>
      <c r="K260" s="136"/>
      <c r="L260" s="136">
        <v>4</v>
      </c>
      <c r="M260" s="136" t="s">
        <v>34</v>
      </c>
      <c r="N260" s="3">
        <f t="shared" ref="N260" si="111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16.25</v>
      </c>
      <c r="O260" s="8">
        <f t="shared" ref="O260" si="112">IF(F260="OŽ",N260,IF(H260="Ne",IF(J260*0.3&lt;J260-L260,N260,0),IF(J260*0.1&lt;J260-L260,N260,0)))</f>
        <v>16.25</v>
      </c>
      <c r="P260" s="4">
        <f t="shared" ref="P260" si="113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3.06</v>
      </c>
      <c r="Q260" s="10">
        <f t="shared" ref="Q260" si="114">IF(ISERROR(P260*100/N260),0,(P260*100/N260))</f>
        <v>18.830769230769231</v>
      </c>
      <c r="R260" s="9">
        <f t="shared" ref="R260" si="115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8.032960000000001</v>
      </c>
      <c r="S260" s="7"/>
      <c r="T260" s="7"/>
      <c r="U260" s="7"/>
      <c r="V260" s="7"/>
    </row>
    <row r="261" spans="1:22">
      <c r="A261" s="155" t="s">
        <v>41</v>
      </c>
      <c r="B261" s="156"/>
      <c r="C261" s="156"/>
      <c r="D261" s="156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8"/>
      <c r="R261" s="9">
        <f>SUM(R260:R260)</f>
        <v>8.032960000000001</v>
      </c>
      <c r="S261" s="7"/>
      <c r="T261" s="7"/>
      <c r="U261" s="7"/>
      <c r="V261" s="7"/>
    </row>
    <row r="262" spans="1:22" ht="15.75">
      <c r="A262" s="21" t="s">
        <v>56</v>
      </c>
      <c r="B262" s="2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"/>
      <c r="S262" s="7"/>
      <c r="T262" s="7"/>
      <c r="U262" s="7"/>
      <c r="V262" s="7"/>
    </row>
    <row r="263" spans="1:22">
      <c r="A263" s="46" t="s">
        <v>63</v>
      </c>
      <c r="B263" s="46"/>
      <c r="C263" s="46"/>
      <c r="D263" s="46"/>
      <c r="E263" s="46"/>
      <c r="F263" s="46"/>
      <c r="G263" s="46"/>
      <c r="H263" s="46"/>
      <c r="I263" s="46"/>
      <c r="J263" s="131"/>
      <c r="K263" s="131"/>
      <c r="L263" s="131"/>
      <c r="M263" s="131"/>
      <c r="N263" s="131"/>
      <c r="O263" s="131"/>
      <c r="P263" s="131"/>
      <c r="Q263" s="131"/>
      <c r="R263" s="13"/>
      <c r="S263" s="7"/>
      <c r="T263" s="7"/>
      <c r="U263" s="7"/>
      <c r="V263" s="7"/>
    </row>
    <row r="264" spans="1:22" s="7" customFormat="1">
      <c r="A264" s="46"/>
      <c r="B264" s="46"/>
      <c r="C264" s="46"/>
      <c r="D264" s="46"/>
      <c r="E264" s="46"/>
      <c r="F264" s="46"/>
      <c r="G264" s="46"/>
      <c r="H264" s="46"/>
      <c r="I264" s="46"/>
      <c r="J264" s="131"/>
      <c r="K264" s="131"/>
      <c r="L264" s="131"/>
      <c r="M264" s="131"/>
      <c r="N264" s="131"/>
      <c r="O264" s="131"/>
      <c r="P264" s="131"/>
      <c r="Q264" s="131"/>
      <c r="R264" s="13"/>
    </row>
    <row r="265" spans="1:22">
      <c r="A265" s="148" t="s">
        <v>140</v>
      </c>
      <c r="B265" s="149"/>
      <c r="C265" s="149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30"/>
      <c r="R265" s="7"/>
      <c r="S265" s="7"/>
      <c r="T265" s="7"/>
      <c r="U265" s="7"/>
      <c r="V265" s="7"/>
    </row>
    <row r="266" spans="1:22" ht="18">
      <c r="A266" s="150" t="s">
        <v>59</v>
      </c>
      <c r="B266" s="159"/>
      <c r="C266" s="159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130"/>
      <c r="R266" s="7"/>
      <c r="S266" s="7"/>
      <c r="T266" s="7"/>
      <c r="U266" s="7"/>
      <c r="V266" s="7"/>
    </row>
    <row r="267" spans="1:22">
      <c r="A267" s="152" t="s">
        <v>141</v>
      </c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30"/>
      <c r="R267" s="7"/>
      <c r="S267" s="7"/>
      <c r="T267" s="7"/>
      <c r="U267" s="7"/>
      <c r="V267" s="7"/>
    </row>
    <row r="268" spans="1:22">
      <c r="A268" s="73">
        <v>1</v>
      </c>
      <c r="B268" s="53" t="s">
        <v>61</v>
      </c>
      <c r="C268" s="53" t="s">
        <v>62</v>
      </c>
      <c r="D268" s="77" t="s">
        <v>50</v>
      </c>
      <c r="E268" s="136">
        <v>1</v>
      </c>
      <c r="F268" s="136" t="s">
        <v>51</v>
      </c>
      <c r="G268" s="136">
        <v>1</v>
      </c>
      <c r="H268" s="136" t="s">
        <v>36</v>
      </c>
      <c r="I268" s="136"/>
      <c r="J268" s="136">
        <v>67</v>
      </c>
      <c r="K268" s="136"/>
      <c r="L268" s="136">
        <v>35</v>
      </c>
      <c r="M268" s="136" t="s">
        <v>34</v>
      </c>
      <c r="N268" s="3">
        <f t="shared" ref="N268" si="116">(IF(F268="OŽ",IF(L268=1,550.8,IF(L268=2,426.38,IF(L268=3,342.14,IF(L268=4,181.44,IF(L268=5,168.48,IF(L268=6,155.52,IF(L268=7,148.5,IF(L268=8,144,0))))))))+IF(L268&lt;=8,0,IF(L268&lt;=16,137.7,IF(L268&lt;=24,108,IF(L268&lt;=32,80.1,IF(L268&lt;=36,52.2,0)))))-IF(L268&lt;=8,0,IF(L268&lt;=16,(L268-9)*2.754,IF(L268&lt;=24,(L268-17)* 2.754,IF(L268&lt;=32,(L268-25)* 2.754,IF(L268&lt;=36,(L268-33)*2.754,0))))),0)+IF(F268="PČ",IF(L268=1,449,IF(L268=2,314.6,IF(L268=3,238,IF(L268=4,172,IF(L268=5,159,IF(L268=6,145,IF(L268=7,132,IF(L268=8,119,0))))))))+IF(L268&lt;=8,0,IF(L268&lt;=16,88,IF(L268&lt;=24,55,IF(L268&lt;=32,22,0))))-IF(L268&lt;=8,0,IF(L268&lt;=16,(L268-9)*2.245,IF(L268&lt;=24,(L268-17)*2.245,IF(L268&lt;=32,(L268-25)*2.245,0)))),0)+IF(F268="PČneol",IF(L268=1,85,IF(L268=2,64.61,IF(L268=3,50.76,IF(L268=4,16.25,IF(L268=5,15,IF(L268=6,13.75,IF(L268=7,12.5,IF(L268=8,11.25,0))))))))+IF(L268&lt;=8,0,IF(L268&lt;=16,9,0))-IF(L268&lt;=8,0,IF(L268&lt;=16,(L268-9)*0.425,0)),0)+IF(F268="PŽ",IF(L268=1,85,IF(L268=2,59.5,IF(L268=3,45,IF(L268=4,32.5,IF(L268=5,30,IF(L268=6,27.5,IF(L268=7,25,IF(L268=8,22.5,0))))))))+IF(L268&lt;=8,0,IF(L268&lt;=16,19,IF(L268&lt;=24,13,IF(L268&lt;=32,8,0))))-IF(L268&lt;=8,0,IF(L268&lt;=16,(L268-9)*0.425,IF(L268&lt;=24,(L268-17)*0.425,IF(L268&lt;=32,(L268-25)*0.425,0)))),0)+IF(F268="EČ",IF(L268=1,204,IF(L268=2,156.24,IF(L268=3,123.84,IF(L268=4,72,IF(L268=5,66,IF(L268=6,60,IF(L268=7,54,IF(L268=8,48,0))))))))+IF(L268&lt;=8,0,IF(L268&lt;=16,40,IF(L268&lt;=24,25,0)))-IF(L268&lt;=8,0,IF(L268&lt;=16,(L268-9)*1.02,IF(L268&lt;=24,(L268-17)*1.02,0))),0)+IF(F268="EČneol",IF(L268=1,68,IF(L268=2,51.69,IF(L268=3,40.61,IF(L268=4,13,IF(L268=5,12,IF(L268=6,11,IF(L268=7,10,IF(L268=8,9,0)))))))))+IF(F268="EŽ",IF(L268=1,68,IF(L268=2,47.6,IF(L268=3,36,IF(L268=4,18,IF(L268=5,16.5,IF(L268=6,15,IF(L268=7,13.5,IF(L268=8,12,0))))))))+IF(L268&lt;=8,0,IF(L268&lt;=16,10,IF(L268&lt;=24,6,0)))-IF(L268&lt;=8,0,IF(L268&lt;=16,(L268-9)*0.34,IF(L268&lt;=24,(L268-17)*0.34,0))),0)+IF(F268="PT",IF(L268=1,68,IF(L268=2,52.08,IF(L268=3,41.28,IF(L268=4,24,IF(L268=5,22,IF(L268=6,20,IF(L268=7,18,IF(L268=8,16,0))))))))+IF(L268&lt;=8,0,IF(L268&lt;=16,13,IF(L268&lt;=24,9,IF(L268&lt;=32,4,0))))-IF(L268&lt;=8,0,IF(L268&lt;=16,(L268-9)*0.34,IF(L268&lt;=24,(L268-17)*0.34,IF(L268&lt;=32,(L268-25)*0.34,0)))),0)+IF(F268="JOŽ",IF(L268=1,85,IF(L268=2,59.5,IF(L268=3,45,IF(L268=4,32.5,IF(L268=5,30,IF(L268=6,27.5,IF(L268=7,25,IF(L268=8,22.5,0))))))))+IF(L268&lt;=8,0,IF(L268&lt;=16,19,IF(L268&lt;=24,13,0)))-IF(L268&lt;=8,0,IF(L268&lt;=16,(L268-9)*0.425,IF(L268&lt;=24,(L268-17)*0.425,0))),0)+IF(F268="JPČ",IF(L268=1,68,IF(L268=2,47.6,IF(L268=3,36,IF(L268=4,26,IF(L268=5,24,IF(L268=6,22,IF(L268=7,20,IF(L268=8,18,0))))))))+IF(L268&lt;=8,0,IF(L268&lt;=16,13,IF(L268&lt;=24,9,0)))-IF(L268&lt;=8,0,IF(L268&lt;=16,(L268-9)*0.34,IF(L268&lt;=24,(L268-17)*0.34,0))),0)+IF(F268="JEČ",IF(L268=1,34,IF(L268=2,26.04,IF(L268=3,20.6,IF(L268=4,12,IF(L268=5,11,IF(L268=6,10,IF(L268=7,9,IF(L268=8,8,0))))))))+IF(L268&lt;=8,0,IF(L268&lt;=16,6,0))-IF(L268&lt;=8,0,IF(L268&lt;=16,(L268-9)*0.17,0)),0)+IF(F268="JEOF",IF(L268=1,34,IF(L268=2,26.04,IF(L268=3,20.6,IF(L268=4,12,IF(L268=5,11,IF(L268=6,10,IF(L268=7,9,IF(L268=8,8,0))))))))+IF(L268&lt;=8,0,IF(L268&lt;=16,6,0))-IF(L268&lt;=8,0,IF(L268&lt;=16,(L268-9)*0.17,0)),0)+IF(F268="JnPČ",IF(L268=1,51,IF(L268=2,35.7,IF(L268=3,27,IF(L268=4,19.5,IF(L268=5,18,IF(L268=6,16.5,IF(L268=7,15,IF(L268=8,13.5,0))))))))+IF(L268&lt;=8,0,IF(L268&lt;=16,10,0))-IF(L268&lt;=8,0,IF(L268&lt;=16,(L268-9)*0.255,0)),0)+IF(F268="JnEČ",IF(L268=1,25.5,IF(L268=2,19.53,IF(L268=3,15.48,IF(L268=4,9,IF(L268=5,8.25,IF(L268=6,7.5,IF(L268=7,6.75,IF(L268=8,6,0))))))))+IF(L268&lt;=8,0,IF(L268&lt;=16,5,0))-IF(L268&lt;=8,0,IF(L268&lt;=16,(L268-9)*0.1275,0)),0)+IF(F268="JčPČ",IF(L268=1,21.25,IF(L268=2,14.5,IF(L268=3,11.5,IF(L268=4,7,IF(L268=5,6.5,IF(L268=6,6,IF(L268=7,5.5,IF(L268=8,5,0))))))))+IF(L268&lt;=8,0,IF(L268&lt;=16,4,0))-IF(L268&lt;=8,0,IF(L268&lt;=16,(L268-9)*0.10625,0)),0)+IF(F268="JčEČ",IF(L268=1,17,IF(L268=2,13.02,IF(L268=3,10.32,IF(L268=4,6,IF(L268=5,5.5,IF(L268=6,5,IF(L268=7,4.5,IF(L268=8,4,0))))))))+IF(L268&lt;=8,0,IF(L268&lt;=16,3,0))-IF(L268&lt;=8,0,IF(L268&lt;=16,(L268-9)*0.085,0)),0)+IF(F268="NEAK",IF(L268=1,11.48,IF(L268=2,8.79,IF(L268=3,6.97,IF(L268=4,4.05,IF(L268=5,3.71,IF(L268=6,3.38,IF(L268=7,3.04,IF(L268=8,2.7,0))))))))+IF(L268&lt;=8,0,IF(L268&lt;=16,2,IF(L268&lt;=24,1.3,0)))-IF(L268&lt;=8,0,IF(L268&lt;=16,(L268-9)*0.0574,IF(L268&lt;=24,(L268-17)*0.0574,0))),0))*IF(L268&lt;0,1,IF(OR(F268="PČ",F268="PŽ",F268="PT"),IF(J268&lt;32,J268/32,1),1))* IF(L268&lt;0,1,IF(OR(F268="EČ",F268="EŽ",F268="JOŽ",F268="JPČ",F268="NEAK"),IF(J268&lt;24,J268/24,1),1))*IF(L268&lt;0,1,IF(OR(F268="PČneol",F268="JEČ",F268="JEOF",F268="JnPČ",F268="JnEČ",F268="JčPČ",F268="JčEČ"),IF(J268&lt;16,J268/16,1),1))*IF(L268&lt;0,1,IF(F268="EČneol",IF(J268&lt;8,J268/8,1),1))</f>
        <v>0</v>
      </c>
      <c r="O268" s="8">
        <f t="shared" ref="O268" si="117">IF(F268="OŽ",N268,IF(H268="Ne",IF(J268*0.3&lt;J268-L268,N268,0),IF(J268*0.1&lt;J268-L268,N268,0)))</f>
        <v>0</v>
      </c>
      <c r="P268" s="4">
        <f t="shared" ref="P268" si="118">IF(O268=0,0,IF(F268="OŽ",IF(L268&gt;35,0,IF(J268&gt;35,(36-L268)*1.836,((36-L268)-(36-J268))*1.836)),0)+IF(F268="PČ",IF(L268&gt;31,0,IF(J268&gt;31,(32-L268)*1.347,((32-L268)-(32-J268))*1.347)),0)+ IF(F268="PČneol",IF(L268&gt;15,0,IF(J268&gt;15,(16-L268)*0.255,((16-L268)-(16-J268))*0.255)),0)+IF(F268="PŽ",IF(L268&gt;31,0,IF(J268&gt;31,(32-L268)*0.255,((32-L268)-(32-J268))*0.255)),0)+IF(F268="EČ",IF(L268&gt;23,0,IF(J268&gt;23,(24-L268)*0.612,((24-L268)-(24-J268))*0.612)),0)+IF(F268="EČneol",IF(L268&gt;7,0,IF(J268&gt;7,(8-L268)*0.204,((8-L268)-(8-J268))*0.204)),0)+IF(F268="EŽ",IF(L268&gt;23,0,IF(J268&gt;23,(24-L268)*0.204,((24-L268)-(24-J268))*0.204)),0)+IF(F268="PT",IF(L268&gt;31,0,IF(J268&gt;31,(32-L268)*0.204,((32-L268)-(32-J268))*0.204)),0)+IF(F268="JOŽ",IF(L268&gt;23,0,IF(J268&gt;23,(24-L268)*0.255,((24-L268)-(24-J268))*0.255)),0)+IF(F268="JPČ",IF(L268&gt;23,0,IF(J268&gt;23,(24-L268)*0.204,((24-L268)-(24-J268))*0.204)),0)+IF(F268="JEČ",IF(L268&gt;15,0,IF(J268&gt;15,(16-L268)*0.102,((16-L268)-(16-J268))*0.102)),0)+IF(F268="JEOF",IF(L268&gt;15,0,IF(J268&gt;15,(16-L268)*0.102,((16-L268)-(16-J268))*0.102)),0)+IF(F268="JnPČ",IF(L268&gt;15,0,IF(J268&gt;15,(16-L268)*0.153,((16-L268)-(16-J268))*0.153)),0)+IF(F268="JnEČ",IF(L268&gt;15,0,IF(J268&gt;15,(16-L268)*0.0765,((16-L268)-(16-J268))*0.0765)),0)+IF(F268="JčPČ",IF(L268&gt;15,0,IF(J268&gt;15,(16-L268)*0.06375,((16-L268)-(16-J268))*0.06375)),0)+IF(F268="JčEČ",IF(L268&gt;15,0,IF(J268&gt;15,(16-L268)*0.051,((16-L268)-(16-J268))*0.051)),0)+IF(F268="NEAK",IF(L268&gt;23,0,IF(J268&gt;23,(24-L268)*0.03444,((24-L268)-(24-J268))*0.03444)),0))</f>
        <v>0</v>
      </c>
      <c r="Q268" s="10">
        <f t="shared" ref="Q268" si="119">IF(ISERROR(P268*100/N268),0,(P268*100/N268))</f>
        <v>0</v>
      </c>
      <c r="R268" s="9">
        <f t="shared" ref="R268" si="120">IF(Q268&lt;=30,O268+P268,O268+O268*0.3)*IF(G268=1,0.4,IF(G268=2,0.75,IF(G268="1 (kas 4 m. 1 k. nerengiamos)",0.52,1)))*IF(D268="olimpinė",1,IF(M268="Ne",0.5,1))*IF(OR(A$5="Lietuvos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federacija"),IF(OR(J268&lt;8,K268&lt;16),0,1),1)*E268*IF(I268&lt;=1,1,1/I268)*IF(OR(A$5="Lietuvos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8" s="7"/>
      <c r="T268" s="7"/>
      <c r="U268" s="7"/>
      <c r="V268" s="7"/>
    </row>
    <row r="269" spans="1:22">
      <c r="A269" s="155" t="s">
        <v>41</v>
      </c>
      <c r="B269" s="156"/>
      <c r="C269" s="156"/>
      <c r="D269" s="157"/>
      <c r="E269" s="157"/>
      <c r="F269" s="157"/>
      <c r="G269" s="15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8"/>
      <c r="R269" s="9">
        <f>SUM(R268:R268)</f>
        <v>0</v>
      </c>
      <c r="S269" s="7"/>
      <c r="T269" s="7"/>
      <c r="U269" s="7"/>
      <c r="V269" s="7"/>
    </row>
    <row r="270" spans="1:22" ht="15.75">
      <c r="A270" s="21" t="s">
        <v>56</v>
      </c>
      <c r="B270" s="2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"/>
      <c r="S270" s="7"/>
      <c r="T270" s="7"/>
      <c r="U270" s="7"/>
      <c r="V270" s="7"/>
    </row>
    <row r="271" spans="1:22">
      <c r="A271" s="46" t="s">
        <v>63</v>
      </c>
      <c r="B271" s="46"/>
      <c r="C271" s="46"/>
      <c r="D271" s="46"/>
      <c r="E271" s="46"/>
      <c r="F271" s="46"/>
      <c r="G271" s="46"/>
      <c r="H271" s="46"/>
      <c r="I271" s="46"/>
      <c r="J271" s="131"/>
      <c r="K271" s="131"/>
      <c r="L271" s="131"/>
      <c r="M271" s="131"/>
      <c r="N271" s="131"/>
      <c r="O271" s="131"/>
      <c r="P271" s="131"/>
      <c r="Q271" s="131"/>
      <c r="R271" s="13"/>
      <c r="S271" s="7"/>
      <c r="T271" s="7"/>
      <c r="U271" s="7"/>
      <c r="V271" s="7"/>
    </row>
    <row r="272" spans="1:22" s="7" customFormat="1">
      <c r="A272" s="46"/>
      <c r="B272" s="46"/>
      <c r="C272" s="46"/>
      <c r="D272" s="46"/>
      <c r="E272" s="46"/>
      <c r="F272" s="46"/>
      <c r="G272" s="46"/>
      <c r="H272" s="46"/>
      <c r="I272" s="46"/>
      <c r="J272" s="131"/>
      <c r="K272" s="131"/>
      <c r="L272" s="131"/>
      <c r="M272" s="131"/>
      <c r="N272" s="131"/>
      <c r="O272" s="131"/>
      <c r="P272" s="131"/>
      <c r="Q272" s="131"/>
      <c r="R272" s="13"/>
    </row>
    <row r="273" spans="1:22">
      <c r="A273" s="148" t="s">
        <v>142</v>
      </c>
      <c r="B273" s="149"/>
      <c r="C273" s="149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30"/>
      <c r="R273" s="7"/>
      <c r="S273" s="7"/>
      <c r="T273" s="7"/>
      <c r="U273" s="7"/>
      <c r="V273" s="7"/>
    </row>
    <row r="274" spans="1:22" ht="18">
      <c r="A274" s="150" t="s">
        <v>59</v>
      </c>
      <c r="B274" s="159"/>
      <c r="C274" s="159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130"/>
      <c r="R274" s="7"/>
      <c r="S274" s="7"/>
      <c r="T274" s="7"/>
      <c r="U274" s="7"/>
      <c r="V274" s="7"/>
    </row>
    <row r="275" spans="1:22">
      <c r="A275" s="152" t="s">
        <v>143</v>
      </c>
      <c r="B275" s="153"/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30"/>
      <c r="R275" s="7"/>
      <c r="S275" s="7"/>
      <c r="T275" s="7"/>
      <c r="U275" s="7"/>
      <c r="V275" s="7"/>
    </row>
    <row r="276" spans="1:22">
      <c r="A276" s="73">
        <v>1</v>
      </c>
      <c r="B276" s="72" t="s">
        <v>144</v>
      </c>
      <c r="C276" s="53" t="s">
        <v>135</v>
      </c>
      <c r="D276" s="77" t="s">
        <v>31</v>
      </c>
      <c r="E276" s="136">
        <v>1</v>
      </c>
      <c r="F276" s="136" t="s">
        <v>83</v>
      </c>
      <c r="G276" s="136">
        <v>1</v>
      </c>
      <c r="H276" s="136" t="s">
        <v>34</v>
      </c>
      <c r="I276" s="136"/>
      <c r="J276" s="136">
        <v>70</v>
      </c>
      <c r="K276" s="136"/>
      <c r="L276" s="136">
        <v>61</v>
      </c>
      <c r="M276" s="136" t="s">
        <v>34</v>
      </c>
      <c r="N276" s="3">
        <f t="shared" ref="N276:N277" si="12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8">
        <f t="shared" ref="O276:O277" si="122">IF(F276="OŽ",N276,IF(H276="Ne",IF(J276*0.3&lt;J276-L276,N276,0),IF(J276*0.1&lt;J276-L276,N276,0)))</f>
        <v>0</v>
      </c>
      <c r="P276" s="4">
        <f t="shared" ref="P276" si="12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0">
        <f t="shared" ref="Q276" si="124">IF(ISERROR(P276*100/N276),0,(P276*100/N276))</f>
        <v>0</v>
      </c>
      <c r="R276" s="9">
        <f t="shared" ref="R276:R277" si="12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6" s="7"/>
      <c r="T276" s="7"/>
      <c r="U276" s="7"/>
      <c r="V276" s="7"/>
    </row>
    <row r="277" spans="1:22">
      <c r="A277" s="73">
        <v>2</v>
      </c>
      <c r="B277" s="53" t="s">
        <v>145</v>
      </c>
      <c r="C277" s="53" t="s">
        <v>129</v>
      </c>
      <c r="D277" s="77" t="s">
        <v>31</v>
      </c>
      <c r="E277" s="136">
        <v>1</v>
      </c>
      <c r="F277" s="136" t="s">
        <v>83</v>
      </c>
      <c r="G277" s="136">
        <v>1</v>
      </c>
      <c r="H277" s="136" t="s">
        <v>34</v>
      </c>
      <c r="I277" s="136"/>
      <c r="J277" s="136">
        <v>70</v>
      </c>
      <c r="K277" s="136"/>
      <c r="L277" s="136">
        <v>49</v>
      </c>
      <c r="M277" s="136" t="s">
        <v>34</v>
      </c>
      <c r="N277" s="3">
        <f t="shared" si="121"/>
        <v>0</v>
      </c>
      <c r="O277" s="8">
        <f t="shared" si="122"/>
        <v>0</v>
      </c>
      <c r="P277" s="4">
        <f t="shared" ref="P277" si="12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0">
        <f t="shared" ref="Q277" si="127">IF(ISERROR(P277*100/N277),0,(P277*100/N277))</f>
        <v>0</v>
      </c>
      <c r="R277" s="9">
        <f t="shared" si="125"/>
        <v>0</v>
      </c>
      <c r="S277" s="7"/>
      <c r="T277" s="7"/>
      <c r="U277" s="7"/>
      <c r="V277" s="7"/>
    </row>
    <row r="278" spans="1:22">
      <c r="A278" s="155" t="s">
        <v>41</v>
      </c>
      <c r="B278" s="156"/>
      <c r="C278" s="156"/>
      <c r="D278" s="157"/>
      <c r="E278" s="157"/>
      <c r="F278" s="157"/>
      <c r="G278" s="15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8"/>
      <c r="R278" s="9">
        <f>SUM(R276:R277)</f>
        <v>0</v>
      </c>
      <c r="S278" s="7"/>
      <c r="T278" s="7"/>
      <c r="U278" s="7"/>
      <c r="V278" s="7"/>
    </row>
    <row r="279" spans="1:22" ht="15.75">
      <c r="A279" s="21" t="s">
        <v>56</v>
      </c>
      <c r="B279" s="2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"/>
      <c r="S279" s="7"/>
      <c r="T279" s="7"/>
      <c r="U279" s="7"/>
      <c r="V279" s="7"/>
    </row>
    <row r="280" spans="1:22">
      <c r="A280" s="46" t="s">
        <v>63</v>
      </c>
      <c r="B280" s="46"/>
      <c r="C280" s="46"/>
      <c r="D280" s="46"/>
      <c r="E280" s="46"/>
      <c r="F280" s="46"/>
      <c r="G280" s="46"/>
      <c r="H280" s="46"/>
      <c r="I280" s="46"/>
      <c r="J280" s="131"/>
      <c r="K280" s="131"/>
      <c r="L280" s="131"/>
      <c r="M280" s="131"/>
      <c r="N280" s="131"/>
      <c r="O280" s="131"/>
      <c r="P280" s="131"/>
      <c r="Q280" s="131"/>
      <c r="R280" s="13"/>
      <c r="S280" s="7"/>
      <c r="T280" s="7"/>
      <c r="U280" s="7"/>
      <c r="V280" s="7"/>
    </row>
    <row r="281" spans="1:22" s="7" customFormat="1">
      <c r="A281" s="46"/>
      <c r="B281" s="46"/>
      <c r="C281" s="46"/>
      <c r="D281" s="46"/>
      <c r="E281" s="46"/>
      <c r="F281" s="46"/>
      <c r="G281" s="46"/>
      <c r="H281" s="46"/>
      <c r="I281" s="46"/>
      <c r="J281" s="131"/>
      <c r="K281" s="131"/>
      <c r="L281" s="131"/>
      <c r="M281" s="131"/>
      <c r="N281" s="131"/>
      <c r="O281" s="131"/>
      <c r="P281" s="131"/>
      <c r="Q281" s="131"/>
      <c r="R281" s="13"/>
    </row>
    <row r="282" spans="1:22">
      <c r="A282" s="148" t="s">
        <v>146</v>
      </c>
      <c r="B282" s="149"/>
      <c r="C282" s="149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30"/>
      <c r="R282" s="7"/>
      <c r="S282" s="7"/>
      <c r="T282" s="7"/>
      <c r="U282" s="7"/>
      <c r="V282" s="7"/>
    </row>
    <row r="283" spans="1:22" ht="18">
      <c r="A283" s="150" t="s">
        <v>59</v>
      </c>
      <c r="B283" s="159"/>
      <c r="C283" s="159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130"/>
      <c r="R283" s="7"/>
      <c r="S283" s="7"/>
      <c r="T283" s="7"/>
      <c r="U283" s="7"/>
      <c r="V283" s="7"/>
    </row>
    <row r="284" spans="1:22">
      <c r="A284" s="152" t="s">
        <v>147</v>
      </c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30"/>
      <c r="R284" s="7"/>
      <c r="S284" s="7"/>
      <c r="T284" s="7"/>
      <c r="U284" s="7"/>
      <c r="V284" s="7"/>
    </row>
    <row r="285" spans="1:22" ht="28.5" customHeight="1">
      <c r="A285" s="73">
        <v>1</v>
      </c>
      <c r="B285" s="115" t="s">
        <v>148</v>
      </c>
      <c r="C285" s="86" t="s">
        <v>149</v>
      </c>
      <c r="D285" s="77" t="s">
        <v>31</v>
      </c>
      <c r="E285" s="136">
        <v>1</v>
      </c>
      <c r="F285" s="136" t="s">
        <v>67</v>
      </c>
      <c r="G285" s="136">
        <v>1</v>
      </c>
      <c r="H285" s="136" t="s">
        <v>34</v>
      </c>
      <c r="I285" s="136"/>
      <c r="J285" s="136">
        <v>159</v>
      </c>
      <c r="K285" s="136"/>
      <c r="L285" s="136">
        <v>40</v>
      </c>
      <c r="M285" s="136" t="s">
        <v>34</v>
      </c>
      <c r="N285" s="3">
        <f t="shared" ref="N285:N292" si="128">(IF(F285="OŽ",IF(L285=1,550.8,IF(L285=2,426.38,IF(L285=3,342.14,IF(L285=4,181.44,IF(L285=5,168.48,IF(L285=6,155.52,IF(L285=7,148.5,IF(L285=8,144,0))))))))+IF(L285&lt;=8,0,IF(L285&lt;=16,137.7,IF(L285&lt;=24,108,IF(L285&lt;=32,80.1,IF(L285&lt;=36,52.2,0)))))-IF(L285&lt;=8,0,IF(L285&lt;=16,(L285-9)*2.754,IF(L285&lt;=24,(L285-17)* 2.754,IF(L285&lt;=32,(L285-25)* 2.754,IF(L285&lt;=36,(L285-33)*2.754,0))))),0)+IF(F285="PČ",IF(L285=1,449,IF(L285=2,314.6,IF(L285=3,238,IF(L285=4,172,IF(L285=5,159,IF(L285=6,145,IF(L285=7,132,IF(L285=8,119,0))))))))+IF(L285&lt;=8,0,IF(L285&lt;=16,88,IF(L285&lt;=24,55,IF(L285&lt;=32,22,0))))-IF(L285&lt;=8,0,IF(L285&lt;=16,(L285-9)*2.245,IF(L285&lt;=24,(L285-17)*2.245,IF(L285&lt;=32,(L285-25)*2.245,0)))),0)+IF(F285="PČneol",IF(L285=1,85,IF(L285=2,64.61,IF(L285=3,50.76,IF(L285=4,16.25,IF(L285=5,15,IF(L285=6,13.75,IF(L285=7,12.5,IF(L285=8,11.25,0))))))))+IF(L285&lt;=8,0,IF(L285&lt;=16,9,0))-IF(L285&lt;=8,0,IF(L285&lt;=16,(L285-9)*0.425,0)),0)+IF(F285="PŽ",IF(L285=1,85,IF(L285=2,59.5,IF(L285=3,45,IF(L285=4,32.5,IF(L285=5,30,IF(L285=6,27.5,IF(L285=7,25,IF(L285=8,22.5,0))))))))+IF(L285&lt;=8,0,IF(L285&lt;=16,19,IF(L285&lt;=24,13,IF(L285&lt;=32,8,0))))-IF(L285&lt;=8,0,IF(L285&lt;=16,(L285-9)*0.425,IF(L285&lt;=24,(L285-17)*0.425,IF(L285&lt;=32,(L285-25)*0.425,0)))),0)+IF(F285="EČ",IF(L285=1,204,IF(L285=2,156.24,IF(L285=3,123.84,IF(L285=4,72,IF(L285=5,66,IF(L285=6,60,IF(L285=7,54,IF(L285=8,48,0))))))))+IF(L285&lt;=8,0,IF(L285&lt;=16,40,IF(L285&lt;=24,25,0)))-IF(L285&lt;=8,0,IF(L285&lt;=16,(L285-9)*1.02,IF(L285&lt;=24,(L285-17)*1.02,0))),0)+IF(F285="EČneol",IF(L285=1,68,IF(L285=2,51.69,IF(L285=3,40.61,IF(L285=4,13,IF(L285=5,12,IF(L285=6,11,IF(L285=7,10,IF(L285=8,9,0)))))))))+IF(F285="EŽ",IF(L285=1,68,IF(L285=2,47.6,IF(L285=3,36,IF(L285=4,18,IF(L285=5,16.5,IF(L285=6,15,IF(L285=7,13.5,IF(L285=8,12,0))))))))+IF(L285&lt;=8,0,IF(L285&lt;=16,10,IF(L285&lt;=24,6,0)))-IF(L285&lt;=8,0,IF(L285&lt;=16,(L285-9)*0.34,IF(L285&lt;=24,(L285-17)*0.34,0))),0)+IF(F285="PT",IF(L285=1,68,IF(L285=2,52.08,IF(L285=3,41.28,IF(L285=4,24,IF(L285=5,22,IF(L285=6,20,IF(L285=7,18,IF(L285=8,16,0))))))))+IF(L285&lt;=8,0,IF(L285&lt;=16,13,IF(L285&lt;=24,9,IF(L285&lt;=32,4,0))))-IF(L285&lt;=8,0,IF(L285&lt;=16,(L285-9)*0.34,IF(L285&lt;=24,(L285-17)*0.34,IF(L285&lt;=32,(L285-25)*0.34,0)))),0)+IF(F285="JOŽ",IF(L285=1,85,IF(L285=2,59.5,IF(L285=3,45,IF(L285=4,32.5,IF(L285=5,30,IF(L285=6,27.5,IF(L285=7,25,IF(L285=8,22.5,0))))))))+IF(L285&lt;=8,0,IF(L285&lt;=16,19,IF(L285&lt;=24,13,0)))-IF(L285&lt;=8,0,IF(L285&lt;=16,(L285-9)*0.425,IF(L285&lt;=24,(L285-17)*0.425,0))),0)+IF(F285="JPČ",IF(L285=1,68,IF(L285=2,47.6,IF(L285=3,36,IF(L285=4,26,IF(L285=5,24,IF(L285=6,22,IF(L285=7,20,IF(L285=8,18,0))))))))+IF(L285&lt;=8,0,IF(L285&lt;=16,13,IF(L285&lt;=24,9,0)))-IF(L285&lt;=8,0,IF(L285&lt;=16,(L285-9)*0.34,IF(L285&lt;=24,(L285-17)*0.34,0))),0)+IF(F285="JEČ",IF(L285=1,34,IF(L285=2,26.04,IF(L285=3,20.6,IF(L285=4,12,IF(L285=5,11,IF(L285=6,10,IF(L285=7,9,IF(L285=8,8,0))))))))+IF(L285&lt;=8,0,IF(L285&lt;=16,6,0))-IF(L285&lt;=8,0,IF(L285&lt;=16,(L285-9)*0.17,0)),0)+IF(F285="JEOF",IF(L285=1,34,IF(L285=2,26.04,IF(L285=3,20.6,IF(L285=4,12,IF(L285=5,11,IF(L285=6,10,IF(L285=7,9,IF(L285=8,8,0))))))))+IF(L285&lt;=8,0,IF(L285&lt;=16,6,0))-IF(L285&lt;=8,0,IF(L285&lt;=16,(L285-9)*0.17,0)),0)+IF(F285="JnPČ",IF(L285=1,51,IF(L285=2,35.7,IF(L285=3,27,IF(L285=4,19.5,IF(L285=5,18,IF(L285=6,16.5,IF(L285=7,15,IF(L285=8,13.5,0))))))))+IF(L285&lt;=8,0,IF(L285&lt;=16,10,0))-IF(L285&lt;=8,0,IF(L285&lt;=16,(L285-9)*0.255,0)),0)+IF(F285="JnEČ",IF(L285=1,25.5,IF(L285=2,19.53,IF(L285=3,15.48,IF(L285=4,9,IF(L285=5,8.25,IF(L285=6,7.5,IF(L285=7,6.75,IF(L285=8,6,0))))))))+IF(L285&lt;=8,0,IF(L285&lt;=16,5,0))-IF(L285&lt;=8,0,IF(L285&lt;=16,(L285-9)*0.1275,0)),0)+IF(F285="JčPČ",IF(L285=1,21.25,IF(L285=2,14.5,IF(L285=3,11.5,IF(L285=4,7,IF(L285=5,6.5,IF(L285=6,6,IF(L285=7,5.5,IF(L285=8,5,0))))))))+IF(L285&lt;=8,0,IF(L285&lt;=16,4,0))-IF(L285&lt;=8,0,IF(L285&lt;=16,(L285-9)*0.10625,0)),0)+IF(F285="JčEČ",IF(L285=1,17,IF(L285=2,13.02,IF(L285=3,10.32,IF(L285=4,6,IF(L285=5,5.5,IF(L285=6,5,IF(L285=7,4.5,IF(L285=8,4,0))))))))+IF(L285&lt;=8,0,IF(L285&lt;=16,3,0))-IF(L285&lt;=8,0,IF(L285&lt;=16,(L285-9)*0.085,0)),0)+IF(F285="NEAK",IF(L285=1,11.48,IF(L285=2,8.79,IF(L285=3,6.97,IF(L285=4,4.05,IF(L285=5,3.71,IF(L285=6,3.38,IF(L285=7,3.04,IF(L285=8,2.7,0))))))))+IF(L285&lt;=8,0,IF(L285&lt;=16,2,IF(L285&lt;=24,1.3,0)))-IF(L285&lt;=8,0,IF(L285&lt;=16,(L285-9)*0.0574,IF(L285&lt;=24,(L285-17)*0.0574,0))),0))*IF(L285&lt;0,1,IF(OR(F285="PČ",F285="PŽ",F285="PT"),IF(J285&lt;32,J285/32,1),1))* IF(L285&lt;0,1,IF(OR(F285="EČ",F285="EŽ",F285="JOŽ",F285="JPČ",F285="NEAK"),IF(J285&lt;24,J285/24,1),1))*IF(L285&lt;0,1,IF(OR(F285="PČneol",F285="JEČ",F285="JEOF",F285="JnPČ",F285="JnEČ",F285="JčPČ",F285="JčEČ"),IF(J285&lt;16,J285/16,1),1))*IF(L285&lt;0,1,IF(F285="EČneol",IF(J285&lt;8,J285/8,1),1))</f>
        <v>0</v>
      </c>
      <c r="O285" s="8">
        <f t="shared" ref="O285:O292" si="129">IF(F285="OŽ",N285,IF(H285="Ne",IF(J285*0.3&lt;J285-L285,N285,0),IF(J285*0.1&lt;J285-L285,N285,0)))</f>
        <v>0</v>
      </c>
      <c r="P285" s="4">
        <f t="shared" ref="P285" si="130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0</v>
      </c>
      <c r="Q285" s="10">
        <f t="shared" ref="Q285" si="131">IF(ISERROR(P285*100/N285),0,(P285*100/N285))</f>
        <v>0</v>
      </c>
      <c r="R285" s="9">
        <f t="shared" ref="R285:R292" si="132">IF(Q285&lt;=30,O285+P285,O285+O285*0.3)*IF(G285=1,0.4,IF(G285=2,0.75,IF(G285="1 (kas 4 m. 1 k. nerengiamos)",0.52,1)))*IF(D285="olimpinė",1,IF(M285="Ne",0.5,1))*IF(OR(A$5="Lietuvos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federacija"),IF(OR(J285&lt;8,K285&lt;16),0,1),1)*E285*IF(I285&lt;=1,1,1/I285)*IF(OR(A$5="Lietuvos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5" s="7"/>
      <c r="T285" s="7"/>
      <c r="U285" s="7"/>
      <c r="V285" s="7"/>
    </row>
    <row r="286" spans="1:22" ht="28.5" customHeight="1">
      <c r="A286" s="73">
        <v>2</v>
      </c>
      <c r="B286" s="110" t="s">
        <v>150</v>
      </c>
      <c r="C286" s="86" t="s">
        <v>149</v>
      </c>
      <c r="D286" s="77" t="s">
        <v>31</v>
      </c>
      <c r="E286" s="136">
        <v>1</v>
      </c>
      <c r="F286" s="136" t="s">
        <v>74</v>
      </c>
      <c r="G286" s="136">
        <v>1</v>
      </c>
      <c r="H286" s="136" t="s">
        <v>34</v>
      </c>
      <c r="I286" s="136"/>
      <c r="J286" s="136">
        <v>98</v>
      </c>
      <c r="K286" s="136"/>
      <c r="L286" s="136">
        <v>54</v>
      </c>
      <c r="M286" s="136" t="s">
        <v>34</v>
      </c>
      <c r="N286" s="3">
        <f t="shared" si="128"/>
        <v>0</v>
      </c>
      <c r="O286" s="8">
        <f t="shared" si="129"/>
        <v>0</v>
      </c>
      <c r="P286" s="4">
        <f t="shared" ref="P286:P292" si="133">IF(O286=0,0,IF(F286="OŽ",IF(L286&gt;35,0,IF(J286&gt;35,(36-L286)*1.836,((36-L286)-(36-J286))*1.836)),0)+IF(F286="PČ",IF(L286&gt;31,0,IF(J286&gt;31,(32-L286)*1.347,((32-L286)-(32-J286))*1.347)),0)+ IF(F286="PČneol",IF(L286&gt;15,0,IF(J286&gt;15,(16-L286)*0.255,((16-L286)-(16-J286))*0.255)),0)+IF(F286="PŽ",IF(L286&gt;31,0,IF(J286&gt;31,(32-L286)*0.255,((32-L286)-(32-J286))*0.255)),0)+IF(F286="EČ",IF(L286&gt;23,0,IF(J286&gt;23,(24-L286)*0.612,((24-L286)-(24-J286))*0.612)),0)+IF(F286="EČneol",IF(L286&gt;7,0,IF(J286&gt;7,(8-L286)*0.204,((8-L286)-(8-J286))*0.204)),0)+IF(F286="EŽ",IF(L286&gt;23,0,IF(J286&gt;23,(24-L286)*0.204,((24-L286)-(24-J286))*0.204)),0)+IF(F286="PT",IF(L286&gt;31,0,IF(J286&gt;31,(32-L286)*0.204,((32-L286)-(32-J286))*0.204)),0)+IF(F286="JOŽ",IF(L286&gt;23,0,IF(J286&gt;23,(24-L286)*0.255,((24-L286)-(24-J286))*0.255)),0)+IF(F286="JPČ",IF(L286&gt;23,0,IF(J286&gt;23,(24-L286)*0.204,((24-L286)-(24-J286))*0.204)),0)+IF(F286="JEČ",IF(L286&gt;15,0,IF(J286&gt;15,(16-L286)*0.102,((16-L286)-(16-J286))*0.102)),0)+IF(F286="JEOF",IF(L286&gt;15,0,IF(J286&gt;15,(16-L286)*0.102,((16-L286)-(16-J286))*0.102)),0)+IF(F286="JnPČ",IF(L286&gt;15,0,IF(J286&gt;15,(16-L286)*0.153,((16-L286)-(16-J286))*0.153)),0)+IF(F286="JnEČ",IF(L286&gt;15,0,IF(J286&gt;15,(16-L286)*0.0765,((16-L286)-(16-J286))*0.0765)),0)+IF(F286="JčPČ",IF(L286&gt;15,0,IF(J286&gt;15,(16-L286)*0.06375,((16-L286)-(16-J286))*0.06375)),0)+IF(F286="JčEČ",IF(L286&gt;15,0,IF(J286&gt;15,(16-L286)*0.051,((16-L286)-(16-J286))*0.051)),0)+IF(F286="NEAK",IF(L286&gt;23,0,IF(J286&gt;23,(24-L286)*0.03444,((24-L286)-(24-J286))*0.03444)),0))</f>
        <v>0</v>
      </c>
      <c r="Q286" s="10">
        <f t="shared" ref="Q286:Q292" si="134">IF(ISERROR(P286*100/N286),0,(P286*100/N286))</f>
        <v>0</v>
      </c>
      <c r="R286" s="9">
        <f t="shared" si="132"/>
        <v>0</v>
      </c>
      <c r="S286" s="7"/>
      <c r="T286" s="7"/>
      <c r="U286" s="7"/>
      <c r="V286" s="7"/>
    </row>
    <row r="287" spans="1:22" ht="27" customHeight="1">
      <c r="A287" s="73">
        <v>3</v>
      </c>
      <c r="B287" s="110" t="s">
        <v>125</v>
      </c>
      <c r="C287" s="86" t="s">
        <v>149</v>
      </c>
      <c r="D287" s="77" t="s">
        <v>31</v>
      </c>
      <c r="E287" s="136">
        <v>1</v>
      </c>
      <c r="F287" s="136" t="s">
        <v>74</v>
      </c>
      <c r="G287" s="136">
        <v>1</v>
      </c>
      <c r="H287" s="136" t="s">
        <v>34</v>
      </c>
      <c r="I287" s="136"/>
      <c r="J287" s="136">
        <v>98</v>
      </c>
      <c r="K287" s="136"/>
      <c r="L287" s="136">
        <v>55</v>
      </c>
      <c r="M287" s="136" t="s">
        <v>34</v>
      </c>
      <c r="N287" s="3">
        <f t="shared" si="128"/>
        <v>0</v>
      </c>
      <c r="O287" s="8">
        <f t="shared" si="129"/>
        <v>0</v>
      </c>
      <c r="P287" s="4">
        <f t="shared" si="133"/>
        <v>0</v>
      </c>
      <c r="Q287" s="10">
        <f t="shared" si="134"/>
        <v>0</v>
      </c>
      <c r="R287" s="9">
        <f t="shared" si="132"/>
        <v>0</v>
      </c>
      <c r="S287" s="7"/>
      <c r="T287" s="7"/>
      <c r="U287" s="7"/>
      <c r="V287" s="7"/>
    </row>
    <row r="288" spans="1:22" ht="27.75" customHeight="1">
      <c r="A288" s="73">
        <v>4</v>
      </c>
      <c r="B288" s="110" t="s">
        <v>116</v>
      </c>
      <c r="C288" s="86" t="s">
        <v>149</v>
      </c>
      <c r="D288" s="77" t="s">
        <v>31</v>
      </c>
      <c r="E288" s="136">
        <v>1</v>
      </c>
      <c r="F288" s="136" t="s">
        <v>74</v>
      </c>
      <c r="G288" s="136">
        <v>1</v>
      </c>
      <c r="H288" s="136" t="s">
        <v>34</v>
      </c>
      <c r="I288" s="136"/>
      <c r="J288" s="136">
        <v>98</v>
      </c>
      <c r="K288" s="136"/>
      <c r="L288" s="136">
        <v>57</v>
      </c>
      <c r="M288" s="136" t="s">
        <v>34</v>
      </c>
      <c r="N288" s="3">
        <f t="shared" si="128"/>
        <v>0</v>
      </c>
      <c r="O288" s="8">
        <f t="shared" si="129"/>
        <v>0</v>
      </c>
      <c r="P288" s="4">
        <f t="shared" si="133"/>
        <v>0</v>
      </c>
      <c r="Q288" s="10">
        <f t="shared" si="134"/>
        <v>0</v>
      </c>
      <c r="R288" s="9">
        <f t="shared" si="132"/>
        <v>0</v>
      </c>
      <c r="S288" s="7"/>
      <c r="T288" s="7"/>
      <c r="U288" s="7"/>
      <c r="V288" s="7"/>
    </row>
    <row r="289" spans="1:22">
      <c r="A289" s="73">
        <v>5</v>
      </c>
      <c r="B289" s="53" t="s">
        <v>151</v>
      </c>
      <c r="C289" s="89" t="s">
        <v>82</v>
      </c>
      <c r="D289" s="77" t="s">
        <v>31</v>
      </c>
      <c r="E289" s="136">
        <v>1</v>
      </c>
      <c r="F289" s="136" t="s">
        <v>67</v>
      </c>
      <c r="G289" s="136">
        <v>1</v>
      </c>
      <c r="H289" s="136" t="s">
        <v>34</v>
      </c>
      <c r="I289" s="136"/>
      <c r="J289" s="136">
        <v>48</v>
      </c>
      <c r="K289" s="136"/>
      <c r="L289" s="136">
        <v>37</v>
      </c>
      <c r="M289" s="136" t="s">
        <v>34</v>
      </c>
      <c r="N289" s="3">
        <f t="shared" si="128"/>
        <v>0</v>
      </c>
      <c r="O289" s="8">
        <f t="shared" si="129"/>
        <v>0</v>
      </c>
      <c r="P289" s="4">
        <f t="shared" si="133"/>
        <v>0</v>
      </c>
      <c r="Q289" s="10">
        <f t="shared" si="134"/>
        <v>0</v>
      </c>
      <c r="R289" s="9">
        <f t="shared" si="132"/>
        <v>0</v>
      </c>
      <c r="S289" s="7"/>
      <c r="T289" s="7"/>
      <c r="U289" s="7"/>
      <c r="V289" s="7"/>
    </row>
    <row r="290" spans="1:22">
      <c r="A290" s="73">
        <v>6</v>
      </c>
      <c r="B290" s="53" t="s">
        <v>148</v>
      </c>
      <c r="C290" s="89" t="s">
        <v>82</v>
      </c>
      <c r="D290" s="77" t="s">
        <v>31</v>
      </c>
      <c r="E290" s="136">
        <v>1</v>
      </c>
      <c r="F290" s="136" t="s">
        <v>67</v>
      </c>
      <c r="G290" s="136">
        <v>1</v>
      </c>
      <c r="H290" s="136" t="s">
        <v>34</v>
      </c>
      <c r="I290" s="136"/>
      <c r="J290" s="136">
        <v>48</v>
      </c>
      <c r="K290" s="136"/>
      <c r="L290" s="136">
        <v>46</v>
      </c>
      <c r="M290" s="136" t="s">
        <v>34</v>
      </c>
      <c r="N290" s="3">
        <f t="shared" si="128"/>
        <v>0</v>
      </c>
      <c r="O290" s="8">
        <f t="shared" si="129"/>
        <v>0</v>
      </c>
      <c r="P290" s="4">
        <f t="shared" si="133"/>
        <v>0</v>
      </c>
      <c r="Q290" s="10">
        <f t="shared" si="134"/>
        <v>0</v>
      </c>
      <c r="R290" s="9">
        <f t="shared" si="132"/>
        <v>0</v>
      </c>
      <c r="S290" s="7"/>
      <c r="T290" s="7"/>
      <c r="U290" s="7"/>
      <c r="V290" s="7"/>
    </row>
    <row r="291" spans="1:22">
      <c r="A291" s="73">
        <v>7</v>
      </c>
      <c r="B291" s="53" t="s">
        <v>121</v>
      </c>
      <c r="C291" s="89" t="s">
        <v>82</v>
      </c>
      <c r="D291" s="77" t="s">
        <v>31</v>
      </c>
      <c r="E291" s="136">
        <v>1</v>
      </c>
      <c r="F291" s="136" t="s">
        <v>74</v>
      </c>
      <c r="G291" s="136">
        <v>1</v>
      </c>
      <c r="H291" s="136" t="s">
        <v>34</v>
      </c>
      <c r="I291" s="136"/>
      <c r="J291" s="136">
        <v>57</v>
      </c>
      <c r="K291" s="136"/>
      <c r="L291" s="136">
        <v>31</v>
      </c>
      <c r="M291" s="136" t="s">
        <v>34</v>
      </c>
      <c r="N291" s="3">
        <f t="shared" si="128"/>
        <v>0</v>
      </c>
      <c r="O291" s="8">
        <f t="shared" si="129"/>
        <v>0</v>
      </c>
      <c r="P291" s="4">
        <f t="shared" si="133"/>
        <v>0</v>
      </c>
      <c r="Q291" s="10">
        <f t="shared" si="134"/>
        <v>0</v>
      </c>
      <c r="R291" s="9">
        <f t="shared" si="132"/>
        <v>0</v>
      </c>
      <c r="S291" s="7"/>
      <c r="T291" s="7"/>
      <c r="U291" s="7"/>
      <c r="V291" s="7"/>
    </row>
    <row r="292" spans="1:22">
      <c r="A292" s="73">
        <v>8</v>
      </c>
      <c r="B292" s="53" t="s">
        <v>152</v>
      </c>
      <c r="C292" s="89" t="s">
        <v>82</v>
      </c>
      <c r="D292" s="77" t="s">
        <v>31</v>
      </c>
      <c r="E292" s="136">
        <v>1</v>
      </c>
      <c r="F292" s="136" t="s">
        <v>74</v>
      </c>
      <c r="G292" s="136">
        <v>1</v>
      </c>
      <c r="H292" s="136" t="s">
        <v>34</v>
      </c>
      <c r="I292" s="136"/>
      <c r="J292" s="136">
        <v>57</v>
      </c>
      <c r="K292" s="136"/>
      <c r="L292" s="136">
        <v>44</v>
      </c>
      <c r="M292" s="136" t="s">
        <v>34</v>
      </c>
      <c r="N292" s="3">
        <f t="shared" si="128"/>
        <v>0</v>
      </c>
      <c r="O292" s="8">
        <f t="shared" si="129"/>
        <v>0</v>
      </c>
      <c r="P292" s="4">
        <f t="shared" si="133"/>
        <v>0</v>
      </c>
      <c r="Q292" s="10">
        <f t="shared" si="134"/>
        <v>0</v>
      </c>
      <c r="R292" s="9">
        <f t="shared" si="132"/>
        <v>0</v>
      </c>
      <c r="S292" s="7"/>
      <c r="T292" s="7"/>
      <c r="U292" s="7"/>
      <c r="V292" s="7"/>
    </row>
    <row r="293" spans="1:22">
      <c r="A293" s="155" t="s">
        <v>41</v>
      </c>
      <c r="B293" s="156"/>
      <c r="C293" s="156"/>
      <c r="D293" s="157"/>
      <c r="E293" s="157"/>
      <c r="F293" s="157"/>
      <c r="G293" s="15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8"/>
      <c r="R293" s="9">
        <f>SUM(R285:R292)</f>
        <v>0</v>
      </c>
      <c r="S293" s="7"/>
      <c r="T293" s="7"/>
      <c r="U293" s="7"/>
      <c r="V293" s="7"/>
    </row>
    <row r="294" spans="1:22" ht="15.75">
      <c r="A294" s="21" t="s">
        <v>56</v>
      </c>
      <c r="B294" s="2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"/>
      <c r="S294" s="7"/>
      <c r="T294" s="7"/>
      <c r="U294" s="7"/>
      <c r="V294" s="7"/>
    </row>
    <row r="295" spans="1:22">
      <c r="A295" s="46" t="s">
        <v>63</v>
      </c>
      <c r="B295" s="46"/>
      <c r="C295" s="46"/>
      <c r="D295" s="46"/>
      <c r="E295" s="46"/>
      <c r="F295" s="46"/>
      <c r="G295" s="46"/>
      <c r="H295" s="46"/>
      <c r="I295" s="46"/>
      <c r="J295" s="131"/>
      <c r="K295" s="131"/>
      <c r="L295" s="131"/>
      <c r="M295" s="131"/>
      <c r="N295" s="131"/>
      <c r="O295" s="131"/>
      <c r="P295" s="131"/>
      <c r="Q295" s="131"/>
      <c r="R295" s="13"/>
      <c r="S295" s="7"/>
      <c r="T295" s="7"/>
      <c r="U295" s="7"/>
      <c r="V295" s="7"/>
    </row>
    <row r="296" spans="1:22" s="7" customFormat="1">
      <c r="A296" s="46"/>
      <c r="B296" s="46"/>
      <c r="C296" s="46"/>
      <c r="D296" s="46"/>
      <c r="E296" s="46"/>
      <c r="F296" s="46"/>
      <c r="G296" s="46"/>
      <c r="H296" s="46"/>
      <c r="I296" s="46"/>
      <c r="J296" s="131"/>
      <c r="K296" s="131"/>
      <c r="L296" s="131"/>
      <c r="M296" s="131"/>
      <c r="N296" s="131"/>
      <c r="O296" s="131"/>
      <c r="P296" s="131"/>
      <c r="Q296" s="131"/>
      <c r="R296" s="13"/>
    </row>
    <row r="297" spans="1:22">
      <c r="A297" s="148" t="s">
        <v>153</v>
      </c>
      <c r="B297" s="149"/>
      <c r="C297" s="149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30"/>
      <c r="R297" s="7"/>
      <c r="S297" s="7"/>
      <c r="T297" s="7"/>
      <c r="U297" s="7"/>
      <c r="V297" s="7"/>
    </row>
    <row r="298" spans="1:22" ht="18">
      <c r="A298" s="150" t="s">
        <v>59</v>
      </c>
      <c r="B298" s="159"/>
      <c r="C298" s="159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130"/>
      <c r="R298" s="7"/>
      <c r="S298" s="7"/>
      <c r="T298" s="7"/>
      <c r="U298" s="7"/>
      <c r="V298" s="7"/>
    </row>
    <row r="299" spans="1:22">
      <c r="A299" s="152" t="s">
        <v>154</v>
      </c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30"/>
      <c r="R299" s="7"/>
      <c r="S299" s="7"/>
      <c r="T299" s="7"/>
      <c r="U299" s="7"/>
      <c r="V299" s="7"/>
    </row>
    <row r="300" spans="1:22">
      <c r="A300" s="73">
        <v>1</v>
      </c>
      <c r="B300" s="53" t="s">
        <v>29</v>
      </c>
      <c r="C300" s="53" t="s">
        <v>71</v>
      </c>
      <c r="D300" s="77" t="s">
        <v>31</v>
      </c>
      <c r="E300" s="136">
        <v>1</v>
      </c>
      <c r="F300" s="136" t="s">
        <v>45</v>
      </c>
      <c r="G300" s="136">
        <v>1</v>
      </c>
      <c r="H300" s="136" t="s">
        <v>34</v>
      </c>
      <c r="I300" s="136"/>
      <c r="J300" s="136">
        <v>26</v>
      </c>
      <c r="K300" s="136"/>
      <c r="L300" s="136">
        <v>12</v>
      </c>
      <c r="M300" s="136" t="s">
        <v>36</v>
      </c>
      <c r="N300" s="3">
        <f t="shared" ref="N300:N308" si="135">(IF(F300="OŽ",IF(L300=1,550.8,IF(L300=2,426.38,IF(L300=3,342.14,IF(L300=4,181.44,IF(L300=5,168.48,IF(L300=6,155.52,IF(L300=7,148.5,IF(L300=8,144,0))))))))+IF(L300&lt;=8,0,IF(L300&lt;=16,137.7,IF(L300&lt;=24,108,IF(L300&lt;=32,80.1,IF(L300&lt;=36,52.2,0)))))-IF(L300&lt;=8,0,IF(L300&lt;=16,(L300-9)*2.754,IF(L300&lt;=24,(L300-17)* 2.754,IF(L300&lt;=32,(L300-25)* 2.754,IF(L300&lt;=36,(L300-33)*2.754,0))))),0)+IF(F300="PČ",IF(L300=1,449,IF(L300=2,314.6,IF(L300=3,238,IF(L300=4,172,IF(L300=5,159,IF(L300=6,145,IF(L300=7,132,IF(L300=8,119,0))))))))+IF(L300&lt;=8,0,IF(L300&lt;=16,88,IF(L300&lt;=24,55,IF(L300&lt;=32,22,0))))-IF(L300&lt;=8,0,IF(L300&lt;=16,(L300-9)*2.245,IF(L300&lt;=24,(L300-17)*2.245,IF(L300&lt;=32,(L300-25)*2.245,0)))),0)+IF(F300="PČneol",IF(L300=1,85,IF(L300=2,64.61,IF(L300=3,50.76,IF(L300=4,16.25,IF(L300=5,15,IF(L300=6,13.75,IF(L300=7,12.5,IF(L300=8,11.25,0))))))))+IF(L300&lt;=8,0,IF(L300&lt;=16,9,0))-IF(L300&lt;=8,0,IF(L300&lt;=16,(L300-9)*0.425,0)),0)+IF(F300="PŽ",IF(L300=1,85,IF(L300=2,59.5,IF(L300=3,45,IF(L300=4,32.5,IF(L300=5,30,IF(L300=6,27.5,IF(L300=7,25,IF(L300=8,22.5,0))))))))+IF(L300&lt;=8,0,IF(L300&lt;=16,19,IF(L300&lt;=24,13,IF(L300&lt;=32,8,0))))-IF(L300&lt;=8,0,IF(L300&lt;=16,(L300-9)*0.425,IF(L300&lt;=24,(L300-17)*0.425,IF(L300&lt;=32,(L300-25)*0.425,0)))),0)+IF(F300="EČ",IF(L300=1,204,IF(L300=2,156.24,IF(L300=3,123.84,IF(L300=4,72,IF(L300=5,66,IF(L300=6,60,IF(L300=7,54,IF(L300=8,48,0))))))))+IF(L300&lt;=8,0,IF(L300&lt;=16,40,IF(L300&lt;=24,25,0)))-IF(L300&lt;=8,0,IF(L300&lt;=16,(L300-9)*1.02,IF(L300&lt;=24,(L300-17)*1.02,0))),0)+IF(F300="EČneol",IF(L300=1,68,IF(L300=2,51.69,IF(L300=3,40.61,IF(L300=4,13,IF(L300=5,12,IF(L300=6,11,IF(L300=7,10,IF(L300=8,9,0)))))))))+IF(F300="EŽ",IF(L300=1,68,IF(L300=2,47.6,IF(L300=3,36,IF(L300=4,18,IF(L300=5,16.5,IF(L300=6,15,IF(L300=7,13.5,IF(L300=8,12,0))))))))+IF(L300&lt;=8,0,IF(L300&lt;=16,10,IF(L300&lt;=24,6,0)))-IF(L300&lt;=8,0,IF(L300&lt;=16,(L300-9)*0.34,IF(L300&lt;=24,(L300-17)*0.34,0))),0)+IF(F300="PT",IF(L300=1,68,IF(L300=2,52.08,IF(L300=3,41.28,IF(L300=4,24,IF(L300=5,22,IF(L300=6,20,IF(L300=7,18,IF(L300=8,16,0))))))))+IF(L300&lt;=8,0,IF(L300&lt;=16,13,IF(L300&lt;=24,9,IF(L300&lt;=32,4,0))))-IF(L300&lt;=8,0,IF(L300&lt;=16,(L300-9)*0.34,IF(L300&lt;=24,(L300-17)*0.34,IF(L300&lt;=32,(L300-25)*0.34,0)))),0)+IF(F300="JOŽ",IF(L300=1,85,IF(L300=2,59.5,IF(L300=3,45,IF(L300=4,32.5,IF(L300=5,30,IF(L300=6,27.5,IF(L300=7,25,IF(L300=8,22.5,0))))))))+IF(L300&lt;=8,0,IF(L300&lt;=16,19,IF(L300&lt;=24,13,0)))-IF(L300&lt;=8,0,IF(L300&lt;=16,(L300-9)*0.425,IF(L300&lt;=24,(L300-17)*0.425,0))),0)+IF(F300="JPČ",IF(L300=1,68,IF(L300=2,47.6,IF(L300=3,36,IF(L300=4,26,IF(L300=5,24,IF(L300=6,22,IF(L300=7,20,IF(L300=8,18,0))))))))+IF(L300&lt;=8,0,IF(L300&lt;=16,13,IF(L300&lt;=24,9,0)))-IF(L300&lt;=8,0,IF(L300&lt;=16,(L300-9)*0.34,IF(L300&lt;=24,(L300-17)*0.34,0))),0)+IF(F300="JEČ",IF(L300=1,34,IF(L300=2,26.04,IF(L300=3,20.6,IF(L300=4,12,IF(L300=5,11,IF(L300=6,10,IF(L300=7,9,IF(L300=8,8,0))))))))+IF(L300&lt;=8,0,IF(L300&lt;=16,6,0))-IF(L300&lt;=8,0,IF(L300&lt;=16,(L300-9)*0.17,0)),0)+IF(F300="JEOF",IF(L300=1,34,IF(L300=2,26.04,IF(L300=3,20.6,IF(L300=4,12,IF(L300=5,11,IF(L300=6,10,IF(L300=7,9,IF(L300=8,8,0))))))))+IF(L300&lt;=8,0,IF(L300&lt;=16,6,0))-IF(L300&lt;=8,0,IF(L300&lt;=16,(L300-9)*0.17,0)),0)+IF(F300="JnPČ",IF(L300=1,51,IF(L300=2,35.7,IF(L300=3,27,IF(L300=4,19.5,IF(L300=5,18,IF(L300=6,16.5,IF(L300=7,15,IF(L300=8,13.5,0))))))))+IF(L300&lt;=8,0,IF(L300&lt;=16,10,0))-IF(L300&lt;=8,0,IF(L300&lt;=16,(L300-9)*0.255,0)),0)+IF(F300="JnEČ",IF(L300=1,25.5,IF(L300=2,19.53,IF(L300=3,15.48,IF(L300=4,9,IF(L300=5,8.25,IF(L300=6,7.5,IF(L300=7,6.75,IF(L300=8,6,0))))))))+IF(L300&lt;=8,0,IF(L300&lt;=16,5,0))-IF(L300&lt;=8,0,IF(L300&lt;=16,(L300-9)*0.1275,0)),0)+IF(F300="JčPČ",IF(L300=1,21.25,IF(L300=2,14.5,IF(L300=3,11.5,IF(L300=4,7,IF(L300=5,6.5,IF(L300=6,6,IF(L300=7,5.5,IF(L300=8,5,0))))))))+IF(L300&lt;=8,0,IF(L300&lt;=16,4,0))-IF(L300&lt;=8,0,IF(L300&lt;=16,(L300-9)*0.10625,0)),0)+IF(F300="JčEČ",IF(L300=1,17,IF(L300=2,13.02,IF(L300=3,10.32,IF(L300=4,6,IF(L300=5,5.5,IF(L300=6,5,IF(L300=7,4.5,IF(L300=8,4,0))))))))+IF(L300&lt;=8,0,IF(L300&lt;=16,3,0))-IF(L300&lt;=8,0,IF(L300&lt;=16,(L300-9)*0.085,0)),0)+IF(F300="NEAK",IF(L300=1,11.48,IF(L300=2,8.79,IF(L300=3,6.97,IF(L300=4,4.05,IF(L300=5,3.71,IF(L300=6,3.38,IF(L300=7,3.04,IF(L300=8,2.7,0))))))))+IF(L300&lt;=8,0,IF(L300&lt;=16,2,IF(L300&lt;=24,1.3,0)))-IF(L300&lt;=8,0,IF(L300&lt;=16,(L300-9)*0.0574,IF(L300&lt;=24,(L300-17)*0.0574,0))),0))*IF(L300&lt;0,1,IF(OR(F300="PČ",F300="PŽ",F300="PT"),IF(J300&lt;32,J300/32,1),1))* IF(L300&lt;0,1,IF(OR(F300="EČ",F300="EŽ",F300="JOŽ",F300="JPČ",F300="NEAK"),IF(J300&lt;24,J300/24,1),1))*IF(L300&lt;0,1,IF(OR(F300="PČneol",F300="JEČ",F300="JEOF",F300="JnPČ",F300="JnEČ",F300="JčPČ",F300="JčEČ"),IF(J300&lt;16,J300/16,1),1))*IF(L300&lt;0,1,IF(F300="EČneol",IF(J300&lt;8,J300/8,1),1))</f>
        <v>66.027812499999996</v>
      </c>
      <c r="O300" s="8">
        <f t="shared" ref="O300:O308" si="136">IF(F300="OŽ",N300,IF(H300="Ne",IF(J300*0.3&lt;J300-L300,N300,0),IF(J300*0.1&lt;J300-L300,N300,0)))</f>
        <v>66.027812499999996</v>
      </c>
      <c r="P300" s="4">
        <f t="shared" ref="P300" si="137">IF(O300=0,0,IF(F300="OŽ",IF(L300&gt;35,0,IF(J300&gt;35,(36-L300)*1.836,((36-L300)-(36-J300))*1.836)),0)+IF(F300="PČ",IF(L300&gt;31,0,IF(J300&gt;31,(32-L300)*1.347,((32-L300)-(32-J300))*1.347)),0)+ IF(F300="PČneol",IF(L300&gt;15,0,IF(J300&gt;15,(16-L300)*0.255,((16-L300)-(16-J300))*0.255)),0)+IF(F300="PŽ",IF(L300&gt;31,0,IF(J300&gt;31,(32-L300)*0.255,((32-L300)-(32-J300))*0.255)),0)+IF(F300="EČ",IF(L300&gt;23,0,IF(J300&gt;23,(24-L300)*0.612,((24-L300)-(24-J300))*0.612)),0)+IF(F300="EČneol",IF(L300&gt;7,0,IF(J300&gt;7,(8-L300)*0.204,((8-L300)-(8-J300))*0.204)),0)+IF(F300="EŽ",IF(L300&gt;23,0,IF(J300&gt;23,(24-L300)*0.204,((24-L300)-(24-J300))*0.204)),0)+IF(F300="PT",IF(L300&gt;31,0,IF(J300&gt;31,(32-L300)*0.204,((32-L300)-(32-J300))*0.204)),0)+IF(F300="JOŽ",IF(L300&gt;23,0,IF(J300&gt;23,(24-L300)*0.255,((24-L300)-(24-J300))*0.255)),0)+IF(F300="JPČ",IF(L300&gt;23,0,IF(J300&gt;23,(24-L300)*0.204,((24-L300)-(24-J300))*0.204)),0)+IF(F300="JEČ",IF(L300&gt;15,0,IF(J300&gt;15,(16-L300)*0.102,((16-L300)-(16-J300))*0.102)),0)+IF(F300="JEOF",IF(L300&gt;15,0,IF(J300&gt;15,(16-L300)*0.102,((16-L300)-(16-J300))*0.102)),0)+IF(F300="JnPČ",IF(L300&gt;15,0,IF(J300&gt;15,(16-L300)*0.153,((16-L300)-(16-J300))*0.153)),0)+IF(F300="JnEČ",IF(L300&gt;15,0,IF(J300&gt;15,(16-L300)*0.0765,((16-L300)-(16-J300))*0.0765)),0)+IF(F300="JčPČ",IF(L300&gt;15,0,IF(J300&gt;15,(16-L300)*0.06375,((16-L300)-(16-J300))*0.06375)),0)+IF(F300="JčEČ",IF(L300&gt;15,0,IF(J300&gt;15,(16-L300)*0.051,((16-L300)-(16-J300))*0.051)),0)+IF(F300="NEAK",IF(L300&gt;23,0,IF(J300&gt;23,(24-L300)*0.03444,((24-L300)-(24-J300))*0.03444)),0))</f>
        <v>18.858000000000001</v>
      </c>
      <c r="Q300" s="10">
        <f t="shared" ref="Q300" si="138">IF(ISERROR(P300*100/N300),0,(P300*100/N300))</f>
        <v>28.560691753948383</v>
      </c>
      <c r="R300" s="9">
        <f t="shared" ref="R300:R308" si="139">IF(Q300&lt;=30,O300+P300,O300+O300*0.3)*IF(G300=1,0.4,IF(G300=2,0.75,IF(G300="1 (kas 4 m. 1 k. nerengiamos)",0.52,1)))*IF(D300="olimpinė",1,IF(M300="Ne",0.5,1))*IF(OR(A$5="Lietuvos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federacija"),IF(OR(J300&lt;8,K300&lt;16),0,1),1)*E300*IF(I300&lt;=1,1,1/I300)*IF(OR(A$5="Lietuvos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35.312498000000005</v>
      </c>
      <c r="S300" s="7"/>
      <c r="T300" s="7"/>
      <c r="U300" s="7"/>
      <c r="V300" s="7"/>
    </row>
    <row r="301" spans="1:22">
      <c r="A301" s="73">
        <v>2</v>
      </c>
      <c r="B301" s="53" t="s">
        <v>29</v>
      </c>
      <c r="C301" s="53" t="s">
        <v>70</v>
      </c>
      <c r="D301" s="77" t="s">
        <v>31</v>
      </c>
      <c r="E301" s="136">
        <v>1</v>
      </c>
      <c r="F301" s="136" t="s">
        <v>45</v>
      </c>
      <c r="G301" s="136">
        <v>1</v>
      </c>
      <c r="H301" s="136" t="s">
        <v>34</v>
      </c>
      <c r="I301" s="136"/>
      <c r="J301" s="136">
        <v>33</v>
      </c>
      <c r="K301" s="136"/>
      <c r="L301" s="136">
        <v>14</v>
      </c>
      <c r="M301" s="136" t="s">
        <v>36</v>
      </c>
      <c r="N301" s="3">
        <f t="shared" si="135"/>
        <v>76.775000000000006</v>
      </c>
      <c r="O301" s="8">
        <f t="shared" si="136"/>
        <v>76.775000000000006</v>
      </c>
      <c r="P301" s="4">
        <f t="shared" ref="P301:P308" si="140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24.245999999999999</v>
      </c>
      <c r="Q301" s="10">
        <f t="shared" ref="Q301:Q308" si="141">IF(ISERROR(P301*100/N301),0,(P301*100/N301))</f>
        <v>31.580592640833601</v>
      </c>
      <c r="R301" s="9">
        <f t="shared" si="139"/>
        <v>41.519920000000006</v>
      </c>
      <c r="S301" s="7"/>
      <c r="T301" s="7"/>
      <c r="U301" s="7"/>
      <c r="V301" s="7"/>
    </row>
    <row r="302" spans="1:22">
      <c r="A302" s="73">
        <v>3</v>
      </c>
      <c r="B302" s="53" t="s">
        <v>46</v>
      </c>
      <c r="C302" s="53" t="s">
        <v>70</v>
      </c>
      <c r="D302" s="77" t="s">
        <v>31</v>
      </c>
      <c r="E302" s="136">
        <v>1</v>
      </c>
      <c r="F302" s="136" t="s">
        <v>45</v>
      </c>
      <c r="G302" s="136">
        <v>1</v>
      </c>
      <c r="H302" s="136" t="s">
        <v>34</v>
      </c>
      <c r="I302" s="136"/>
      <c r="J302" s="136">
        <v>33</v>
      </c>
      <c r="K302" s="136"/>
      <c r="L302" s="136">
        <v>21</v>
      </c>
      <c r="M302" s="136" t="s">
        <v>36</v>
      </c>
      <c r="N302" s="3">
        <f t="shared" si="135"/>
        <v>46.019999999999996</v>
      </c>
      <c r="O302" s="8">
        <f t="shared" si="136"/>
        <v>46.019999999999996</v>
      </c>
      <c r="P302" s="4">
        <f t="shared" si="140"/>
        <v>14.817</v>
      </c>
      <c r="Q302" s="10">
        <f t="shared" si="141"/>
        <v>32.196870925684486</v>
      </c>
      <c r="R302" s="9">
        <f t="shared" si="139"/>
        <v>24.887616000000001</v>
      </c>
      <c r="S302" s="7"/>
      <c r="T302" s="7"/>
      <c r="U302" s="7"/>
      <c r="V302" s="7"/>
    </row>
    <row r="303" spans="1:22">
      <c r="A303" s="73">
        <v>4</v>
      </c>
      <c r="B303" s="53" t="s">
        <v>55</v>
      </c>
      <c r="C303" s="53" t="s">
        <v>70</v>
      </c>
      <c r="D303" s="77" t="s">
        <v>31</v>
      </c>
      <c r="E303" s="136">
        <v>1</v>
      </c>
      <c r="F303" s="136" t="s">
        <v>45</v>
      </c>
      <c r="G303" s="136">
        <v>1</v>
      </c>
      <c r="H303" s="136" t="s">
        <v>34</v>
      </c>
      <c r="I303" s="136"/>
      <c r="J303" s="136">
        <v>34</v>
      </c>
      <c r="K303" s="136"/>
      <c r="L303" s="136">
        <v>27</v>
      </c>
      <c r="M303" s="136" t="s">
        <v>34</v>
      </c>
      <c r="N303" s="3">
        <f t="shared" si="135"/>
        <v>17.509999999999998</v>
      </c>
      <c r="O303" s="8">
        <f t="shared" si="136"/>
        <v>17.509999999999998</v>
      </c>
      <c r="P303" s="4">
        <f t="shared" si="140"/>
        <v>6.7349999999999994</v>
      </c>
      <c r="Q303" s="10">
        <f t="shared" si="141"/>
        <v>38.463735008566537</v>
      </c>
      <c r="R303" s="9">
        <f t="shared" si="139"/>
        <v>9.4694079999999996</v>
      </c>
      <c r="S303" s="7"/>
      <c r="T303" s="7"/>
      <c r="U303" s="7"/>
      <c r="V303" s="7"/>
    </row>
    <row r="304" spans="1:22">
      <c r="A304" s="73">
        <v>5</v>
      </c>
      <c r="B304" s="53" t="s">
        <v>52</v>
      </c>
      <c r="C304" s="53" t="s">
        <v>68</v>
      </c>
      <c r="D304" s="77" t="s">
        <v>31</v>
      </c>
      <c r="E304" s="136">
        <v>1</v>
      </c>
      <c r="F304" s="136" t="s">
        <v>45</v>
      </c>
      <c r="G304" s="136">
        <v>1</v>
      </c>
      <c r="H304" s="136" t="s">
        <v>34</v>
      </c>
      <c r="I304" s="136"/>
      <c r="J304" s="136">
        <v>24</v>
      </c>
      <c r="K304" s="136"/>
      <c r="L304" s="136">
        <v>22</v>
      </c>
      <c r="M304" s="136" t="s">
        <v>36</v>
      </c>
      <c r="N304" s="3">
        <f t="shared" si="135"/>
        <v>32.831249999999997</v>
      </c>
      <c r="O304" s="8">
        <f t="shared" si="136"/>
        <v>0</v>
      </c>
      <c r="P304" s="4">
        <f t="shared" si="140"/>
        <v>0</v>
      </c>
      <c r="Q304" s="10">
        <f t="shared" si="141"/>
        <v>0</v>
      </c>
      <c r="R304" s="9">
        <f t="shared" si="139"/>
        <v>0</v>
      </c>
      <c r="S304" s="7"/>
      <c r="T304" s="7"/>
      <c r="U304" s="7"/>
      <c r="V304" s="7"/>
    </row>
    <row r="305" spans="1:22" ht="29.25" customHeight="1">
      <c r="A305" s="73">
        <v>6</v>
      </c>
      <c r="B305" s="110" t="s">
        <v>52</v>
      </c>
      <c r="C305" s="74" t="s">
        <v>117</v>
      </c>
      <c r="D305" s="77" t="s">
        <v>31</v>
      </c>
      <c r="E305" s="136">
        <v>1</v>
      </c>
      <c r="F305" s="136" t="s">
        <v>51</v>
      </c>
      <c r="G305" s="136">
        <v>1</v>
      </c>
      <c r="H305" s="136" t="s">
        <v>34</v>
      </c>
      <c r="I305" s="136"/>
      <c r="J305" s="136">
        <v>22</v>
      </c>
      <c r="K305" s="136"/>
      <c r="L305" s="136"/>
      <c r="M305" s="136" t="s">
        <v>36</v>
      </c>
      <c r="N305" s="3">
        <f t="shared" si="135"/>
        <v>0</v>
      </c>
      <c r="O305" s="8">
        <f t="shared" si="136"/>
        <v>0</v>
      </c>
      <c r="P305" s="4">
        <f t="shared" si="140"/>
        <v>0</v>
      </c>
      <c r="Q305" s="10">
        <f t="shared" si="141"/>
        <v>0</v>
      </c>
      <c r="R305" s="9">
        <f t="shared" si="139"/>
        <v>0</v>
      </c>
      <c r="S305" s="7"/>
      <c r="T305" s="7"/>
      <c r="U305" s="7"/>
      <c r="V305" s="7"/>
    </row>
    <row r="306" spans="1:22">
      <c r="A306" s="73">
        <v>7</v>
      </c>
      <c r="B306" s="53" t="s">
        <v>52</v>
      </c>
      <c r="C306" s="53" t="s">
        <v>69</v>
      </c>
      <c r="D306" s="77" t="s">
        <v>50</v>
      </c>
      <c r="E306" s="136">
        <v>1</v>
      </c>
      <c r="F306" s="136" t="s">
        <v>51</v>
      </c>
      <c r="G306" s="136">
        <v>1</v>
      </c>
      <c r="H306" s="136" t="s">
        <v>34</v>
      </c>
      <c r="I306" s="136"/>
      <c r="J306" s="136">
        <v>23</v>
      </c>
      <c r="K306" s="136"/>
      <c r="L306" s="136">
        <v>6</v>
      </c>
      <c r="M306" s="136" t="s">
        <v>34</v>
      </c>
      <c r="N306" s="3">
        <f t="shared" si="135"/>
        <v>13.75</v>
      </c>
      <c r="O306" s="8">
        <f t="shared" si="136"/>
        <v>13.75</v>
      </c>
      <c r="P306" s="4">
        <f t="shared" si="140"/>
        <v>2.5499999999999998</v>
      </c>
      <c r="Q306" s="10">
        <f t="shared" si="141"/>
        <v>18.545454545454543</v>
      </c>
      <c r="R306" s="9">
        <f t="shared" si="139"/>
        <v>6.780800000000001</v>
      </c>
      <c r="S306" s="7"/>
      <c r="T306" s="7"/>
      <c r="U306" s="7"/>
      <c r="V306" s="7"/>
    </row>
    <row r="307" spans="1:22" ht="15" customHeight="1">
      <c r="A307" s="73">
        <v>8</v>
      </c>
      <c r="B307" s="53" t="s">
        <v>29</v>
      </c>
      <c r="C307" s="74" t="s">
        <v>155</v>
      </c>
      <c r="D307" s="77" t="s">
        <v>50</v>
      </c>
      <c r="E307" s="136">
        <v>2</v>
      </c>
      <c r="F307" s="136" t="s">
        <v>45</v>
      </c>
      <c r="G307" s="136">
        <v>1</v>
      </c>
      <c r="H307" s="136" t="s">
        <v>34</v>
      </c>
      <c r="I307" s="136"/>
      <c r="J307" s="136">
        <v>17</v>
      </c>
      <c r="K307" s="136"/>
      <c r="L307" s="136">
        <v>7</v>
      </c>
      <c r="M307" s="136" t="s">
        <v>34</v>
      </c>
      <c r="N307" s="3">
        <f t="shared" si="135"/>
        <v>70.125</v>
      </c>
      <c r="O307" s="8">
        <f t="shared" si="136"/>
        <v>70.125</v>
      </c>
      <c r="P307" s="4">
        <f t="shared" si="140"/>
        <v>13.469999999999999</v>
      </c>
      <c r="Q307" s="10">
        <f t="shared" si="141"/>
        <v>19.208556149732619</v>
      </c>
      <c r="R307" s="9">
        <f t="shared" si="139"/>
        <v>69.55104</v>
      </c>
      <c r="S307" s="7"/>
      <c r="T307" s="7"/>
      <c r="U307" s="7"/>
      <c r="V307" s="7"/>
    </row>
    <row r="308" spans="1:22" ht="15" customHeight="1">
      <c r="A308" s="73">
        <v>9</v>
      </c>
      <c r="B308" s="53" t="s">
        <v>46</v>
      </c>
      <c r="C308" s="74" t="s">
        <v>155</v>
      </c>
      <c r="D308" s="77" t="s">
        <v>31</v>
      </c>
      <c r="E308" s="136">
        <v>2</v>
      </c>
      <c r="F308" s="136" t="s">
        <v>45</v>
      </c>
      <c r="G308" s="136">
        <v>1</v>
      </c>
      <c r="H308" s="136" t="s">
        <v>34</v>
      </c>
      <c r="I308" s="136"/>
      <c r="J308" s="136">
        <v>17</v>
      </c>
      <c r="K308" s="136"/>
      <c r="L308" s="136">
        <v>7</v>
      </c>
      <c r="M308" s="136" t="s">
        <v>34</v>
      </c>
      <c r="N308" s="3">
        <f t="shared" si="135"/>
        <v>70.125</v>
      </c>
      <c r="O308" s="8">
        <f t="shared" si="136"/>
        <v>70.125</v>
      </c>
      <c r="P308" s="4">
        <f t="shared" si="140"/>
        <v>13.469999999999999</v>
      </c>
      <c r="Q308" s="10">
        <f t="shared" si="141"/>
        <v>19.208556149732619</v>
      </c>
      <c r="R308" s="9">
        <f t="shared" si="139"/>
        <v>69.55104</v>
      </c>
      <c r="S308" s="7"/>
      <c r="T308" s="7"/>
      <c r="U308" s="7"/>
      <c r="V308" s="7"/>
    </row>
    <row r="309" spans="1:22">
      <c r="A309" s="155" t="s">
        <v>41</v>
      </c>
      <c r="B309" s="156"/>
      <c r="C309" s="156"/>
      <c r="D309" s="157"/>
      <c r="E309" s="157"/>
      <c r="F309" s="157"/>
      <c r="G309" s="15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8"/>
      <c r="R309" s="9">
        <f>SUM(R300:R308)</f>
        <v>257.07232200000004</v>
      </c>
      <c r="S309" s="7"/>
      <c r="T309" s="7"/>
      <c r="U309" s="7"/>
      <c r="V309" s="7"/>
    </row>
    <row r="310" spans="1:22" ht="15.75">
      <c r="A310" s="21" t="s">
        <v>56</v>
      </c>
      <c r="B310" s="21"/>
      <c r="C310" s="131"/>
      <c r="D310" s="131"/>
      <c r="E310" s="131"/>
      <c r="F310" s="131"/>
      <c r="G310" s="131"/>
      <c r="H310" s="131"/>
      <c r="I310" s="131"/>
      <c r="J310" s="131"/>
      <c r="K310" s="131"/>
      <c r="L310" s="131"/>
      <c r="M310" s="131"/>
      <c r="N310" s="131"/>
      <c r="O310" s="131"/>
      <c r="P310" s="131"/>
      <c r="Q310" s="131"/>
      <c r="R310" s="13"/>
      <c r="S310" s="7"/>
      <c r="T310" s="7"/>
      <c r="U310" s="7"/>
      <c r="V310" s="7"/>
    </row>
    <row r="311" spans="1:22">
      <c r="A311" s="46" t="s">
        <v>63</v>
      </c>
      <c r="B311" s="46"/>
      <c r="C311" s="46"/>
      <c r="D311" s="46"/>
      <c r="E311" s="46"/>
      <c r="F311" s="46"/>
      <c r="G311" s="46"/>
      <c r="H311" s="46"/>
      <c r="I311" s="46"/>
      <c r="J311" s="131"/>
      <c r="K311" s="131"/>
      <c r="L311" s="131"/>
      <c r="M311" s="131"/>
      <c r="N311" s="131"/>
      <c r="O311" s="131"/>
      <c r="P311" s="131"/>
      <c r="Q311" s="131"/>
      <c r="R311" s="13"/>
      <c r="S311" s="7"/>
      <c r="T311" s="7"/>
      <c r="U311" s="7"/>
      <c r="V311" s="7"/>
    </row>
    <row r="312" spans="1:22" s="7" customFormat="1">
      <c r="A312" s="46"/>
      <c r="B312" s="46"/>
      <c r="C312" s="46"/>
      <c r="D312" s="46"/>
      <c r="E312" s="46"/>
      <c r="F312" s="46"/>
      <c r="G312" s="46"/>
      <c r="H312" s="46"/>
      <c r="I312" s="46"/>
      <c r="J312" s="131"/>
      <c r="K312" s="131"/>
      <c r="L312" s="131"/>
      <c r="M312" s="131"/>
      <c r="N312" s="131"/>
      <c r="O312" s="131"/>
      <c r="P312" s="131"/>
      <c r="Q312" s="131"/>
      <c r="R312" s="13"/>
    </row>
    <row r="313" spans="1:22" ht="13.9" customHeight="1">
      <c r="A313" s="148" t="s">
        <v>156</v>
      </c>
      <c r="B313" s="149"/>
      <c r="C313" s="149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30"/>
      <c r="R313" s="7"/>
      <c r="S313" s="7"/>
      <c r="T313" s="7"/>
      <c r="U313" s="7"/>
      <c r="V313" s="7"/>
    </row>
    <row r="314" spans="1:22" ht="16.899999999999999" customHeight="1">
      <c r="A314" s="150" t="s">
        <v>59</v>
      </c>
      <c r="B314" s="159"/>
      <c r="C314" s="159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130"/>
      <c r="R314" s="7"/>
      <c r="S314" s="7"/>
      <c r="T314" s="7"/>
      <c r="U314" s="7"/>
      <c r="V314" s="7"/>
    </row>
    <row r="315" spans="1:22" ht="15.6" customHeight="1">
      <c r="A315" s="152" t="s">
        <v>157</v>
      </c>
      <c r="B315" s="153"/>
      <c r="C315" s="153"/>
      <c r="D315" s="153"/>
      <c r="E315" s="153"/>
      <c r="F315" s="153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30"/>
      <c r="R315" s="7"/>
      <c r="S315" s="7"/>
      <c r="T315" s="7"/>
      <c r="U315" s="7"/>
      <c r="V315" s="7"/>
    </row>
    <row r="316" spans="1:22" ht="13.9" customHeight="1">
      <c r="A316" s="73">
        <v>1</v>
      </c>
      <c r="B316" s="53" t="s">
        <v>158</v>
      </c>
      <c r="C316" s="83" t="s">
        <v>70</v>
      </c>
      <c r="D316" s="77" t="s">
        <v>31</v>
      </c>
      <c r="E316" s="136">
        <v>1</v>
      </c>
      <c r="F316" s="136" t="s">
        <v>74</v>
      </c>
      <c r="G316" s="136">
        <v>1</v>
      </c>
      <c r="H316" s="136" t="s">
        <v>34</v>
      </c>
      <c r="I316" s="136"/>
      <c r="J316" s="136">
        <v>25</v>
      </c>
      <c r="K316" s="136"/>
      <c r="L316" s="136">
        <v>7</v>
      </c>
      <c r="M316" s="136" t="s">
        <v>36</v>
      </c>
      <c r="N316" s="3">
        <f t="shared" ref="N316:N325" si="142">(IF(F316="OŽ",IF(L316=1,550.8,IF(L316=2,426.38,IF(L316=3,342.14,IF(L316=4,181.44,IF(L316=5,168.48,IF(L316=6,155.52,IF(L316=7,148.5,IF(L316=8,144,0))))))))+IF(L316&lt;=8,0,IF(L316&lt;=16,137.7,IF(L316&lt;=24,108,IF(L316&lt;=32,80.1,IF(L316&lt;=36,52.2,0)))))-IF(L316&lt;=8,0,IF(L316&lt;=16,(L316-9)*2.754,IF(L316&lt;=24,(L316-17)* 2.754,IF(L316&lt;=32,(L316-25)* 2.754,IF(L316&lt;=36,(L316-33)*2.754,0))))),0)+IF(F316="PČ",IF(L316=1,449,IF(L316=2,314.6,IF(L316=3,238,IF(L316=4,172,IF(L316=5,159,IF(L316=6,145,IF(L316=7,132,IF(L316=8,119,0))))))))+IF(L316&lt;=8,0,IF(L316&lt;=16,88,IF(L316&lt;=24,55,IF(L316&lt;=32,22,0))))-IF(L316&lt;=8,0,IF(L316&lt;=16,(L316-9)*2.245,IF(L316&lt;=24,(L316-17)*2.245,IF(L316&lt;=32,(L316-25)*2.245,0)))),0)+IF(F316="PČneol",IF(L316=1,85,IF(L316=2,64.61,IF(L316=3,50.76,IF(L316=4,16.25,IF(L316=5,15,IF(L316=6,13.75,IF(L316=7,12.5,IF(L316=8,11.25,0))))))))+IF(L316&lt;=8,0,IF(L316&lt;=16,9,0))-IF(L316&lt;=8,0,IF(L316&lt;=16,(L316-9)*0.425,0)),0)+IF(F316="PŽ",IF(L316=1,85,IF(L316=2,59.5,IF(L316=3,45,IF(L316=4,32.5,IF(L316=5,30,IF(L316=6,27.5,IF(L316=7,25,IF(L316=8,22.5,0))))))))+IF(L316&lt;=8,0,IF(L316&lt;=16,19,IF(L316&lt;=24,13,IF(L316&lt;=32,8,0))))-IF(L316&lt;=8,0,IF(L316&lt;=16,(L316-9)*0.425,IF(L316&lt;=24,(L316-17)*0.425,IF(L316&lt;=32,(L316-25)*0.425,0)))),0)+IF(F316="EČ",IF(L316=1,204,IF(L316=2,156.24,IF(L316=3,123.84,IF(L316=4,72,IF(L316=5,66,IF(L316=6,60,IF(L316=7,54,IF(L316=8,48,0))))))))+IF(L316&lt;=8,0,IF(L316&lt;=16,40,IF(L316&lt;=24,25,0)))-IF(L316&lt;=8,0,IF(L316&lt;=16,(L316-9)*1.02,IF(L316&lt;=24,(L316-17)*1.02,0))),0)+IF(F316="EČneol",IF(L316=1,68,IF(L316=2,51.69,IF(L316=3,40.61,IF(L316=4,13,IF(L316=5,12,IF(L316=6,11,IF(L316=7,10,IF(L316=8,9,0)))))))))+IF(F316="EŽ",IF(L316=1,68,IF(L316=2,47.6,IF(L316=3,36,IF(L316=4,18,IF(L316=5,16.5,IF(L316=6,15,IF(L316=7,13.5,IF(L316=8,12,0))))))))+IF(L316&lt;=8,0,IF(L316&lt;=16,10,IF(L316&lt;=24,6,0)))-IF(L316&lt;=8,0,IF(L316&lt;=16,(L316-9)*0.34,IF(L316&lt;=24,(L316-17)*0.34,0))),0)+IF(F316="PT",IF(L316=1,68,IF(L316=2,52.08,IF(L316=3,41.28,IF(L316=4,24,IF(L316=5,22,IF(L316=6,20,IF(L316=7,18,IF(L316=8,16,0))))))))+IF(L316&lt;=8,0,IF(L316&lt;=16,13,IF(L316&lt;=24,9,IF(L316&lt;=32,4,0))))-IF(L316&lt;=8,0,IF(L316&lt;=16,(L316-9)*0.34,IF(L316&lt;=24,(L316-17)*0.34,IF(L316&lt;=32,(L316-25)*0.34,0)))),0)+IF(F316="JOŽ",IF(L316=1,85,IF(L316=2,59.5,IF(L316=3,45,IF(L316=4,32.5,IF(L316=5,30,IF(L316=6,27.5,IF(L316=7,25,IF(L316=8,22.5,0))))))))+IF(L316&lt;=8,0,IF(L316&lt;=16,19,IF(L316&lt;=24,13,0)))-IF(L316&lt;=8,0,IF(L316&lt;=16,(L316-9)*0.425,IF(L316&lt;=24,(L316-17)*0.425,0))),0)+IF(F316="JPČ",IF(L316=1,68,IF(L316=2,47.6,IF(L316=3,36,IF(L316=4,26,IF(L316=5,24,IF(L316=6,22,IF(L316=7,20,IF(L316=8,18,0))))))))+IF(L316&lt;=8,0,IF(L316&lt;=16,13,IF(L316&lt;=24,9,0)))-IF(L316&lt;=8,0,IF(L316&lt;=16,(L316-9)*0.34,IF(L316&lt;=24,(L316-17)*0.34,0))),0)+IF(F316="JEČ",IF(L316=1,34,IF(L316=2,26.04,IF(L316=3,20.6,IF(L316=4,12,IF(L316=5,11,IF(L316=6,10,IF(L316=7,9,IF(L316=8,8,0))))))))+IF(L316&lt;=8,0,IF(L316&lt;=16,6,0))-IF(L316&lt;=8,0,IF(L316&lt;=16,(L316-9)*0.17,0)),0)+IF(F316="JEOF",IF(L316=1,34,IF(L316=2,26.04,IF(L316=3,20.6,IF(L316=4,12,IF(L316=5,11,IF(L316=6,10,IF(L316=7,9,IF(L316=8,8,0))))))))+IF(L316&lt;=8,0,IF(L316&lt;=16,6,0))-IF(L316&lt;=8,0,IF(L316&lt;=16,(L316-9)*0.17,0)),0)+IF(F316="JnPČ",IF(L316=1,51,IF(L316=2,35.7,IF(L316=3,27,IF(L316=4,19.5,IF(L316=5,18,IF(L316=6,16.5,IF(L316=7,15,IF(L316=8,13.5,0))))))))+IF(L316&lt;=8,0,IF(L316&lt;=16,10,0))-IF(L316&lt;=8,0,IF(L316&lt;=16,(L316-9)*0.255,0)),0)+IF(F316="JnEČ",IF(L316=1,25.5,IF(L316=2,19.53,IF(L316=3,15.48,IF(L316=4,9,IF(L316=5,8.25,IF(L316=6,7.5,IF(L316=7,6.75,IF(L316=8,6,0))))))))+IF(L316&lt;=8,0,IF(L316&lt;=16,5,0))-IF(L316&lt;=8,0,IF(L316&lt;=16,(L316-9)*0.1275,0)),0)+IF(F316="JčPČ",IF(L316=1,21.25,IF(L316=2,14.5,IF(L316=3,11.5,IF(L316=4,7,IF(L316=5,6.5,IF(L316=6,6,IF(L316=7,5.5,IF(L316=8,5,0))))))))+IF(L316&lt;=8,0,IF(L316&lt;=16,4,0))-IF(L316&lt;=8,0,IF(L316&lt;=16,(L316-9)*0.10625,0)),0)+IF(F316="JčEČ",IF(L316=1,17,IF(L316=2,13.02,IF(L316=3,10.32,IF(L316=4,6,IF(L316=5,5.5,IF(L316=6,5,IF(L316=7,4.5,IF(L316=8,4,0))))))))+IF(L316&lt;=8,0,IF(L316&lt;=16,3,0))-IF(L316&lt;=8,0,IF(L316&lt;=16,(L316-9)*0.085,0)),0)+IF(F316="NEAK",IF(L316=1,11.48,IF(L316=2,8.79,IF(L316=3,6.97,IF(L316=4,4.05,IF(L316=5,3.71,IF(L316=6,3.38,IF(L316=7,3.04,IF(L316=8,2.7,0))))))))+IF(L316&lt;=8,0,IF(L316&lt;=16,2,IF(L316&lt;=24,1.3,0)))-IF(L316&lt;=8,0,IF(L316&lt;=16,(L316-9)*0.0574,IF(L316&lt;=24,(L316-17)*0.0574,0))),0))*IF(L316&lt;0,1,IF(OR(F316="PČ",F316="PŽ",F316="PT"),IF(J316&lt;32,J316/32,1),1))* IF(L316&lt;0,1,IF(OR(F316="EČ",F316="EŽ",F316="JOŽ",F316="JPČ",F316="NEAK"),IF(J316&lt;24,J316/24,1),1))*IF(L316&lt;0,1,IF(OR(F316="PČneol",F316="JEČ",F316="JEOF",F316="JnPČ",F316="JnEČ",F316="JčPČ",F316="JčEČ"),IF(J316&lt;16,J316/16,1),1))*IF(L316&lt;0,1,IF(F316="EČneol",IF(J316&lt;8,J316/8,1),1))</f>
        <v>6.75</v>
      </c>
      <c r="O316" s="8">
        <f t="shared" ref="O316:O325" si="143">IF(F316="OŽ",N316,IF(H316="Ne",IF(J316*0.3&lt;J316-L316,N316,0),IF(J316*0.1&lt;J316-L316,N316,0)))</f>
        <v>6.75</v>
      </c>
      <c r="P316" s="4">
        <f t="shared" ref="P316" si="144">IF(O316=0,0,IF(F316="OŽ",IF(L316&gt;35,0,IF(J316&gt;35,(36-L316)*1.836,((36-L316)-(36-J316))*1.836)),0)+IF(F316="PČ",IF(L316&gt;31,0,IF(J316&gt;31,(32-L316)*1.347,((32-L316)-(32-J316))*1.347)),0)+ IF(F316="PČneol",IF(L316&gt;15,0,IF(J316&gt;15,(16-L316)*0.255,((16-L316)-(16-J316))*0.255)),0)+IF(F316="PŽ",IF(L316&gt;31,0,IF(J316&gt;31,(32-L316)*0.255,((32-L316)-(32-J316))*0.255)),0)+IF(F316="EČ",IF(L316&gt;23,0,IF(J316&gt;23,(24-L316)*0.612,((24-L316)-(24-J316))*0.612)),0)+IF(F316="EČneol",IF(L316&gt;7,0,IF(J316&gt;7,(8-L316)*0.204,((8-L316)-(8-J316))*0.204)),0)+IF(F316="EŽ",IF(L316&gt;23,0,IF(J316&gt;23,(24-L316)*0.204,((24-L316)-(24-J316))*0.204)),0)+IF(F316="PT",IF(L316&gt;31,0,IF(J316&gt;31,(32-L316)*0.204,((32-L316)-(32-J316))*0.204)),0)+IF(F316="JOŽ",IF(L316&gt;23,0,IF(J316&gt;23,(24-L316)*0.255,((24-L316)-(24-J316))*0.255)),0)+IF(F316="JPČ",IF(L316&gt;23,0,IF(J316&gt;23,(24-L316)*0.204,((24-L316)-(24-J316))*0.204)),0)+IF(F316="JEČ",IF(L316&gt;15,0,IF(J316&gt;15,(16-L316)*0.102,((16-L316)-(16-J316))*0.102)),0)+IF(F316="JEOF",IF(L316&gt;15,0,IF(J316&gt;15,(16-L316)*0.102,((16-L316)-(16-J316))*0.102)),0)+IF(F316="JnPČ",IF(L316&gt;15,0,IF(J316&gt;15,(16-L316)*0.153,((16-L316)-(16-J316))*0.153)),0)+IF(F316="JnEČ",IF(L316&gt;15,0,IF(J316&gt;15,(16-L316)*0.0765,((16-L316)-(16-J316))*0.0765)),0)+IF(F316="JčPČ",IF(L316&gt;15,0,IF(J316&gt;15,(16-L316)*0.06375,((16-L316)-(16-J316))*0.06375)),0)+IF(F316="JčEČ",IF(L316&gt;15,0,IF(J316&gt;15,(16-L316)*0.051,((16-L316)-(16-J316))*0.051)),0)+IF(F316="NEAK",IF(L316&gt;23,0,IF(J316&gt;23,(24-L316)*0.03444,((24-L316)-(24-J316))*0.03444)),0))</f>
        <v>0.6885</v>
      </c>
      <c r="Q316" s="10">
        <f t="shared" ref="Q316" si="145">IF(ISERROR(P316*100/N316),0,(P316*100/N316))</f>
        <v>10.199999999999999</v>
      </c>
      <c r="R316" s="9">
        <f t="shared" ref="R316:R325" si="146">IF(Q316&lt;=30,O316+P316,O316+O316*0.3)*IF(G316=1,0.4,IF(G316=2,0.75,IF(G316="1 (kas 4 m. 1 k. nerengiamos)",0.52,1)))*IF(D316="olimpinė",1,IF(M316="Ne",0.5,1))*IF(OR(A$5="Lietuvos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federacija"),IF(OR(J316&lt;8,K316&lt;16),0,1),1)*E316*IF(I316&lt;=1,1,1/I316)*IF(OR(A$5="Lietuvos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3.0944160000000007</v>
      </c>
      <c r="S316" s="7"/>
      <c r="T316" s="7"/>
      <c r="U316" s="7"/>
      <c r="V316" s="7"/>
    </row>
    <row r="317" spans="1:22">
      <c r="A317" s="73">
        <v>2</v>
      </c>
      <c r="B317" s="81" t="s">
        <v>52</v>
      </c>
      <c r="C317" s="84" t="s">
        <v>66</v>
      </c>
      <c r="D317" s="77" t="s">
        <v>50</v>
      </c>
      <c r="E317" s="136">
        <v>1</v>
      </c>
      <c r="F317" s="136" t="s">
        <v>67</v>
      </c>
      <c r="G317" s="136">
        <v>1</v>
      </c>
      <c r="H317" s="136" t="s">
        <v>34</v>
      </c>
      <c r="I317" s="136"/>
      <c r="J317" s="136">
        <v>17</v>
      </c>
      <c r="K317" s="136"/>
      <c r="L317" s="136">
        <v>9</v>
      </c>
      <c r="M317" s="136" t="s">
        <v>36</v>
      </c>
      <c r="N317" s="3">
        <f t="shared" si="142"/>
        <v>6</v>
      </c>
      <c r="O317" s="8">
        <f t="shared" si="143"/>
        <v>6</v>
      </c>
      <c r="P317" s="4">
        <f t="shared" ref="P317:P325" si="147">IF(O317=0,0,IF(F317="OŽ",IF(L317&gt;35,0,IF(J317&gt;35,(36-L317)*1.836,((36-L317)-(36-J317))*1.836)),0)+IF(F317="PČ",IF(L317&gt;31,0,IF(J317&gt;31,(32-L317)*1.347,((32-L317)-(32-J317))*1.347)),0)+ IF(F317="PČneol",IF(L317&gt;15,0,IF(J317&gt;15,(16-L317)*0.255,((16-L317)-(16-J317))*0.255)),0)+IF(F317="PŽ",IF(L317&gt;31,0,IF(J317&gt;31,(32-L317)*0.255,((32-L317)-(32-J317))*0.255)),0)+IF(F317="EČ",IF(L317&gt;23,0,IF(J317&gt;23,(24-L317)*0.612,((24-L317)-(24-J317))*0.612)),0)+IF(F317="EČneol",IF(L317&gt;7,0,IF(J317&gt;7,(8-L317)*0.204,((8-L317)-(8-J317))*0.204)),0)+IF(F317="EŽ",IF(L317&gt;23,0,IF(J317&gt;23,(24-L317)*0.204,((24-L317)-(24-J317))*0.204)),0)+IF(F317="PT",IF(L317&gt;31,0,IF(J317&gt;31,(32-L317)*0.204,((32-L317)-(32-J317))*0.204)),0)+IF(F317="JOŽ",IF(L317&gt;23,0,IF(J317&gt;23,(24-L317)*0.255,((24-L317)-(24-J317))*0.255)),0)+IF(F317="JPČ",IF(L317&gt;23,0,IF(J317&gt;23,(24-L317)*0.204,((24-L317)-(24-J317))*0.204)),0)+IF(F317="JEČ",IF(L317&gt;15,0,IF(J317&gt;15,(16-L317)*0.102,((16-L317)-(16-J317))*0.102)),0)+IF(F317="JEOF",IF(L317&gt;15,0,IF(J317&gt;15,(16-L317)*0.102,((16-L317)-(16-J317))*0.102)),0)+IF(F317="JnPČ",IF(L317&gt;15,0,IF(J317&gt;15,(16-L317)*0.153,((16-L317)-(16-J317))*0.153)),0)+IF(F317="JnEČ",IF(L317&gt;15,0,IF(J317&gt;15,(16-L317)*0.0765,((16-L317)-(16-J317))*0.0765)),0)+IF(F317="JčPČ",IF(L317&gt;15,0,IF(J317&gt;15,(16-L317)*0.06375,((16-L317)-(16-J317))*0.06375)),0)+IF(F317="JčEČ",IF(L317&gt;15,0,IF(J317&gt;15,(16-L317)*0.051,((16-L317)-(16-J317))*0.051)),0)+IF(F317="NEAK",IF(L317&gt;23,0,IF(J317&gt;23,(24-L317)*0.03444,((24-L317)-(24-J317))*0.03444)),0))</f>
        <v>0.71399999999999997</v>
      </c>
      <c r="Q317" s="10">
        <f t="shared" ref="Q317:Q325" si="148">IF(ISERROR(P317*100/N317),0,(P317*100/N317))</f>
        <v>11.899999999999999</v>
      </c>
      <c r="R317" s="9">
        <f t="shared" si="146"/>
        <v>1.3965120000000002</v>
      </c>
      <c r="S317" s="7"/>
      <c r="T317" s="7"/>
      <c r="U317" s="7"/>
      <c r="V317" s="7"/>
    </row>
    <row r="318" spans="1:22">
      <c r="A318" s="73">
        <v>3</v>
      </c>
      <c r="B318" s="53" t="s">
        <v>118</v>
      </c>
      <c r="C318" s="83" t="s">
        <v>69</v>
      </c>
      <c r="D318" s="77" t="s">
        <v>50</v>
      </c>
      <c r="E318" s="136">
        <v>1</v>
      </c>
      <c r="F318" s="136" t="s">
        <v>74</v>
      </c>
      <c r="G318" s="136">
        <v>1</v>
      </c>
      <c r="H318" s="136" t="s">
        <v>34</v>
      </c>
      <c r="I318" s="136"/>
      <c r="J318" s="136">
        <v>18</v>
      </c>
      <c r="K318" s="136"/>
      <c r="L318" s="136">
        <v>7</v>
      </c>
      <c r="M318" s="136" t="s">
        <v>34</v>
      </c>
      <c r="N318" s="3">
        <f t="shared" si="142"/>
        <v>6.75</v>
      </c>
      <c r="O318" s="8">
        <f t="shared" si="143"/>
        <v>6.75</v>
      </c>
      <c r="P318" s="4">
        <f t="shared" si="147"/>
        <v>0.6885</v>
      </c>
      <c r="Q318" s="10">
        <f t="shared" si="148"/>
        <v>10.199999999999999</v>
      </c>
      <c r="R318" s="9">
        <f t="shared" si="146"/>
        <v>3.0944160000000007</v>
      </c>
      <c r="S318" s="7"/>
      <c r="T318" s="7"/>
      <c r="U318" s="7"/>
      <c r="V318" s="7"/>
    </row>
    <row r="319" spans="1:22">
      <c r="A319" s="73">
        <v>4</v>
      </c>
      <c r="B319" s="53" t="s">
        <v>73</v>
      </c>
      <c r="C319" s="83" t="s">
        <v>70</v>
      </c>
      <c r="D319" s="77" t="s">
        <v>31</v>
      </c>
      <c r="E319" s="136">
        <v>1</v>
      </c>
      <c r="F319" s="136" t="s">
        <v>67</v>
      </c>
      <c r="G319" s="136">
        <v>1</v>
      </c>
      <c r="H319" s="136" t="s">
        <v>34</v>
      </c>
      <c r="I319" s="136"/>
      <c r="J319" s="136">
        <v>15</v>
      </c>
      <c r="K319" s="136"/>
      <c r="L319" s="136">
        <v>14</v>
      </c>
      <c r="M319" s="136" t="s">
        <v>36</v>
      </c>
      <c r="N319" s="3">
        <f t="shared" si="142"/>
        <v>4.828125</v>
      </c>
      <c r="O319" s="8">
        <f t="shared" si="143"/>
        <v>0</v>
      </c>
      <c r="P319" s="4">
        <f t="shared" si="147"/>
        <v>0</v>
      </c>
      <c r="Q319" s="10">
        <f t="shared" si="148"/>
        <v>0</v>
      </c>
      <c r="R319" s="9">
        <f t="shared" si="146"/>
        <v>0</v>
      </c>
      <c r="S319" s="7"/>
      <c r="T319" s="7"/>
      <c r="U319" s="7"/>
      <c r="V319" s="7"/>
    </row>
    <row r="320" spans="1:22">
      <c r="A320" s="73">
        <v>5</v>
      </c>
      <c r="B320" s="53" t="s">
        <v>125</v>
      </c>
      <c r="C320" s="83" t="s">
        <v>66</v>
      </c>
      <c r="D320" s="77" t="s">
        <v>50</v>
      </c>
      <c r="E320" s="136">
        <v>1</v>
      </c>
      <c r="F320" s="136" t="s">
        <v>74</v>
      </c>
      <c r="G320" s="136">
        <v>1</v>
      </c>
      <c r="H320" s="136" t="s">
        <v>34</v>
      </c>
      <c r="I320" s="136"/>
      <c r="J320" s="136">
        <v>17</v>
      </c>
      <c r="K320" s="136"/>
      <c r="L320" s="136">
        <v>9</v>
      </c>
      <c r="M320" s="136" t="s">
        <v>34</v>
      </c>
      <c r="N320" s="3">
        <f t="shared" si="142"/>
        <v>5</v>
      </c>
      <c r="O320" s="8">
        <f t="shared" si="143"/>
        <v>5</v>
      </c>
      <c r="P320" s="4">
        <f t="shared" si="147"/>
        <v>0.53549999999999998</v>
      </c>
      <c r="Q320" s="10">
        <f t="shared" si="148"/>
        <v>10.709999999999999</v>
      </c>
      <c r="R320" s="9">
        <f t="shared" si="146"/>
        <v>2.3027679999999999</v>
      </c>
      <c r="S320" s="7"/>
      <c r="T320" s="7"/>
      <c r="U320" s="7"/>
      <c r="V320" s="7"/>
    </row>
    <row r="321" spans="1:22">
      <c r="A321" s="73">
        <v>6</v>
      </c>
      <c r="B321" s="53" t="s">
        <v>159</v>
      </c>
      <c r="C321" s="83" t="s">
        <v>69</v>
      </c>
      <c r="D321" s="77" t="s">
        <v>50</v>
      </c>
      <c r="E321" s="136">
        <v>1</v>
      </c>
      <c r="F321" s="136" t="s">
        <v>74</v>
      </c>
      <c r="G321" s="136">
        <v>1</v>
      </c>
      <c r="H321" s="136" t="s">
        <v>34</v>
      </c>
      <c r="I321" s="136"/>
      <c r="J321" s="136">
        <v>19</v>
      </c>
      <c r="K321" s="136"/>
      <c r="L321" s="136"/>
      <c r="M321" s="136"/>
      <c r="N321" s="3">
        <f t="shared" si="142"/>
        <v>0</v>
      </c>
      <c r="O321" s="8">
        <f t="shared" si="143"/>
        <v>0</v>
      </c>
      <c r="P321" s="4">
        <f t="shared" si="147"/>
        <v>0</v>
      </c>
      <c r="Q321" s="10">
        <f t="shared" si="148"/>
        <v>0</v>
      </c>
      <c r="R321" s="9">
        <f t="shared" si="146"/>
        <v>0</v>
      </c>
      <c r="S321" s="7"/>
      <c r="T321" s="7"/>
      <c r="U321" s="7"/>
      <c r="V321" s="7"/>
    </row>
    <row r="322" spans="1:22">
      <c r="A322" s="73">
        <v>7</v>
      </c>
      <c r="B322" s="53" t="s">
        <v>160</v>
      </c>
      <c r="C322" s="83" t="s">
        <v>66</v>
      </c>
      <c r="D322" s="77" t="s">
        <v>50</v>
      </c>
      <c r="E322" s="136">
        <v>1</v>
      </c>
      <c r="F322" s="136" t="s">
        <v>74</v>
      </c>
      <c r="G322" s="136">
        <v>1</v>
      </c>
      <c r="H322" s="136" t="s">
        <v>34</v>
      </c>
      <c r="I322" s="136"/>
      <c r="J322" s="136">
        <v>19</v>
      </c>
      <c r="K322" s="136"/>
      <c r="L322" s="136">
        <v>13</v>
      </c>
      <c r="M322" s="136" t="s">
        <v>36</v>
      </c>
      <c r="N322" s="3">
        <f t="shared" si="142"/>
        <v>4.49</v>
      </c>
      <c r="O322" s="8">
        <f t="shared" si="143"/>
        <v>4.49</v>
      </c>
      <c r="P322" s="4">
        <f t="shared" si="147"/>
        <v>0.22949999999999998</v>
      </c>
      <c r="Q322" s="10">
        <f t="shared" si="148"/>
        <v>5.1113585746102448</v>
      </c>
      <c r="R322" s="9">
        <f t="shared" si="146"/>
        <v>0.98165600000000008</v>
      </c>
      <c r="S322" s="7"/>
      <c r="T322" s="7"/>
      <c r="U322" s="7"/>
      <c r="V322" s="7"/>
    </row>
    <row r="323" spans="1:22">
      <c r="A323" s="73">
        <v>8</v>
      </c>
      <c r="B323" s="53" t="s">
        <v>52</v>
      </c>
      <c r="C323" s="85" t="s">
        <v>69</v>
      </c>
      <c r="D323" s="77" t="s">
        <v>50</v>
      </c>
      <c r="E323" s="136">
        <v>1</v>
      </c>
      <c r="F323" s="136" t="s">
        <v>67</v>
      </c>
      <c r="G323" s="136">
        <v>1</v>
      </c>
      <c r="H323" s="136" t="s">
        <v>34</v>
      </c>
      <c r="I323" s="136"/>
      <c r="J323" s="136">
        <v>18</v>
      </c>
      <c r="K323" s="136"/>
      <c r="L323" s="136">
        <v>8</v>
      </c>
      <c r="M323" s="136" t="s">
        <v>34</v>
      </c>
      <c r="N323" s="3">
        <f t="shared" si="142"/>
        <v>8</v>
      </c>
      <c r="O323" s="8">
        <f t="shared" si="143"/>
        <v>8</v>
      </c>
      <c r="P323" s="4">
        <f t="shared" si="147"/>
        <v>0.81599999999999995</v>
      </c>
      <c r="Q323" s="10">
        <f t="shared" si="148"/>
        <v>10.199999999999999</v>
      </c>
      <c r="R323" s="9">
        <f t="shared" si="146"/>
        <v>3.6674560000000009</v>
      </c>
      <c r="S323" s="7"/>
      <c r="T323" s="7"/>
      <c r="U323" s="7"/>
      <c r="V323" s="7"/>
    </row>
    <row r="324" spans="1:22" ht="14.25" customHeight="1">
      <c r="A324" s="73">
        <v>9</v>
      </c>
      <c r="B324" s="53" t="s">
        <v>160</v>
      </c>
      <c r="C324" s="86" t="s">
        <v>161</v>
      </c>
      <c r="D324" s="77" t="s">
        <v>50</v>
      </c>
      <c r="E324" s="136">
        <v>1</v>
      </c>
      <c r="F324" s="75" t="s">
        <v>74</v>
      </c>
      <c r="G324" s="75">
        <v>1</v>
      </c>
      <c r="H324" s="75" t="s">
        <v>34</v>
      </c>
      <c r="I324" s="75"/>
      <c r="J324" s="75">
        <v>24</v>
      </c>
      <c r="K324" s="75"/>
      <c r="L324" s="75">
        <v>22</v>
      </c>
      <c r="M324" s="75" t="s">
        <v>36</v>
      </c>
      <c r="N324" s="91">
        <f t="shared" si="142"/>
        <v>0</v>
      </c>
      <c r="O324" s="8">
        <f t="shared" si="143"/>
        <v>0</v>
      </c>
      <c r="P324" s="4">
        <f t="shared" si="147"/>
        <v>0</v>
      </c>
      <c r="Q324" s="10">
        <f t="shared" si="148"/>
        <v>0</v>
      </c>
      <c r="R324" s="9">
        <f t="shared" si="146"/>
        <v>0</v>
      </c>
      <c r="S324" s="7"/>
      <c r="T324" s="7"/>
      <c r="U324" s="7"/>
      <c r="V324" s="7"/>
    </row>
    <row r="325" spans="1:22">
      <c r="A325" s="73">
        <v>10</v>
      </c>
      <c r="B325" s="82" t="s">
        <v>159</v>
      </c>
      <c r="C325" s="87" t="s">
        <v>53</v>
      </c>
      <c r="D325" s="77" t="s">
        <v>31</v>
      </c>
      <c r="E325" s="73">
        <v>1</v>
      </c>
      <c r="F325" s="136" t="s">
        <v>74</v>
      </c>
      <c r="G325" s="136">
        <v>1</v>
      </c>
      <c r="H325" s="136" t="s">
        <v>34</v>
      </c>
      <c r="I325" s="136"/>
      <c r="J325" s="136">
        <v>18</v>
      </c>
      <c r="K325" s="136"/>
      <c r="L325" s="136">
        <v>13</v>
      </c>
      <c r="M325" s="136" t="s">
        <v>34</v>
      </c>
      <c r="N325" s="3">
        <f t="shared" si="142"/>
        <v>4.49</v>
      </c>
      <c r="O325" s="90">
        <f t="shared" si="143"/>
        <v>4.49</v>
      </c>
      <c r="P325" s="4">
        <f t="shared" si="147"/>
        <v>0.22949999999999998</v>
      </c>
      <c r="Q325" s="10">
        <f t="shared" si="148"/>
        <v>5.1113585746102448</v>
      </c>
      <c r="R325" s="9">
        <f t="shared" si="146"/>
        <v>1.9633120000000002</v>
      </c>
      <c r="S325" s="7"/>
      <c r="T325" s="7"/>
      <c r="U325" s="7"/>
      <c r="V325" s="7"/>
    </row>
    <row r="326" spans="1:22" s="7" customFormat="1">
      <c r="A326" s="54">
        <v>11</v>
      </c>
      <c r="B326" s="82" t="s">
        <v>118</v>
      </c>
      <c r="C326" s="87" t="s">
        <v>53</v>
      </c>
      <c r="D326" s="116" t="s">
        <v>31</v>
      </c>
      <c r="E326" s="55">
        <v>1</v>
      </c>
      <c r="F326" s="75" t="s">
        <v>74</v>
      </c>
      <c r="G326" s="75">
        <v>1</v>
      </c>
      <c r="H326" s="75" t="s">
        <v>34</v>
      </c>
      <c r="I326" s="75"/>
      <c r="J326" s="75">
        <v>18</v>
      </c>
      <c r="K326" s="75"/>
      <c r="L326" s="75">
        <v>15</v>
      </c>
      <c r="M326" s="75" t="s">
        <v>36</v>
      </c>
      <c r="N326" s="91">
        <f t="shared" ref="N326:N335" si="149">(IF(F326="OŽ",IF(L326=1,550.8,IF(L326=2,426.38,IF(L326=3,342.14,IF(L326=4,181.44,IF(L326=5,168.48,IF(L326=6,155.52,IF(L326=7,148.5,IF(L326=8,144,0))))))))+IF(L326&lt;=8,0,IF(L326&lt;=16,137.7,IF(L326&lt;=24,108,IF(L326&lt;=32,80.1,IF(L326&lt;=36,52.2,0)))))-IF(L326&lt;=8,0,IF(L326&lt;=16,(L326-9)*2.754,IF(L326&lt;=24,(L326-17)* 2.754,IF(L326&lt;=32,(L326-25)* 2.754,IF(L326&lt;=36,(L326-33)*2.754,0))))),0)+IF(F326="PČ",IF(L326=1,449,IF(L326=2,314.6,IF(L326=3,238,IF(L326=4,172,IF(L326=5,159,IF(L326=6,145,IF(L326=7,132,IF(L326=8,119,0))))))))+IF(L326&lt;=8,0,IF(L326&lt;=16,88,IF(L326&lt;=24,55,IF(L326&lt;=32,22,0))))-IF(L326&lt;=8,0,IF(L326&lt;=16,(L326-9)*2.245,IF(L326&lt;=24,(L326-17)*2.245,IF(L326&lt;=32,(L326-25)*2.245,0)))),0)+IF(F326="PČneol",IF(L326=1,85,IF(L326=2,64.61,IF(L326=3,50.76,IF(L326=4,16.25,IF(L326=5,15,IF(L326=6,13.75,IF(L326=7,12.5,IF(L326=8,11.25,0))))))))+IF(L326&lt;=8,0,IF(L326&lt;=16,9,0))-IF(L326&lt;=8,0,IF(L326&lt;=16,(L326-9)*0.425,0)),0)+IF(F326="PŽ",IF(L326=1,85,IF(L326=2,59.5,IF(L326=3,45,IF(L326=4,32.5,IF(L326=5,30,IF(L326=6,27.5,IF(L326=7,25,IF(L326=8,22.5,0))))))))+IF(L326&lt;=8,0,IF(L326&lt;=16,19,IF(L326&lt;=24,13,IF(L326&lt;=32,8,0))))-IF(L326&lt;=8,0,IF(L326&lt;=16,(L326-9)*0.425,IF(L326&lt;=24,(L326-17)*0.425,IF(L326&lt;=32,(L326-25)*0.425,0)))),0)+IF(F326="EČ",IF(L326=1,204,IF(L326=2,156.24,IF(L326=3,123.84,IF(L326=4,72,IF(L326=5,66,IF(L326=6,60,IF(L326=7,54,IF(L326=8,48,0))))))))+IF(L326&lt;=8,0,IF(L326&lt;=16,40,IF(L326&lt;=24,25,0)))-IF(L326&lt;=8,0,IF(L326&lt;=16,(L326-9)*1.02,IF(L326&lt;=24,(L326-17)*1.02,0))),0)+IF(F326="EČneol",IF(L326=1,68,IF(L326=2,51.69,IF(L326=3,40.61,IF(L326=4,13,IF(L326=5,12,IF(L326=6,11,IF(L326=7,10,IF(L326=8,9,0)))))))))+IF(F326="EŽ",IF(L326=1,68,IF(L326=2,47.6,IF(L326=3,36,IF(L326=4,18,IF(L326=5,16.5,IF(L326=6,15,IF(L326=7,13.5,IF(L326=8,12,0))))))))+IF(L326&lt;=8,0,IF(L326&lt;=16,10,IF(L326&lt;=24,6,0)))-IF(L326&lt;=8,0,IF(L326&lt;=16,(L326-9)*0.34,IF(L326&lt;=24,(L326-17)*0.34,0))),0)+IF(F326="PT",IF(L326=1,68,IF(L326=2,52.08,IF(L326=3,41.28,IF(L326=4,24,IF(L326=5,22,IF(L326=6,20,IF(L326=7,18,IF(L326=8,16,0))))))))+IF(L326&lt;=8,0,IF(L326&lt;=16,13,IF(L326&lt;=24,9,IF(L326&lt;=32,4,0))))-IF(L326&lt;=8,0,IF(L326&lt;=16,(L326-9)*0.34,IF(L326&lt;=24,(L326-17)*0.34,IF(L326&lt;=32,(L326-25)*0.34,0)))),0)+IF(F326="JOŽ",IF(L326=1,85,IF(L326=2,59.5,IF(L326=3,45,IF(L326=4,32.5,IF(L326=5,30,IF(L326=6,27.5,IF(L326=7,25,IF(L326=8,22.5,0))))))))+IF(L326&lt;=8,0,IF(L326&lt;=16,19,IF(L326&lt;=24,13,0)))-IF(L326&lt;=8,0,IF(L326&lt;=16,(L326-9)*0.425,IF(L326&lt;=24,(L326-17)*0.425,0))),0)+IF(F326="JPČ",IF(L326=1,68,IF(L326=2,47.6,IF(L326=3,36,IF(L326=4,26,IF(L326=5,24,IF(L326=6,22,IF(L326=7,20,IF(L326=8,18,0))))))))+IF(L326&lt;=8,0,IF(L326&lt;=16,13,IF(L326&lt;=24,9,0)))-IF(L326&lt;=8,0,IF(L326&lt;=16,(L326-9)*0.34,IF(L326&lt;=24,(L326-17)*0.34,0))),0)+IF(F326="JEČ",IF(L326=1,34,IF(L326=2,26.04,IF(L326=3,20.6,IF(L326=4,12,IF(L326=5,11,IF(L326=6,10,IF(L326=7,9,IF(L326=8,8,0))))))))+IF(L326&lt;=8,0,IF(L326&lt;=16,6,0))-IF(L326&lt;=8,0,IF(L326&lt;=16,(L326-9)*0.17,0)),0)+IF(F326="JEOF",IF(L326=1,34,IF(L326=2,26.04,IF(L326=3,20.6,IF(L326=4,12,IF(L326=5,11,IF(L326=6,10,IF(L326=7,9,IF(L326=8,8,0))))))))+IF(L326&lt;=8,0,IF(L326&lt;=16,6,0))-IF(L326&lt;=8,0,IF(L326&lt;=16,(L326-9)*0.17,0)),0)+IF(F326="JnPČ",IF(L326=1,51,IF(L326=2,35.7,IF(L326=3,27,IF(L326=4,19.5,IF(L326=5,18,IF(L326=6,16.5,IF(L326=7,15,IF(L326=8,13.5,0))))))))+IF(L326&lt;=8,0,IF(L326&lt;=16,10,0))-IF(L326&lt;=8,0,IF(L326&lt;=16,(L326-9)*0.255,0)),0)+IF(F326="JnEČ",IF(L326=1,25.5,IF(L326=2,19.53,IF(L326=3,15.48,IF(L326=4,9,IF(L326=5,8.25,IF(L326=6,7.5,IF(L326=7,6.75,IF(L326=8,6,0))))))))+IF(L326&lt;=8,0,IF(L326&lt;=16,5,0))-IF(L326&lt;=8,0,IF(L326&lt;=16,(L326-9)*0.1275,0)),0)+IF(F326="JčPČ",IF(L326=1,21.25,IF(L326=2,14.5,IF(L326=3,11.5,IF(L326=4,7,IF(L326=5,6.5,IF(L326=6,6,IF(L326=7,5.5,IF(L326=8,5,0))))))))+IF(L326&lt;=8,0,IF(L326&lt;=16,4,0))-IF(L326&lt;=8,0,IF(L326&lt;=16,(L326-9)*0.10625,0)),0)+IF(F326="JčEČ",IF(L326=1,17,IF(L326=2,13.02,IF(L326=3,10.32,IF(L326=4,6,IF(L326=5,5.5,IF(L326=6,5,IF(L326=7,4.5,IF(L326=8,4,0))))))))+IF(L326&lt;=8,0,IF(L326&lt;=16,3,0))-IF(L326&lt;=8,0,IF(L326&lt;=16,(L326-9)*0.085,0)),0)+IF(F326="NEAK",IF(L326=1,11.48,IF(L326=2,8.79,IF(L326=3,6.97,IF(L326=4,4.05,IF(L326=5,3.71,IF(L326=6,3.38,IF(L326=7,3.04,IF(L326=8,2.7,0))))))))+IF(L326&lt;=8,0,IF(L326&lt;=16,2,IF(L326&lt;=24,1.3,0)))-IF(L326&lt;=8,0,IF(L326&lt;=16,(L326-9)*0.0574,IF(L326&lt;=24,(L326-17)*0.0574,0))),0))*IF(L326&lt;0,1,IF(OR(F326="PČ",F326="PŽ",F326="PT"),IF(J326&lt;32,J326/32,1),1))* IF(L326&lt;0,1,IF(OR(F326="EČ",F326="EŽ",F326="JOŽ",F326="JPČ",F326="NEAK"),IF(J326&lt;24,J326/24,1),1))*IF(L326&lt;0,1,IF(OR(F326="PČneol",F326="JEČ",F326="JEOF",F326="JnPČ",F326="JnEČ",F326="JčPČ",F326="JčEČ"),IF(J326&lt;16,J326/16,1),1))*IF(L326&lt;0,1,IF(F326="EČneol",IF(J326&lt;8,J326/8,1),1))</f>
        <v>4.2350000000000003</v>
      </c>
      <c r="O326" s="90">
        <f t="shared" ref="O326:O335" si="150">IF(F326="OŽ",N326,IF(H326="Ne",IF(J326*0.3&lt;J326-L326,N326,0),IF(J326*0.1&lt;J326-L326,N326,0)))</f>
        <v>4.2350000000000003</v>
      </c>
      <c r="P326" s="4">
        <f t="shared" ref="P326:P335" si="151">IF(O326=0,0,IF(F326="OŽ",IF(L326&gt;35,0,IF(J326&gt;35,(36-L326)*1.836,((36-L326)-(36-J326))*1.836)),0)+IF(F326="PČ",IF(L326&gt;31,0,IF(J326&gt;31,(32-L326)*1.347,((32-L326)-(32-J326))*1.347)),0)+ IF(F326="PČneol",IF(L326&gt;15,0,IF(J326&gt;15,(16-L326)*0.255,((16-L326)-(16-J326))*0.255)),0)+IF(F326="PŽ",IF(L326&gt;31,0,IF(J326&gt;31,(32-L326)*0.255,((32-L326)-(32-J326))*0.255)),0)+IF(F326="EČ",IF(L326&gt;23,0,IF(J326&gt;23,(24-L326)*0.612,((24-L326)-(24-J326))*0.612)),0)+IF(F326="EČneol",IF(L326&gt;7,0,IF(J326&gt;7,(8-L326)*0.204,((8-L326)-(8-J326))*0.204)),0)+IF(F326="EŽ",IF(L326&gt;23,0,IF(J326&gt;23,(24-L326)*0.204,((24-L326)-(24-J326))*0.204)),0)+IF(F326="PT",IF(L326&gt;31,0,IF(J326&gt;31,(32-L326)*0.204,((32-L326)-(32-J326))*0.204)),0)+IF(F326="JOŽ",IF(L326&gt;23,0,IF(J326&gt;23,(24-L326)*0.255,((24-L326)-(24-J326))*0.255)),0)+IF(F326="JPČ",IF(L326&gt;23,0,IF(J326&gt;23,(24-L326)*0.204,((24-L326)-(24-J326))*0.204)),0)+IF(F326="JEČ",IF(L326&gt;15,0,IF(J326&gt;15,(16-L326)*0.102,((16-L326)-(16-J326))*0.102)),0)+IF(F326="JEOF",IF(L326&gt;15,0,IF(J326&gt;15,(16-L326)*0.102,((16-L326)-(16-J326))*0.102)),0)+IF(F326="JnPČ",IF(L326&gt;15,0,IF(J326&gt;15,(16-L326)*0.153,((16-L326)-(16-J326))*0.153)),0)+IF(F326="JnEČ",IF(L326&gt;15,0,IF(J326&gt;15,(16-L326)*0.0765,((16-L326)-(16-J326))*0.0765)),0)+IF(F326="JčPČ",IF(L326&gt;15,0,IF(J326&gt;15,(16-L326)*0.06375,((16-L326)-(16-J326))*0.06375)),0)+IF(F326="JčEČ",IF(L326&gt;15,0,IF(J326&gt;15,(16-L326)*0.051,((16-L326)-(16-J326))*0.051)),0)+IF(F326="NEAK",IF(L326&gt;23,0,IF(J326&gt;23,(24-L326)*0.03444,((24-L326)-(24-J326))*0.03444)),0))</f>
        <v>7.6499999999999999E-2</v>
      </c>
      <c r="Q326" s="10">
        <f t="shared" ref="Q326:Q335" si="152">IF(ISERROR(P326*100/N326),0,(P326*100/N326))</f>
        <v>1.8063754427390788</v>
      </c>
      <c r="R326" s="59">
        <f t="shared" ref="R326:R335" si="153">IF(Q326&lt;=30,O326+P326,O326+O326*0.3)*IF(G326=1,0.4,IF(G326=2,0.75,IF(G326="1 (kas 4 m. 1 k. nerengiamos)",0.52,1)))*IF(D326="olimpinė",1,IF(M326="Ne",0.5,1))*IF(OR(A$5="Lietuvos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federacija"),IF(OR(J326&lt;8,K326&lt;16),0,1),1)*E326*IF(I326&lt;=1,1,1/I326)*IF(OR(A$5="Lietuvos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1.7935840000000005</v>
      </c>
    </row>
    <row r="327" spans="1:22" s="7" customFormat="1" ht="28.5" customHeight="1">
      <c r="A327" s="54">
        <v>12</v>
      </c>
      <c r="B327" s="110" t="s">
        <v>52</v>
      </c>
      <c r="C327" s="86" t="s">
        <v>149</v>
      </c>
      <c r="D327" s="136" t="s">
        <v>50</v>
      </c>
      <c r="E327" s="136">
        <v>1</v>
      </c>
      <c r="F327" s="136" t="s">
        <v>67</v>
      </c>
      <c r="G327" s="136">
        <v>1</v>
      </c>
      <c r="H327" s="136" t="s">
        <v>34</v>
      </c>
      <c r="I327" s="136"/>
      <c r="J327" s="136">
        <v>18</v>
      </c>
      <c r="K327" s="136"/>
      <c r="L327" s="136">
        <v>15</v>
      </c>
      <c r="M327" s="136" t="s">
        <v>36</v>
      </c>
      <c r="N327" s="3">
        <f t="shared" si="149"/>
        <v>4.9800000000000004</v>
      </c>
      <c r="O327" s="90">
        <f t="shared" si="150"/>
        <v>4.9800000000000004</v>
      </c>
      <c r="P327" s="4">
        <f t="shared" si="151"/>
        <v>0.10199999999999999</v>
      </c>
      <c r="Q327" s="10">
        <f t="shared" si="152"/>
        <v>2.0481927710843371</v>
      </c>
      <c r="R327" s="9">
        <f t="shared" si="153"/>
        <v>1.0570560000000002</v>
      </c>
    </row>
    <row r="328" spans="1:22" s="7" customFormat="1">
      <c r="A328" s="54">
        <v>13</v>
      </c>
      <c r="B328" s="53" t="s">
        <v>158</v>
      </c>
      <c r="C328" s="83" t="s">
        <v>47</v>
      </c>
      <c r="D328" s="136" t="s">
        <v>31</v>
      </c>
      <c r="E328" s="136">
        <v>1</v>
      </c>
      <c r="F328" s="136" t="s">
        <v>74</v>
      </c>
      <c r="G328" s="136">
        <v>1</v>
      </c>
      <c r="H328" s="136" t="s">
        <v>34</v>
      </c>
      <c r="I328" s="136"/>
      <c r="J328" s="136">
        <v>26</v>
      </c>
      <c r="K328" s="136"/>
      <c r="L328" s="136">
        <v>5</v>
      </c>
      <c r="M328" s="136" t="s">
        <v>34</v>
      </c>
      <c r="N328" s="3">
        <f t="shared" si="149"/>
        <v>8.25</v>
      </c>
      <c r="O328" s="90">
        <f t="shared" si="150"/>
        <v>8.25</v>
      </c>
      <c r="P328" s="4">
        <f t="shared" si="151"/>
        <v>0.84150000000000003</v>
      </c>
      <c r="Q328" s="10">
        <f t="shared" si="152"/>
        <v>10.200000000000001</v>
      </c>
      <c r="R328" s="9">
        <f t="shared" si="153"/>
        <v>3.7820640000000001</v>
      </c>
    </row>
    <row r="329" spans="1:22" s="7" customFormat="1" ht="27.75" customHeight="1">
      <c r="A329" s="54">
        <v>14</v>
      </c>
      <c r="B329" s="110" t="s">
        <v>160</v>
      </c>
      <c r="C329" s="86" t="s">
        <v>149</v>
      </c>
      <c r="D329" s="136" t="s">
        <v>50</v>
      </c>
      <c r="E329" s="136">
        <v>1</v>
      </c>
      <c r="F329" s="136" t="s">
        <v>74</v>
      </c>
      <c r="G329" s="136">
        <v>1</v>
      </c>
      <c r="H329" s="136" t="s">
        <v>34</v>
      </c>
      <c r="I329" s="136"/>
      <c r="J329" s="136">
        <v>19</v>
      </c>
      <c r="K329" s="136"/>
      <c r="L329" s="136">
        <v>7</v>
      </c>
      <c r="M329" s="136" t="s">
        <v>34</v>
      </c>
      <c r="N329" s="3">
        <f t="shared" si="149"/>
        <v>6.75</v>
      </c>
      <c r="O329" s="90">
        <f t="shared" si="150"/>
        <v>6.75</v>
      </c>
      <c r="P329" s="4">
        <f t="shared" si="151"/>
        <v>0.6885</v>
      </c>
      <c r="Q329" s="10">
        <f t="shared" si="152"/>
        <v>10.199999999999999</v>
      </c>
      <c r="R329" s="9">
        <f>IF(Q329&lt;=30,O329+P329,O329+O329*0.3)*IF(G329=1,0.4,IF(G329=2,0.75,IF(G329="1 (kas 4 m. 1 k. nerengiamos)",0.52,1)))*IF(D329="olimpinė",1,IF(M329="Ne",0.5,1))*IF(OR(A$5="Lietuvos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federacija"),IF(OR(J329&lt;8,K329&lt;16),0,1),1)*E329*IF(I329&lt;=1,1,1/I329)*IF(OR(A$5="Lietuvos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3.0944160000000007</v>
      </c>
    </row>
    <row r="330" spans="1:22" s="7" customFormat="1">
      <c r="A330" s="54">
        <v>15</v>
      </c>
      <c r="B330" s="53" t="s">
        <v>52</v>
      </c>
      <c r="C330" s="83" t="s">
        <v>53</v>
      </c>
      <c r="D330" s="136" t="s">
        <v>31</v>
      </c>
      <c r="E330" s="136">
        <v>1</v>
      </c>
      <c r="F330" s="136" t="s">
        <v>67</v>
      </c>
      <c r="G330" s="136">
        <v>1</v>
      </c>
      <c r="H330" s="136" t="s">
        <v>34</v>
      </c>
      <c r="I330" s="136"/>
      <c r="J330" s="136">
        <v>19</v>
      </c>
      <c r="K330" s="136"/>
      <c r="L330" s="136">
        <v>11</v>
      </c>
      <c r="M330" s="136" t="s">
        <v>36</v>
      </c>
      <c r="N330" s="3">
        <f t="shared" si="149"/>
        <v>5.66</v>
      </c>
      <c r="O330" s="90">
        <f t="shared" si="150"/>
        <v>5.66</v>
      </c>
      <c r="P330" s="4">
        <f t="shared" si="151"/>
        <v>0.51</v>
      </c>
      <c r="Q330" s="10">
        <f t="shared" si="152"/>
        <v>9.010600706713781</v>
      </c>
      <c r="R330" s="9">
        <f t="shared" si="153"/>
        <v>2.5667200000000001</v>
      </c>
    </row>
    <row r="331" spans="1:22" s="7" customFormat="1">
      <c r="A331" s="54">
        <v>16</v>
      </c>
      <c r="B331" s="53" t="s">
        <v>73</v>
      </c>
      <c r="C331" s="88" t="s">
        <v>77</v>
      </c>
      <c r="D331" s="136" t="s">
        <v>50</v>
      </c>
      <c r="E331" s="136">
        <v>1</v>
      </c>
      <c r="F331" s="136" t="s">
        <v>67</v>
      </c>
      <c r="G331" s="136">
        <v>1</v>
      </c>
      <c r="H331" s="136" t="s">
        <v>34</v>
      </c>
      <c r="I331" s="136"/>
      <c r="J331" s="136">
        <v>14</v>
      </c>
      <c r="K331" s="136"/>
      <c r="L331" s="136">
        <v>13</v>
      </c>
      <c r="M331" s="136" t="s">
        <v>34</v>
      </c>
      <c r="N331" s="3">
        <f t="shared" si="149"/>
        <v>4.6550000000000002</v>
      </c>
      <c r="O331" s="90">
        <f t="shared" si="150"/>
        <v>0</v>
      </c>
      <c r="P331" s="4">
        <f t="shared" si="151"/>
        <v>0</v>
      </c>
      <c r="Q331" s="10">
        <f t="shared" si="152"/>
        <v>0</v>
      </c>
      <c r="R331" s="9">
        <f t="shared" si="153"/>
        <v>0</v>
      </c>
    </row>
    <row r="332" spans="1:22" s="7" customFormat="1" ht="14.25" customHeight="1">
      <c r="A332" s="54">
        <v>17</v>
      </c>
      <c r="B332" s="53" t="s">
        <v>118</v>
      </c>
      <c r="C332" s="86" t="s">
        <v>162</v>
      </c>
      <c r="D332" s="136" t="s">
        <v>50</v>
      </c>
      <c r="E332" s="136">
        <v>1</v>
      </c>
      <c r="F332" s="136" t="s">
        <v>74</v>
      </c>
      <c r="G332" s="136">
        <v>1</v>
      </c>
      <c r="H332" s="136" t="s">
        <v>34</v>
      </c>
      <c r="I332" s="136"/>
      <c r="J332" s="136">
        <v>17</v>
      </c>
      <c r="K332" s="136"/>
      <c r="L332" s="136">
        <v>16</v>
      </c>
      <c r="M332" s="136" t="s">
        <v>36</v>
      </c>
      <c r="N332" s="3">
        <f t="shared" si="149"/>
        <v>4.1074999999999999</v>
      </c>
      <c r="O332" s="90">
        <f t="shared" si="150"/>
        <v>0</v>
      </c>
      <c r="P332" s="4">
        <f t="shared" si="151"/>
        <v>0</v>
      </c>
      <c r="Q332" s="10">
        <f t="shared" si="152"/>
        <v>0</v>
      </c>
      <c r="R332" s="9">
        <f t="shared" si="153"/>
        <v>0</v>
      </c>
    </row>
    <row r="333" spans="1:22" s="7" customFormat="1">
      <c r="A333" s="54">
        <v>18</v>
      </c>
      <c r="B333" s="53" t="s">
        <v>73</v>
      </c>
      <c r="C333" s="88" t="s">
        <v>47</v>
      </c>
      <c r="D333" s="136" t="s">
        <v>31</v>
      </c>
      <c r="E333" s="136">
        <v>1</v>
      </c>
      <c r="F333" s="136" t="s">
        <v>67</v>
      </c>
      <c r="G333" s="136">
        <v>1</v>
      </c>
      <c r="H333" s="136" t="s">
        <v>34</v>
      </c>
      <c r="I333" s="136"/>
      <c r="J333" s="136">
        <v>15</v>
      </c>
      <c r="K333" s="136"/>
      <c r="L333" s="136">
        <v>13</v>
      </c>
      <c r="M333" s="136" t="s">
        <v>34</v>
      </c>
      <c r="N333" s="3">
        <f t="shared" si="149"/>
        <v>4.9875000000000007</v>
      </c>
      <c r="O333" s="90">
        <f t="shared" si="150"/>
        <v>4.9875000000000007</v>
      </c>
      <c r="P333" s="4">
        <f t="shared" si="151"/>
        <v>0.20399999999999999</v>
      </c>
      <c r="Q333" s="10">
        <f t="shared" si="152"/>
        <v>4.0902255639097733</v>
      </c>
      <c r="R333" s="9">
        <f t="shared" si="153"/>
        <v>2.1596640000000007</v>
      </c>
    </row>
    <row r="334" spans="1:22" s="7" customFormat="1">
      <c r="A334" s="54">
        <v>19</v>
      </c>
      <c r="B334" s="53" t="s">
        <v>73</v>
      </c>
      <c r="C334" s="88" t="s">
        <v>163</v>
      </c>
      <c r="D334" s="136" t="s">
        <v>31</v>
      </c>
      <c r="E334" s="136">
        <v>2</v>
      </c>
      <c r="F334" s="136" t="s">
        <v>67</v>
      </c>
      <c r="G334" s="136">
        <v>1</v>
      </c>
      <c r="H334" s="136" t="s">
        <v>34</v>
      </c>
      <c r="I334" s="136"/>
      <c r="J334" s="136">
        <v>12</v>
      </c>
      <c r="K334" s="136"/>
      <c r="L334" s="136"/>
      <c r="M334" s="136"/>
      <c r="N334" s="3">
        <f t="shared" si="149"/>
        <v>0</v>
      </c>
      <c r="O334" s="90">
        <f t="shared" si="150"/>
        <v>0</v>
      </c>
      <c r="P334" s="4">
        <f t="shared" si="151"/>
        <v>0</v>
      </c>
      <c r="Q334" s="10">
        <f t="shared" si="152"/>
        <v>0</v>
      </c>
      <c r="R334" s="9">
        <f t="shared" si="153"/>
        <v>0</v>
      </c>
    </row>
    <row r="335" spans="1:22" s="7" customFormat="1">
      <c r="A335" s="54">
        <v>20</v>
      </c>
      <c r="B335" s="53" t="s">
        <v>52</v>
      </c>
      <c r="C335" s="88" t="s">
        <v>163</v>
      </c>
      <c r="D335" s="136" t="s">
        <v>31</v>
      </c>
      <c r="E335" s="136">
        <v>2</v>
      </c>
      <c r="F335" s="136" t="s">
        <v>67</v>
      </c>
      <c r="G335" s="136">
        <v>1</v>
      </c>
      <c r="H335" s="136" t="s">
        <v>34</v>
      </c>
      <c r="I335" s="136"/>
      <c r="J335" s="136">
        <v>12</v>
      </c>
      <c r="K335" s="136"/>
      <c r="L335" s="136"/>
      <c r="M335" s="136"/>
      <c r="N335" s="3">
        <f t="shared" si="149"/>
        <v>0</v>
      </c>
      <c r="O335" s="90">
        <f t="shared" si="150"/>
        <v>0</v>
      </c>
      <c r="P335" s="4">
        <f t="shared" si="151"/>
        <v>0</v>
      </c>
      <c r="Q335" s="10">
        <f t="shared" si="152"/>
        <v>0</v>
      </c>
      <c r="R335" s="9">
        <f t="shared" si="153"/>
        <v>0</v>
      </c>
    </row>
    <row r="336" spans="1:22" ht="13.9" customHeight="1">
      <c r="A336" s="155" t="s">
        <v>41</v>
      </c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7"/>
      <c r="P336" s="157"/>
      <c r="Q336" s="158"/>
      <c r="R336" s="9">
        <f>SUM(R316:R325)</f>
        <v>16.500536000000004</v>
      </c>
      <c r="S336" s="7"/>
      <c r="T336" s="7"/>
      <c r="U336" s="7"/>
      <c r="V336" s="7"/>
    </row>
    <row r="337" spans="1:22" ht="15.75">
      <c r="A337" s="21" t="s">
        <v>56</v>
      </c>
      <c r="B337" s="21"/>
      <c r="C337" s="131"/>
      <c r="D337" s="131"/>
      <c r="E337" s="131"/>
      <c r="F337" s="131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"/>
      <c r="S337" s="7"/>
      <c r="T337" s="7"/>
      <c r="U337" s="7"/>
      <c r="V337" s="7"/>
    </row>
    <row r="338" spans="1:22">
      <c r="A338" s="46" t="s">
        <v>63</v>
      </c>
      <c r="B338" s="46"/>
      <c r="C338" s="46"/>
      <c r="D338" s="46"/>
      <c r="E338" s="46"/>
      <c r="F338" s="46"/>
      <c r="G338" s="46"/>
      <c r="H338" s="46"/>
      <c r="I338" s="46"/>
      <c r="J338" s="131"/>
      <c r="K338" s="131"/>
      <c r="L338" s="131"/>
      <c r="M338" s="131"/>
      <c r="N338" s="131"/>
      <c r="O338" s="131"/>
      <c r="P338" s="131"/>
      <c r="Q338" s="131"/>
      <c r="R338" s="13"/>
      <c r="S338" s="7"/>
      <c r="T338" s="7"/>
      <c r="U338" s="7"/>
      <c r="V338" s="7"/>
    </row>
    <row r="339" spans="1:22">
      <c r="A339" s="46"/>
      <c r="B339" s="46"/>
      <c r="C339" s="46"/>
      <c r="D339" s="46"/>
      <c r="E339" s="46"/>
      <c r="F339" s="46"/>
      <c r="G339" s="46"/>
      <c r="H339" s="46"/>
      <c r="I339" s="46"/>
      <c r="J339" s="131"/>
      <c r="K339" s="131"/>
      <c r="L339" s="131"/>
      <c r="M339" s="131"/>
      <c r="N339" s="131"/>
      <c r="O339" s="131"/>
      <c r="P339" s="131"/>
      <c r="Q339" s="131"/>
      <c r="R339" s="13"/>
      <c r="S339" s="7"/>
      <c r="T339" s="7"/>
      <c r="U339" s="7"/>
      <c r="V339" s="7"/>
    </row>
    <row r="340" spans="1:22">
      <c r="A340" s="148" t="s">
        <v>164</v>
      </c>
      <c r="B340" s="149"/>
      <c r="C340" s="149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30"/>
      <c r="R340" s="7"/>
      <c r="S340" s="7"/>
      <c r="T340" s="7"/>
      <c r="U340" s="7"/>
      <c r="V340" s="7"/>
    </row>
    <row r="341" spans="1:22" ht="18">
      <c r="A341" s="150" t="s">
        <v>59</v>
      </c>
      <c r="B341" s="159"/>
      <c r="C341" s="159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130"/>
      <c r="R341" s="7"/>
      <c r="S341" s="7"/>
      <c r="T341" s="7"/>
      <c r="U341" s="7"/>
      <c r="V341" s="7"/>
    </row>
    <row r="342" spans="1:22">
      <c r="A342" s="152" t="s">
        <v>157</v>
      </c>
      <c r="B342" s="153"/>
      <c r="C342" s="153"/>
      <c r="D342" s="153"/>
      <c r="E342" s="153"/>
      <c r="F342" s="153"/>
      <c r="G342" s="153"/>
      <c r="H342" s="153"/>
      <c r="I342" s="153"/>
      <c r="J342" s="153"/>
      <c r="K342" s="153"/>
      <c r="L342" s="153"/>
      <c r="M342" s="153"/>
      <c r="N342" s="153"/>
      <c r="O342" s="153"/>
      <c r="P342" s="153"/>
      <c r="Q342" s="130"/>
      <c r="R342" s="7"/>
      <c r="S342" s="7"/>
      <c r="T342" s="7"/>
      <c r="U342" s="7"/>
      <c r="V342" s="7"/>
    </row>
    <row r="343" spans="1:22">
      <c r="A343" s="73">
        <v>1</v>
      </c>
      <c r="B343" s="53" t="s">
        <v>144</v>
      </c>
      <c r="C343" s="53" t="s">
        <v>129</v>
      </c>
      <c r="D343" s="77" t="s">
        <v>31</v>
      </c>
      <c r="E343" s="136">
        <v>1</v>
      </c>
      <c r="F343" s="136" t="s">
        <v>83</v>
      </c>
      <c r="G343" s="136">
        <v>1</v>
      </c>
      <c r="H343" s="136" t="s">
        <v>34</v>
      </c>
      <c r="I343" s="136"/>
      <c r="J343" s="136">
        <v>70</v>
      </c>
      <c r="K343" s="136"/>
      <c r="L343" s="136">
        <v>61</v>
      </c>
      <c r="M343" s="136" t="s">
        <v>34</v>
      </c>
      <c r="N343" s="3">
        <f t="shared" ref="N343:N346" si="154">(IF(F343="OŽ",IF(L343=1,550.8,IF(L343=2,426.38,IF(L343=3,342.14,IF(L343=4,181.44,IF(L343=5,168.48,IF(L343=6,155.52,IF(L343=7,148.5,IF(L343=8,144,0))))))))+IF(L343&lt;=8,0,IF(L343&lt;=16,137.7,IF(L343&lt;=24,108,IF(L343&lt;=32,80.1,IF(L343&lt;=36,52.2,0)))))-IF(L343&lt;=8,0,IF(L343&lt;=16,(L343-9)*2.754,IF(L343&lt;=24,(L343-17)* 2.754,IF(L343&lt;=32,(L343-25)* 2.754,IF(L343&lt;=36,(L343-33)*2.754,0))))),0)+IF(F343="PČ",IF(L343=1,449,IF(L343=2,314.6,IF(L343=3,238,IF(L343=4,172,IF(L343=5,159,IF(L343=6,145,IF(L343=7,132,IF(L343=8,119,0))))))))+IF(L343&lt;=8,0,IF(L343&lt;=16,88,IF(L343&lt;=24,55,IF(L343&lt;=32,22,0))))-IF(L343&lt;=8,0,IF(L343&lt;=16,(L343-9)*2.245,IF(L343&lt;=24,(L343-17)*2.245,IF(L343&lt;=32,(L343-25)*2.245,0)))),0)+IF(F343="PČneol",IF(L343=1,85,IF(L343=2,64.61,IF(L343=3,50.76,IF(L343=4,16.25,IF(L343=5,15,IF(L343=6,13.75,IF(L343=7,12.5,IF(L343=8,11.25,0))))))))+IF(L343&lt;=8,0,IF(L343&lt;=16,9,0))-IF(L343&lt;=8,0,IF(L343&lt;=16,(L343-9)*0.425,0)),0)+IF(F343="PŽ",IF(L343=1,85,IF(L343=2,59.5,IF(L343=3,45,IF(L343=4,32.5,IF(L343=5,30,IF(L343=6,27.5,IF(L343=7,25,IF(L343=8,22.5,0))))))))+IF(L343&lt;=8,0,IF(L343&lt;=16,19,IF(L343&lt;=24,13,IF(L343&lt;=32,8,0))))-IF(L343&lt;=8,0,IF(L343&lt;=16,(L343-9)*0.425,IF(L343&lt;=24,(L343-17)*0.425,IF(L343&lt;=32,(L343-25)*0.425,0)))),0)+IF(F343="EČ",IF(L343=1,204,IF(L343=2,156.24,IF(L343=3,123.84,IF(L343=4,72,IF(L343=5,66,IF(L343=6,60,IF(L343=7,54,IF(L343=8,48,0))))))))+IF(L343&lt;=8,0,IF(L343&lt;=16,40,IF(L343&lt;=24,25,0)))-IF(L343&lt;=8,0,IF(L343&lt;=16,(L343-9)*1.02,IF(L343&lt;=24,(L343-17)*1.02,0))),0)+IF(F343="EČneol",IF(L343=1,68,IF(L343=2,51.69,IF(L343=3,40.61,IF(L343=4,13,IF(L343=5,12,IF(L343=6,11,IF(L343=7,10,IF(L343=8,9,0)))))))))+IF(F343="EŽ",IF(L343=1,68,IF(L343=2,47.6,IF(L343=3,36,IF(L343=4,18,IF(L343=5,16.5,IF(L343=6,15,IF(L343=7,13.5,IF(L343=8,12,0))))))))+IF(L343&lt;=8,0,IF(L343&lt;=16,10,IF(L343&lt;=24,6,0)))-IF(L343&lt;=8,0,IF(L343&lt;=16,(L343-9)*0.34,IF(L343&lt;=24,(L343-17)*0.34,0))),0)+IF(F343="PT",IF(L343=1,68,IF(L343=2,52.08,IF(L343=3,41.28,IF(L343=4,24,IF(L343=5,22,IF(L343=6,20,IF(L343=7,18,IF(L343=8,16,0))))))))+IF(L343&lt;=8,0,IF(L343&lt;=16,13,IF(L343&lt;=24,9,IF(L343&lt;=32,4,0))))-IF(L343&lt;=8,0,IF(L343&lt;=16,(L343-9)*0.34,IF(L343&lt;=24,(L343-17)*0.34,IF(L343&lt;=32,(L343-25)*0.34,0)))),0)+IF(F343="JOŽ",IF(L343=1,85,IF(L343=2,59.5,IF(L343=3,45,IF(L343=4,32.5,IF(L343=5,30,IF(L343=6,27.5,IF(L343=7,25,IF(L343=8,22.5,0))))))))+IF(L343&lt;=8,0,IF(L343&lt;=16,19,IF(L343&lt;=24,13,0)))-IF(L343&lt;=8,0,IF(L343&lt;=16,(L343-9)*0.425,IF(L343&lt;=24,(L343-17)*0.425,0))),0)+IF(F343="JPČ",IF(L343=1,68,IF(L343=2,47.6,IF(L343=3,36,IF(L343=4,26,IF(L343=5,24,IF(L343=6,22,IF(L343=7,20,IF(L343=8,18,0))))))))+IF(L343&lt;=8,0,IF(L343&lt;=16,13,IF(L343&lt;=24,9,0)))-IF(L343&lt;=8,0,IF(L343&lt;=16,(L343-9)*0.34,IF(L343&lt;=24,(L343-17)*0.34,0))),0)+IF(F343="JEČ",IF(L343=1,34,IF(L343=2,26.04,IF(L343=3,20.6,IF(L343=4,12,IF(L343=5,11,IF(L343=6,10,IF(L343=7,9,IF(L343=8,8,0))))))))+IF(L343&lt;=8,0,IF(L343&lt;=16,6,0))-IF(L343&lt;=8,0,IF(L343&lt;=16,(L343-9)*0.17,0)),0)+IF(F343="JEOF",IF(L343=1,34,IF(L343=2,26.04,IF(L343=3,20.6,IF(L343=4,12,IF(L343=5,11,IF(L343=6,10,IF(L343=7,9,IF(L343=8,8,0))))))))+IF(L343&lt;=8,0,IF(L343&lt;=16,6,0))-IF(L343&lt;=8,0,IF(L343&lt;=16,(L343-9)*0.17,0)),0)+IF(F343="JnPČ",IF(L343=1,51,IF(L343=2,35.7,IF(L343=3,27,IF(L343=4,19.5,IF(L343=5,18,IF(L343=6,16.5,IF(L343=7,15,IF(L343=8,13.5,0))))))))+IF(L343&lt;=8,0,IF(L343&lt;=16,10,0))-IF(L343&lt;=8,0,IF(L343&lt;=16,(L343-9)*0.255,0)),0)+IF(F343="JnEČ",IF(L343=1,25.5,IF(L343=2,19.53,IF(L343=3,15.48,IF(L343=4,9,IF(L343=5,8.25,IF(L343=6,7.5,IF(L343=7,6.75,IF(L343=8,6,0))))))))+IF(L343&lt;=8,0,IF(L343&lt;=16,5,0))-IF(L343&lt;=8,0,IF(L343&lt;=16,(L343-9)*0.1275,0)),0)+IF(F343="JčPČ",IF(L343=1,21.25,IF(L343=2,14.5,IF(L343=3,11.5,IF(L343=4,7,IF(L343=5,6.5,IF(L343=6,6,IF(L343=7,5.5,IF(L343=8,5,0))))))))+IF(L343&lt;=8,0,IF(L343&lt;=16,4,0))-IF(L343&lt;=8,0,IF(L343&lt;=16,(L343-9)*0.10625,0)),0)+IF(F343="JčEČ",IF(L343=1,17,IF(L343=2,13.02,IF(L343=3,10.32,IF(L343=4,6,IF(L343=5,5.5,IF(L343=6,5,IF(L343=7,4.5,IF(L343=8,4,0))))))))+IF(L343&lt;=8,0,IF(L343&lt;=16,3,0))-IF(L343&lt;=8,0,IF(L343&lt;=16,(L343-9)*0.085,0)),0)+IF(F343="NEAK",IF(L343=1,11.48,IF(L343=2,8.79,IF(L343=3,6.97,IF(L343=4,4.05,IF(L343=5,3.71,IF(L343=6,3.38,IF(L343=7,3.04,IF(L343=8,2.7,0))))))))+IF(L343&lt;=8,0,IF(L343&lt;=16,2,IF(L343&lt;=24,1.3,0)))-IF(L343&lt;=8,0,IF(L343&lt;=16,(L343-9)*0.0574,IF(L343&lt;=24,(L343-17)*0.0574,0))),0))*IF(L343&lt;0,1,IF(OR(F343="PČ",F343="PŽ",F343="PT"),IF(J343&lt;32,J343/32,1),1))* IF(L343&lt;0,1,IF(OR(F343="EČ",F343="EŽ",F343="JOŽ",F343="JPČ",F343="NEAK"),IF(J343&lt;24,J343/24,1),1))*IF(L343&lt;0,1,IF(OR(F343="PČneol",F343="JEČ",F343="JEOF",F343="JnPČ",F343="JnEČ",F343="JčPČ",F343="JčEČ"),IF(J343&lt;16,J343/16,1),1))*IF(L343&lt;0,1,IF(F343="EČneol",IF(J343&lt;8,J343/8,1),1))</f>
        <v>0</v>
      </c>
      <c r="O343" s="8">
        <f t="shared" ref="O343:O346" si="155">IF(F343="OŽ",N343,IF(H343="Ne",IF(J343*0.3&lt;J343-L343,N343,0),IF(J343*0.1&lt;J343-L343,N343,0)))</f>
        <v>0</v>
      </c>
      <c r="P343" s="4">
        <f t="shared" ref="P343" si="156">IF(O343=0,0,IF(F343="OŽ",IF(L343&gt;35,0,IF(J343&gt;35,(36-L343)*1.836,((36-L343)-(36-J343))*1.836)),0)+IF(F343="PČ",IF(L343&gt;31,0,IF(J343&gt;31,(32-L343)*1.347,((32-L343)-(32-J343))*1.347)),0)+ IF(F343="PČneol",IF(L343&gt;15,0,IF(J343&gt;15,(16-L343)*0.255,((16-L343)-(16-J343))*0.255)),0)+IF(F343="PŽ",IF(L343&gt;31,0,IF(J343&gt;31,(32-L343)*0.255,((32-L343)-(32-J343))*0.255)),0)+IF(F343="EČ",IF(L343&gt;23,0,IF(J343&gt;23,(24-L343)*0.612,((24-L343)-(24-J343))*0.612)),0)+IF(F343="EČneol",IF(L343&gt;7,0,IF(J343&gt;7,(8-L343)*0.204,((8-L343)-(8-J343))*0.204)),0)+IF(F343="EŽ",IF(L343&gt;23,0,IF(J343&gt;23,(24-L343)*0.204,((24-L343)-(24-J343))*0.204)),0)+IF(F343="PT",IF(L343&gt;31,0,IF(J343&gt;31,(32-L343)*0.204,((32-L343)-(32-J343))*0.204)),0)+IF(F343="JOŽ",IF(L343&gt;23,0,IF(J343&gt;23,(24-L343)*0.255,((24-L343)-(24-J343))*0.255)),0)+IF(F343="JPČ",IF(L343&gt;23,0,IF(J343&gt;23,(24-L343)*0.204,((24-L343)-(24-J343))*0.204)),0)+IF(F343="JEČ",IF(L343&gt;15,0,IF(J343&gt;15,(16-L343)*0.102,((16-L343)-(16-J343))*0.102)),0)+IF(F343="JEOF",IF(L343&gt;15,0,IF(J343&gt;15,(16-L343)*0.102,((16-L343)-(16-J343))*0.102)),0)+IF(F343="JnPČ",IF(L343&gt;15,0,IF(J343&gt;15,(16-L343)*0.153,((16-L343)-(16-J343))*0.153)),0)+IF(F343="JnEČ",IF(L343&gt;15,0,IF(J343&gt;15,(16-L343)*0.0765,((16-L343)-(16-J343))*0.0765)),0)+IF(F343="JčPČ",IF(L343&gt;15,0,IF(J343&gt;15,(16-L343)*0.06375,((16-L343)-(16-J343))*0.06375)),0)+IF(F343="JčEČ",IF(L343&gt;15,0,IF(J343&gt;15,(16-L343)*0.051,((16-L343)-(16-J343))*0.051)),0)+IF(F343="NEAK",IF(L343&gt;23,0,IF(J343&gt;23,(24-L343)*0.03444,((24-L343)-(24-J343))*0.03444)),0))</f>
        <v>0</v>
      </c>
      <c r="Q343" s="10">
        <f t="shared" ref="Q343" si="157">IF(ISERROR(P343*100/N343),0,(P343*100/N343))</f>
        <v>0</v>
      </c>
      <c r="R343" s="9">
        <f t="shared" ref="R343:R346" si="158">IF(Q343&lt;=30,O343+P343,O343+O343*0.3)*IF(G343=1,0.4,IF(G343=2,0.75,IF(G343="1 (kas 4 m. 1 k. nerengiamos)",0.52,1)))*IF(D343="olimpinė",1,IF(M343="Ne",0.5,1))*IF(OR(A$5="Lietuvos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federacija"),IF(OR(J343&lt;8,K343&lt;16),0,1),1)*E343*IF(I343&lt;=1,1,1/I343)*IF(OR(A$5="Lietuvos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3" s="7"/>
      <c r="T343" s="7"/>
      <c r="U343" s="7"/>
      <c r="V343" s="7"/>
    </row>
    <row r="344" spans="1:22">
      <c r="A344" s="73">
        <v>2</v>
      </c>
      <c r="B344" s="53" t="s">
        <v>145</v>
      </c>
      <c r="C344" s="53" t="s">
        <v>129</v>
      </c>
      <c r="D344" s="77" t="s">
        <v>31</v>
      </c>
      <c r="E344" s="136">
        <v>1</v>
      </c>
      <c r="F344" s="136" t="s">
        <v>83</v>
      </c>
      <c r="G344" s="136">
        <v>1</v>
      </c>
      <c r="H344" s="136" t="s">
        <v>34</v>
      </c>
      <c r="I344" s="136"/>
      <c r="J344" s="136">
        <v>70</v>
      </c>
      <c r="K344" s="136"/>
      <c r="L344" s="136">
        <v>56</v>
      </c>
      <c r="M344" s="136" t="s">
        <v>34</v>
      </c>
      <c r="N344" s="3">
        <f t="shared" si="154"/>
        <v>0</v>
      </c>
      <c r="O344" s="8">
        <f t="shared" si="155"/>
        <v>0</v>
      </c>
      <c r="P344" s="4">
        <f t="shared" ref="P344:P346" si="159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0">
        <f t="shared" ref="Q344:Q346" si="160">IF(ISERROR(P344*100/N344),0,(P344*100/N344))</f>
        <v>0</v>
      </c>
      <c r="R344" s="9">
        <f t="shared" si="158"/>
        <v>0</v>
      </c>
      <c r="S344" s="7"/>
      <c r="T344" s="7"/>
      <c r="U344" s="7"/>
      <c r="V344" s="7"/>
    </row>
    <row r="345" spans="1:22">
      <c r="A345" s="73">
        <v>3</v>
      </c>
      <c r="B345" s="53" t="s">
        <v>134</v>
      </c>
      <c r="C345" s="53" t="s">
        <v>129</v>
      </c>
      <c r="D345" s="77" t="s">
        <v>31</v>
      </c>
      <c r="E345" s="136">
        <v>1</v>
      </c>
      <c r="F345" s="136" t="s">
        <v>74</v>
      </c>
      <c r="G345" s="136">
        <v>1</v>
      </c>
      <c r="H345" s="136" t="s">
        <v>34</v>
      </c>
      <c r="I345" s="136"/>
      <c r="J345" s="136">
        <v>51</v>
      </c>
      <c r="K345" s="136"/>
      <c r="L345" s="136">
        <v>27</v>
      </c>
      <c r="M345" s="136" t="s">
        <v>34</v>
      </c>
      <c r="N345" s="3">
        <f t="shared" si="154"/>
        <v>0</v>
      </c>
      <c r="O345" s="8">
        <f t="shared" si="155"/>
        <v>0</v>
      </c>
      <c r="P345" s="4">
        <f t="shared" si="159"/>
        <v>0</v>
      </c>
      <c r="Q345" s="10">
        <f t="shared" si="160"/>
        <v>0</v>
      </c>
      <c r="R345" s="9">
        <f t="shared" si="158"/>
        <v>0</v>
      </c>
      <c r="S345" s="7"/>
      <c r="T345" s="7"/>
      <c r="U345" s="7"/>
      <c r="V345" s="7"/>
    </row>
    <row r="346" spans="1:22">
      <c r="A346" s="73">
        <v>4</v>
      </c>
      <c r="B346" s="53" t="s">
        <v>134</v>
      </c>
      <c r="C346" s="53" t="s">
        <v>129</v>
      </c>
      <c r="D346" s="77" t="s">
        <v>31</v>
      </c>
      <c r="E346" s="136">
        <v>1</v>
      </c>
      <c r="F346" s="136" t="s">
        <v>74</v>
      </c>
      <c r="G346" s="136">
        <v>1</v>
      </c>
      <c r="H346" s="136" t="s">
        <v>34</v>
      </c>
      <c r="I346" s="136"/>
      <c r="J346" s="136">
        <v>51</v>
      </c>
      <c r="K346" s="136"/>
      <c r="L346" s="136">
        <v>34</v>
      </c>
      <c r="M346" s="136" t="s">
        <v>34</v>
      </c>
      <c r="N346" s="3">
        <f t="shared" si="154"/>
        <v>0</v>
      </c>
      <c r="O346" s="8">
        <f t="shared" si="155"/>
        <v>0</v>
      </c>
      <c r="P346" s="4">
        <f t="shared" si="159"/>
        <v>0</v>
      </c>
      <c r="Q346" s="10">
        <f t="shared" si="160"/>
        <v>0</v>
      </c>
      <c r="R346" s="9">
        <f t="shared" si="158"/>
        <v>0</v>
      </c>
      <c r="S346" s="7"/>
      <c r="T346" s="7"/>
      <c r="U346" s="7"/>
      <c r="V346" s="7"/>
    </row>
    <row r="347" spans="1:22">
      <c r="A347" s="155" t="s">
        <v>41</v>
      </c>
      <c r="B347" s="156"/>
      <c r="C347" s="156"/>
      <c r="D347" s="157"/>
      <c r="E347" s="157"/>
      <c r="F347" s="157"/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8"/>
      <c r="R347" s="9">
        <f>SUM(R343:R346)</f>
        <v>0</v>
      </c>
      <c r="S347" s="7"/>
      <c r="T347" s="7"/>
      <c r="U347" s="7"/>
      <c r="V347" s="7"/>
    </row>
    <row r="348" spans="1:22" ht="15.75">
      <c r="A348" s="21" t="s">
        <v>56</v>
      </c>
      <c r="B348" s="21"/>
      <c r="C348" s="131"/>
      <c r="D348" s="131"/>
      <c r="E348" s="131"/>
      <c r="F348" s="131"/>
      <c r="G348" s="131"/>
      <c r="H348" s="131"/>
      <c r="I348" s="131"/>
      <c r="J348" s="131"/>
      <c r="K348" s="131"/>
      <c r="L348" s="131"/>
      <c r="M348" s="131"/>
      <c r="N348" s="131"/>
      <c r="O348" s="131"/>
      <c r="P348" s="131"/>
      <c r="Q348" s="131"/>
      <c r="R348" s="13"/>
      <c r="S348" s="7"/>
      <c r="T348" s="7"/>
      <c r="U348" s="7"/>
      <c r="V348" s="7"/>
    </row>
    <row r="349" spans="1:22">
      <c r="A349" s="46" t="s">
        <v>63</v>
      </c>
      <c r="B349" s="46"/>
      <c r="C349" s="46"/>
      <c r="D349" s="46"/>
      <c r="E349" s="46"/>
      <c r="F349" s="46"/>
      <c r="G349" s="46"/>
      <c r="H349" s="46"/>
      <c r="I349" s="46"/>
      <c r="J349" s="131"/>
      <c r="K349" s="131"/>
      <c r="L349" s="131"/>
      <c r="M349" s="131"/>
      <c r="N349" s="131"/>
      <c r="O349" s="131"/>
      <c r="P349" s="131"/>
      <c r="Q349" s="131"/>
      <c r="R349" s="13"/>
      <c r="S349" s="7"/>
      <c r="T349" s="7"/>
      <c r="U349" s="7"/>
      <c r="V349" s="7"/>
    </row>
    <row r="350" spans="1:22" s="7" customFormat="1">
      <c r="A350" s="46"/>
      <c r="B350" s="46"/>
      <c r="C350" s="46"/>
      <c r="D350" s="46"/>
      <c r="E350" s="46"/>
      <c r="F350" s="46"/>
      <c r="G350" s="46"/>
      <c r="H350" s="46"/>
      <c r="I350" s="46"/>
      <c r="J350" s="131"/>
      <c r="K350" s="131"/>
      <c r="L350" s="131"/>
      <c r="M350" s="131"/>
      <c r="N350" s="131"/>
      <c r="O350" s="131"/>
      <c r="P350" s="131"/>
      <c r="Q350" s="131"/>
      <c r="R350" s="13"/>
    </row>
    <row r="351" spans="1:22" s="7" customFormat="1" ht="15.95" customHeight="1">
      <c r="A351" s="61" t="s">
        <v>165</v>
      </c>
      <c r="B351" s="46"/>
      <c r="C351" s="46"/>
      <c r="D351" s="46"/>
      <c r="E351" s="46"/>
      <c r="F351" s="46"/>
      <c r="G351" s="46"/>
      <c r="H351" s="46"/>
      <c r="I351" s="46"/>
      <c r="J351" s="131"/>
      <c r="K351" s="131"/>
      <c r="L351" s="131"/>
      <c r="M351" s="131"/>
      <c r="N351" s="131"/>
      <c r="O351" s="131"/>
      <c r="P351" s="131"/>
      <c r="Q351" s="131"/>
      <c r="R351" s="13"/>
    </row>
    <row r="352" spans="1:22" s="7" customFormat="1" ht="14.1" customHeight="1">
      <c r="A352" s="150" t="s">
        <v>59</v>
      </c>
      <c r="B352" s="159"/>
      <c r="C352" s="159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131"/>
      <c r="R352" s="13"/>
    </row>
    <row r="353" spans="1:22" s="7" customFormat="1">
      <c r="A353" s="152" t="s">
        <v>166</v>
      </c>
      <c r="B353" s="153"/>
      <c r="C353" s="153"/>
      <c r="D353" s="153"/>
      <c r="E353" s="153"/>
      <c r="F353" s="153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31"/>
      <c r="R353" s="13"/>
    </row>
    <row r="354" spans="1:22" s="7" customFormat="1">
      <c r="A354" s="73">
        <v>1</v>
      </c>
      <c r="B354" s="53" t="s">
        <v>158</v>
      </c>
      <c r="C354" s="53" t="s">
        <v>44</v>
      </c>
      <c r="D354" s="53" t="s">
        <v>31</v>
      </c>
      <c r="E354" s="77">
        <v>1</v>
      </c>
      <c r="F354" s="136" t="s">
        <v>88</v>
      </c>
      <c r="G354" s="136">
        <v>1</v>
      </c>
      <c r="H354" s="136" t="s">
        <v>34</v>
      </c>
      <c r="I354" s="136"/>
      <c r="J354" s="136">
        <v>47</v>
      </c>
      <c r="K354" s="136"/>
      <c r="L354" s="136">
        <v>13</v>
      </c>
      <c r="M354" s="136"/>
      <c r="N354" s="3">
        <f t="shared" ref="N354:N362" si="161">(IF(F354="OŽ",IF(L354=1,550.8,IF(L354=2,426.38,IF(L354=3,342.14,IF(L354=4,181.44,IF(L354=5,168.48,IF(L354=6,155.52,IF(L354=7,148.5,IF(L354=8,144,0))))))))+IF(L354&lt;=8,0,IF(L354&lt;=16,137.7,IF(L354&lt;=24,108,IF(L354&lt;=32,80.1,IF(L354&lt;=36,52.2,0)))))-IF(L354&lt;=8,0,IF(L354&lt;=16,(L354-9)*2.754,IF(L354&lt;=24,(L354-17)* 2.754,IF(L354&lt;=32,(L354-25)* 2.754,IF(L354&lt;=36,(L354-33)*2.754,0))))),0)+IF(F354="PČ",IF(L354=1,449,IF(L354=2,314.6,IF(L354=3,238,IF(L354=4,172,IF(L354=5,159,IF(L354=6,145,IF(L354=7,132,IF(L354=8,119,0))))))))+IF(L354&lt;=8,0,IF(L354&lt;=16,88,IF(L354&lt;=24,55,IF(L354&lt;=32,22,0))))-IF(L354&lt;=8,0,IF(L354&lt;=16,(L354-9)*2.245,IF(L354&lt;=24,(L354-17)*2.245,IF(L354&lt;=32,(L354-25)*2.245,0)))),0)+IF(F354="PČneol",IF(L354=1,85,IF(L354=2,64.61,IF(L354=3,50.76,IF(L354=4,16.25,IF(L354=5,15,IF(L354=6,13.75,IF(L354=7,12.5,IF(L354=8,11.25,0))))))))+IF(L354&lt;=8,0,IF(L354&lt;=16,9,0))-IF(L354&lt;=8,0,IF(L354&lt;=16,(L354-9)*0.425,0)),0)+IF(F354="PŽ",IF(L354=1,85,IF(L354=2,59.5,IF(L354=3,45,IF(L354=4,32.5,IF(L354=5,30,IF(L354=6,27.5,IF(L354=7,25,IF(L354=8,22.5,0))))))))+IF(L354&lt;=8,0,IF(L354&lt;=16,19,IF(L354&lt;=24,13,IF(L354&lt;=32,8,0))))-IF(L354&lt;=8,0,IF(L354&lt;=16,(L354-9)*0.425,IF(L354&lt;=24,(L354-17)*0.425,IF(L354&lt;=32,(L354-25)*0.425,0)))),0)+IF(F354="EČ",IF(L354=1,204,IF(L354=2,156.24,IF(L354=3,123.84,IF(L354=4,72,IF(L354=5,66,IF(L354=6,60,IF(L354=7,54,IF(L354=8,48,0))))))))+IF(L354&lt;=8,0,IF(L354&lt;=16,40,IF(L354&lt;=24,25,0)))-IF(L354&lt;=8,0,IF(L354&lt;=16,(L354-9)*1.02,IF(L354&lt;=24,(L354-17)*1.02,0))),0)+IF(F354="EČneol",IF(L354=1,68,IF(L354=2,51.69,IF(L354=3,40.61,IF(L354=4,13,IF(L354=5,12,IF(L354=6,11,IF(L354=7,10,IF(L354=8,9,0)))))))))+IF(F354="EŽ",IF(L354=1,68,IF(L354=2,47.6,IF(L354=3,36,IF(L354=4,18,IF(L354=5,16.5,IF(L354=6,15,IF(L354=7,13.5,IF(L354=8,12,0))))))))+IF(L354&lt;=8,0,IF(L354&lt;=16,10,IF(L354&lt;=24,6,0)))-IF(L354&lt;=8,0,IF(L354&lt;=16,(L354-9)*0.34,IF(L354&lt;=24,(L354-17)*0.34,0))),0)+IF(F354="PT",IF(L354=1,68,IF(L354=2,52.08,IF(L354=3,41.28,IF(L354=4,24,IF(L354=5,22,IF(L354=6,20,IF(L354=7,18,IF(L354=8,16,0))))))))+IF(L354&lt;=8,0,IF(L354&lt;=16,13,IF(L354&lt;=24,9,IF(L354&lt;=32,4,0))))-IF(L354&lt;=8,0,IF(L354&lt;=16,(L354-9)*0.34,IF(L354&lt;=24,(L354-17)*0.34,IF(L354&lt;=32,(L354-25)*0.34,0)))),0)+IF(F354="JOŽ",IF(L354=1,85,IF(L354=2,59.5,IF(L354=3,45,IF(L354=4,32.5,IF(L354=5,30,IF(L354=6,27.5,IF(L354=7,25,IF(L354=8,22.5,0))))))))+IF(L354&lt;=8,0,IF(L354&lt;=16,19,IF(L354&lt;=24,13,0)))-IF(L354&lt;=8,0,IF(L354&lt;=16,(L354-9)*0.425,IF(L354&lt;=24,(L354-17)*0.425,0))),0)+IF(F354="JPČ",IF(L354=1,68,IF(L354=2,47.6,IF(L354=3,36,IF(L354=4,26,IF(L354=5,24,IF(L354=6,22,IF(L354=7,20,IF(L354=8,18,0))))))))+IF(L354&lt;=8,0,IF(L354&lt;=16,13,IF(L354&lt;=24,9,0)))-IF(L354&lt;=8,0,IF(L354&lt;=16,(L354-9)*0.34,IF(L354&lt;=24,(L354-17)*0.34,0))),0)+IF(F354="JEČ",IF(L354=1,34,IF(L354=2,26.04,IF(L354=3,20.6,IF(L354=4,12,IF(L354=5,11,IF(L354=6,10,IF(L354=7,9,IF(L354=8,8,0))))))))+IF(L354&lt;=8,0,IF(L354&lt;=16,6,0))-IF(L354&lt;=8,0,IF(L354&lt;=16,(L354-9)*0.17,0)),0)+IF(F354="JEOF",IF(L354=1,34,IF(L354=2,26.04,IF(L354=3,20.6,IF(L354=4,12,IF(L354=5,11,IF(L354=6,10,IF(L354=7,9,IF(L354=8,8,0))))))))+IF(L354&lt;=8,0,IF(L354&lt;=16,6,0))-IF(L354&lt;=8,0,IF(L354&lt;=16,(L354-9)*0.17,0)),0)+IF(F354="JnPČ",IF(L354=1,51,IF(L354=2,35.7,IF(L354=3,27,IF(L354=4,19.5,IF(L354=5,18,IF(L354=6,16.5,IF(L354=7,15,IF(L354=8,13.5,0))))))))+IF(L354&lt;=8,0,IF(L354&lt;=16,10,0))-IF(L354&lt;=8,0,IF(L354&lt;=16,(L354-9)*0.255,0)),0)+IF(F354="JnEČ",IF(L354=1,25.5,IF(L354=2,19.53,IF(L354=3,15.48,IF(L354=4,9,IF(L354=5,8.25,IF(L354=6,7.5,IF(L354=7,6.75,IF(L354=8,6,0))))))))+IF(L354&lt;=8,0,IF(L354&lt;=16,5,0))-IF(L354&lt;=8,0,IF(L354&lt;=16,(L354-9)*0.1275,0)),0)+IF(F354="JčPČ",IF(L354=1,21.25,IF(L354=2,14.5,IF(L354=3,11.5,IF(L354=4,7,IF(L354=5,6.5,IF(L354=6,6,IF(L354=7,5.5,IF(L354=8,5,0))))))))+IF(L354&lt;=8,0,IF(L354&lt;=16,4,0))-IF(L354&lt;=8,0,IF(L354&lt;=16,(L354-9)*0.10625,0)),0)+IF(F354="JčEČ",IF(L354=1,17,IF(L354=2,13.02,IF(L354=3,10.32,IF(L354=4,6,IF(L354=5,5.5,IF(L354=6,5,IF(L354=7,4.5,IF(L354=8,4,0))))))))+IF(L354&lt;=8,0,IF(L354&lt;=16,3,0))-IF(L354&lt;=8,0,IF(L354&lt;=16,(L354-9)*0.085,0)),0)+IF(F354="NEAK",IF(L354=1,11.48,IF(L354=2,8.79,IF(L354=3,6.97,IF(L354=4,4.05,IF(L354=5,3.71,IF(L354=6,3.38,IF(L354=7,3.04,IF(L354=8,2.7,0))))))))+IF(L354&lt;=8,0,IF(L354&lt;=16,2,IF(L354&lt;=24,1.3,0)))-IF(L354&lt;=8,0,IF(L354&lt;=16,(L354-9)*0.0574,IF(L354&lt;=24,(L354-17)*0.0574,0))),0))*IF(L354&lt;0,1,IF(OR(F354="PČ",F354="PŽ",F354="PT"),IF(J354&lt;32,J354/32,1),1))* IF(L354&lt;0,1,IF(OR(F354="EČ",F354="EŽ",F354="JOŽ",F354="JPČ",F354="NEAK"),IF(J354&lt;24,J354/24,1),1))*IF(L354&lt;0,1,IF(OR(F354="PČneol",F354="JEČ",F354="JEOF",F354="JnPČ",F354="JnEČ",F354="JčPČ",F354="JčEČ"),IF(J354&lt;16,J354/16,1),1))*IF(L354&lt;0,1,IF(F354="EČneol",IF(J354&lt;8,J354/8,1),1))</f>
        <v>8.98</v>
      </c>
      <c r="O354" s="8">
        <f t="shared" ref="O354:O362" si="162">IF(F354="OŽ",N354,IF(H354="Ne",IF(J354*0.3&lt;J354-L354,N354,0),IF(J354*0.1&lt;J354-L354,N354,0)))</f>
        <v>8.98</v>
      </c>
      <c r="P354" s="4">
        <f t="shared" ref="P354:P362" si="163">IF(O354=0,0,IF(F354="OŽ",IF(L354&gt;35,0,IF(J354&gt;35,(36-L354)*1.836,((36-L354)-(36-J354))*1.836)),0)+IF(F354="PČ",IF(L354&gt;31,0,IF(J354&gt;31,(32-L354)*1.347,((32-L354)-(32-J354))*1.347)),0)+ IF(F354="PČneol",IF(L354&gt;15,0,IF(J354&gt;15,(16-L354)*0.255,((16-L354)-(16-J354))*0.255)),0)+IF(F354="PŽ",IF(L354&gt;31,0,IF(J354&gt;31,(32-L354)*0.255,((32-L354)-(32-J354))*0.255)),0)+IF(F354="EČ",IF(L354&gt;23,0,IF(J354&gt;23,(24-L354)*0.612,((24-L354)-(24-J354))*0.612)),0)+IF(F354="EČneol",IF(L354&gt;7,0,IF(J354&gt;7,(8-L354)*0.204,((8-L354)-(8-J354))*0.204)),0)+IF(F354="EŽ",IF(L354&gt;23,0,IF(J354&gt;23,(24-L354)*0.204,((24-L354)-(24-J354))*0.204)),0)+IF(F354="PT",IF(L354&gt;31,0,IF(J354&gt;31,(32-L354)*0.204,((32-L354)-(32-J354))*0.204)),0)+IF(F354="JOŽ",IF(L354&gt;23,0,IF(J354&gt;23,(24-L354)*0.255,((24-L354)-(24-J354))*0.255)),0)+IF(F354="JPČ",IF(L354&gt;23,0,IF(J354&gt;23,(24-L354)*0.204,((24-L354)-(24-J354))*0.204)),0)+IF(F354="JEČ",IF(L354&gt;15,0,IF(J354&gt;15,(16-L354)*0.102,((16-L354)-(16-J354))*0.102)),0)+IF(F354="JEOF",IF(L354&gt;15,0,IF(J354&gt;15,(16-L354)*0.102,((16-L354)-(16-J354))*0.102)),0)+IF(F354="JnPČ",IF(L354&gt;15,0,IF(J354&gt;15,(16-L354)*0.153,((16-L354)-(16-J354))*0.153)),0)+IF(F354="JnEČ",IF(L354&gt;15,0,IF(J354&gt;15,(16-L354)*0.0765,((16-L354)-(16-J354))*0.0765)),0)+IF(F354="JčPČ",IF(L354&gt;15,0,IF(J354&gt;15,(16-L354)*0.06375,((16-L354)-(16-J354))*0.06375)),0)+IF(F354="JčEČ",IF(L354&gt;15,0,IF(J354&gt;15,(16-L354)*0.051,((16-L354)-(16-J354))*0.051)),0)+IF(F354="NEAK",IF(L354&gt;23,0,IF(J354&gt;23,(24-L354)*0.03444,((24-L354)-(24-J354))*0.03444)),0))</f>
        <v>0.45899999999999996</v>
      </c>
      <c r="Q354" s="10">
        <f t="shared" ref="Q354:Q362" si="164">IF(ISERROR(P354*100/N354),0,(P354*100/N354))</f>
        <v>5.1113585746102448</v>
      </c>
      <c r="R354" s="9">
        <f t="shared" ref="R354:R362" si="165">IF(Q354&lt;=30,O354+P354,O354+O354*0.3)*IF(G354=1,0.4,IF(G354=2,0.75,IF(G354="1 (kas 4 m. 1 k. nerengiamos)",0.52,1)))*IF(D354="olimpinė",1,IF(M354="Ne",0.5,1))*IF(OR(A$5="Lietuvos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federacija"),IF(OR(J354&lt;8,K354&lt;16),0,1),1)*E354*IF(I354&lt;=1,1,1/I354)*IF(OR(A$5="Lietuvos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3.9266240000000003</v>
      </c>
    </row>
    <row r="355" spans="1:22" s="7" customFormat="1">
      <c r="A355" s="73">
        <v>2</v>
      </c>
      <c r="B355" s="53" t="s">
        <v>158</v>
      </c>
      <c r="C355" s="53" t="s">
        <v>47</v>
      </c>
      <c r="D355" s="53" t="s">
        <v>31</v>
      </c>
      <c r="E355" s="77">
        <v>1</v>
      </c>
      <c r="F355" s="136" t="s">
        <v>88</v>
      </c>
      <c r="G355" s="136">
        <v>1</v>
      </c>
      <c r="H355" s="136" t="s">
        <v>34</v>
      </c>
      <c r="I355" s="136"/>
      <c r="J355" s="136">
        <v>47</v>
      </c>
      <c r="K355" s="136"/>
      <c r="L355" s="136">
        <v>15</v>
      </c>
      <c r="M355" s="136"/>
      <c r="N355" s="3">
        <f t="shared" si="161"/>
        <v>8.4700000000000006</v>
      </c>
      <c r="O355" s="8">
        <f t="shared" si="162"/>
        <v>8.4700000000000006</v>
      </c>
      <c r="P355" s="4">
        <f t="shared" si="163"/>
        <v>0.153</v>
      </c>
      <c r="Q355" s="10">
        <f t="shared" si="164"/>
        <v>1.8063754427390788</v>
      </c>
      <c r="R355" s="9">
        <f t="shared" si="165"/>
        <v>3.587168000000001</v>
      </c>
    </row>
    <row r="356" spans="1:22" s="7" customFormat="1">
      <c r="A356" s="73">
        <v>3</v>
      </c>
      <c r="B356" s="53" t="s">
        <v>118</v>
      </c>
      <c r="C356" s="53" t="s">
        <v>53</v>
      </c>
      <c r="D356" s="53" t="s">
        <v>31</v>
      </c>
      <c r="E356" s="77">
        <v>1</v>
      </c>
      <c r="F356" s="136" t="s">
        <v>88</v>
      </c>
      <c r="G356" s="136">
        <v>1</v>
      </c>
      <c r="H356" s="136" t="s">
        <v>34</v>
      </c>
      <c r="I356" s="136"/>
      <c r="J356" s="136">
        <v>30</v>
      </c>
      <c r="K356" s="136"/>
      <c r="L356" s="136">
        <v>24</v>
      </c>
      <c r="M356" s="136"/>
      <c r="N356" s="3">
        <f t="shared" si="161"/>
        <v>0</v>
      </c>
      <c r="O356" s="8">
        <f t="shared" si="162"/>
        <v>0</v>
      </c>
      <c r="P356" s="4">
        <f t="shared" si="163"/>
        <v>0</v>
      </c>
      <c r="Q356" s="10">
        <f t="shared" si="164"/>
        <v>0</v>
      </c>
      <c r="R356" s="9">
        <f t="shared" si="165"/>
        <v>0</v>
      </c>
    </row>
    <row r="357" spans="1:22" s="7" customFormat="1">
      <c r="A357" s="73">
        <v>4</v>
      </c>
      <c r="B357" s="53" t="s">
        <v>118</v>
      </c>
      <c r="C357" s="53" t="s">
        <v>167</v>
      </c>
      <c r="D357" s="53" t="s">
        <v>50</v>
      </c>
      <c r="E357" s="77">
        <v>1</v>
      </c>
      <c r="F357" s="136" t="s">
        <v>88</v>
      </c>
      <c r="G357" s="136">
        <v>1</v>
      </c>
      <c r="H357" s="136" t="s">
        <v>34</v>
      </c>
      <c r="I357" s="136"/>
      <c r="J357" s="136">
        <v>32</v>
      </c>
      <c r="K357" s="136"/>
      <c r="L357" s="136">
        <v>8</v>
      </c>
      <c r="M357" s="136"/>
      <c r="N357" s="3">
        <f t="shared" si="161"/>
        <v>13.5</v>
      </c>
      <c r="O357" s="8">
        <f t="shared" si="162"/>
        <v>13.5</v>
      </c>
      <c r="P357" s="4">
        <f t="shared" si="163"/>
        <v>1.224</v>
      </c>
      <c r="Q357" s="10">
        <f t="shared" si="164"/>
        <v>9.0666666666666664</v>
      </c>
      <c r="R357" s="9">
        <f t="shared" si="165"/>
        <v>6.1251840000000009</v>
      </c>
    </row>
    <row r="358" spans="1:22" s="7" customFormat="1" ht="13.5" customHeight="1">
      <c r="A358" s="73">
        <v>5</v>
      </c>
      <c r="B358" s="53" t="s">
        <v>125</v>
      </c>
      <c r="C358" s="74" t="s">
        <v>149</v>
      </c>
      <c r="D358" s="53" t="s">
        <v>50</v>
      </c>
      <c r="E358" s="77">
        <v>1</v>
      </c>
      <c r="F358" s="136" t="s">
        <v>88</v>
      </c>
      <c r="G358" s="136">
        <v>1</v>
      </c>
      <c r="H358" s="136" t="s">
        <v>34</v>
      </c>
      <c r="I358" s="136"/>
      <c r="J358" s="136">
        <v>30</v>
      </c>
      <c r="K358" s="136"/>
      <c r="L358" s="136">
        <v>23</v>
      </c>
      <c r="M358" s="136"/>
      <c r="N358" s="3">
        <f t="shared" si="161"/>
        <v>0</v>
      </c>
      <c r="O358" s="8">
        <f t="shared" si="162"/>
        <v>0</v>
      </c>
      <c r="P358" s="4">
        <f t="shared" si="163"/>
        <v>0</v>
      </c>
      <c r="Q358" s="10">
        <f t="shared" si="164"/>
        <v>0</v>
      </c>
      <c r="R358" s="9">
        <f t="shared" si="165"/>
        <v>0</v>
      </c>
    </row>
    <row r="359" spans="1:22" s="7" customFormat="1">
      <c r="A359" s="73">
        <v>6</v>
      </c>
      <c r="B359" s="53" t="s">
        <v>159</v>
      </c>
      <c r="C359" s="53" t="s">
        <v>168</v>
      </c>
      <c r="D359" s="53" t="s">
        <v>50</v>
      </c>
      <c r="E359" s="77">
        <v>1</v>
      </c>
      <c r="F359" s="136" t="s">
        <v>88</v>
      </c>
      <c r="G359" s="136">
        <v>1</v>
      </c>
      <c r="H359" s="136" t="s">
        <v>34</v>
      </c>
      <c r="I359" s="136"/>
      <c r="J359" s="136">
        <v>40</v>
      </c>
      <c r="K359" s="136"/>
      <c r="L359" s="136">
        <v>31</v>
      </c>
      <c r="M359" s="136"/>
      <c r="N359" s="3">
        <f t="shared" si="161"/>
        <v>0</v>
      </c>
      <c r="O359" s="8">
        <f t="shared" si="162"/>
        <v>0</v>
      </c>
      <c r="P359" s="4">
        <f t="shared" si="163"/>
        <v>0</v>
      </c>
      <c r="Q359" s="10">
        <f t="shared" si="164"/>
        <v>0</v>
      </c>
      <c r="R359" s="9">
        <f t="shared" si="165"/>
        <v>0</v>
      </c>
    </row>
    <row r="360" spans="1:22" s="7" customFormat="1">
      <c r="A360" s="73">
        <v>7</v>
      </c>
      <c r="B360" s="53" t="s">
        <v>160</v>
      </c>
      <c r="C360" s="53" t="s">
        <v>53</v>
      </c>
      <c r="D360" s="53" t="s">
        <v>31</v>
      </c>
      <c r="E360" s="77">
        <v>1</v>
      </c>
      <c r="F360" s="136" t="s">
        <v>88</v>
      </c>
      <c r="G360" s="136">
        <v>1</v>
      </c>
      <c r="H360" s="136" t="s">
        <v>34</v>
      </c>
      <c r="I360" s="136"/>
      <c r="J360" s="136">
        <v>32</v>
      </c>
      <c r="K360" s="136"/>
      <c r="L360" s="136">
        <v>18</v>
      </c>
      <c r="M360" s="136"/>
      <c r="N360" s="3">
        <f t="shared" si="161"/>
        <v>0</v>
      </c>
      <c r="O360" s="8">
        <f t="shared" si="162"/>
        <v>0</v>
      </c>
      <c r="P360" s="4">
        <f t="shared" si="163"/>
        <v>0</v>
      </c>
      <c r="Q360" s="10">
        <f t="shared" si="164"/>
        <v>0</v>
      </c>
      <c r="R360" s="9">
        <f t="shared" si="165"/>
        <v>0</v>
      </c>
    </row>
    <row r="361" spans="1:22" s="7" customFormat="1">
      <c r="A361" s="73">
        <v>8</v>
      </c>
      <c r="B361" s="53" t="s">
        <v>159</v>
      </c>
      <c r="C361" s="53" t="s">
        <v>149</v>
      </c>
      <c r="D361" s="53" t="s">
        <v>50</v>
      </c>
      <c r="E361" s="77">
        <v>1</v>
      </c>
      <c r="F361" s="136" t="s">
        <v>88</v>
      </c>
      <c r="G361" s="136">
        <v>1</v>
      </c>
      <c r="H361" s="136" t="s">
        <v>34</v>
      </c>
      <c r="I361" s="136"/>
      <c r="J361" s="136">
        <v>35</v>
      </c>
      <c r="K361" s="136"/>
      <c r="L361" s="136">
        <v>20</v>
      </c>
      <c r="M361" s="136"/>
      <c r="N361" s="3">
        <f t="shared" si="161"/>
        <v>0</v>
      </c>
      <c r="O361" s="8">
        <f t="shared" si="162"/>
        <v>0</v>
      </c>
      <c r="P361" s="4">
        <f t="shared" si="163"/>
        <v>0</v>
      </c>
      <c r="Q361" s="10">
        <f t="shared" si="164"/>
        <v>0</v>
      </c>
      <c r="R361" s="9">
        <f t="shared" si="165"/>
        <v>0</v>
      </c>
    </row>
    <row r="362" spans="1:22" s="7" customFormat="1">
      <c r="A362" s="73">
        <v>9</v>
      </c>
      <c r="B362" s="53" t="s">
        <v>160</v>
      </c>
      <c r="C362" s="53" t="s">
        <v>167</v>
      </c>
      <c r="D362" s="53" t="s">
        <v>50</v>
      </c>
      <c r="E362" s="77">
        <v>1</v>
      </c>
      <c r="F362" s="136" t="s">
        <v>88</v>
      </c>
      <c r="G362" s="136">
        <v>1</v>
      </c>
      <c r="H362" s="136" t="s">
        <v>34</v>
      </c>
      <c r="I362" s="136"/>
      <c r="J362" s="136">
        <v>36</v>
      </c>
      <c r="K362" s="136"/>
      <c r="L362" s="136">
        <v>25</v>
      </c>
      <c r="M362" s="136"/>
      <c r="N362" s="3">
        <f t="shared" si="161"/>
        <v>0</v>
      </c>
      <c r="O362" s="8">
        <f t="shared" si="162"/>
        <v>0</v>
      </c>
      <c r="P362" s="4">
        <f t="shared" si="163"/>
        <v>0</v>
      </c>
      <c r="Q362" s="10">
        <f t="shared" si="164"/>
        <v>0</v>
      </c>
      <c r="R362" s="9">
        <f t="shared" si="165"/>
        <v>0</v>
      </c>
    </row>
    <row r="363" spans="1:22" s="7" customFormat="1" ht="14.1" customHeight="1">
      <c r="A363" s="155" t="s">
        <v>41</v>
      </c>
      <c r="B363" s="156"/>
      <c r="C363" s="156"/>
      <c r="D363" s="156"/>
      <c r="E363" s="157"/>
      <c r="F363" s="157"/>
      <c r="G363" s="15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8"/>
      <c r="R363" s="9">
        <f>SUM(R354:R362)</f>
        <v>13.638976000000003</v>
      </c>
    </row>
    <row r="364" spans="1:22" s="7" customFormat="1" ht="15.75">
      <c r="A364" s="21" t="s">
        <v>56</v>
      </c>
      <c r="B364" s="21"/>
      <c r="C364" s="131"/>
      <c r="D364" s="131"/>
      <c r="E364" s="131"/>
      <c r="F364" s="131"/>
      <c r="G364" s="131"/>
      <c r="H364" s="131"/>
      <c r="I364" s="131"/>
      <c r="J364" s="131"/>
      <c r="K364" s="131"/>
      <c r="L364" s="131"/>
      <c r="M364" s="131"/>
      <c r="N364" s="131"/>
      <c r="O364" s="131"/>
      <c r="P364" s="131"/>
      <c r="Q364" s="131"/>
      <c r="R364" s="13"/>
    </row>
    <row r="365" spans="1:22" s="7" customFormat="1" ht="14.1" customHeight="1">
      <c r="A365" s="46" t="s">
        <v>63</v>
      </c>
      <c r="B365" s="46"/>
      <c r="C365" s="46"/>
      <c r="D365" s="46"/>
      <c r="E365" s="46"/>
      <c r="F365" s="46"/>
      <c r="G365" s="46"/>
      <c r="H365" s="46"/>
      <c r="I365" s="46"/>
      <c r="J365" s="131"/>
      <c r="K365" s="131"/>
      <c r="L365" s="131"/>
      <c r="M365" s="131"/>
      <c r="N365" s="131"/>
      <c r="O365" s="131"/>
      <c r="P365" s="131"/>
      <c r="Q365" s="131"/>
      <c r="R365" s="13"/>
    </row>
    <row r="366" spans="1:22" s="7" customFormat="1" ht="14.1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131"/>
      <c r="K366" s="131"/>
      <c r="L366" s="131"/>
      <c r="M366" s="131"/>
      <c r="N366" s="131"/>
      <c r="O366" s="131"/>
      <c r="P366" s="131"/>
      <c r="Q366" s="131"/>
      <c r="R366" s="13"/>
    </row>
    <row r="367" spans="1:22" ht="14.1" customHeight="1">
      <c r="A367" s="148" t="s">
        <v>169</v>
      </c>
      <c r="B367" s="149"/>
      <c r="C367" s="149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30"/>
      <c r="R367" s="7"/>
      <c r="S367" s="7"/>
      <c r="T367" s="7"/>
      <c r="U367" s="7"/>
      <c r="V367" s="7"/>
    </row>
    <row r="368" spans="1:22" ht="15.95" customHeight="1">
      <c r="A368" s="150" t="s">
        <v>59</v>
      </c>
      <c r="B368" s="159"/>
      <c r="C368" s="159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130"/>
      <c r="R368" s="7"/>
      <c r="S368" s="7"/>
      <c r="T368" s="7"/>
      <c r="U368" s="7"/>
      <c r="V368" s="7"/>
    </row>
    <row r="369" spans="1:22">
      <c r="A369" s="152" t="s">
        <v>170</v>
      </c>
      <c r="B369" s="153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30"/>
      <c r="R369" s="7"/>
      <c r="S369" s="7"/>
      <c r="T369" s="7"/>
      <c r="U369" s="7"/>
      <c r="V369" s="7"/>
    </row>
    <row r="370" spans="1:22">
      <c r="A370" s="73">
        <v>1</v>
      </c>
      <c r="B370" s="53" t="s">
        <v>171</v>
      </c>
      <c r="C370" s="53" t="s">
        <v>172</v>
      </c>
      <c r="D370" s="77" t="s">
        <v>31</v>
      </c>
      <c r="E370" s="136">
        <v>1</v>
      </c>
      <c r="F370" s="136" t="s">
        <v>83</v>
      </c>
      <c r="G370" s="136">
        <v>1</v>
      </c>
      <c r="H370" s="136" t="s">
        <v>34</v>
      </c>
      <c r="I370" s="136"/>
      <c r="J370" s="136">
        <v>43</v>
      </c>
      <c r="K370" s="136"/>
      <c r="L370" s="136">
        <v>39</v>
      </c>
      <c r="M370" s="136" t="s">
        <v>34</v>
      </c>
      <c r="N370" s="3">
        <f t="shared" ref="N370:N374" si="166">(IF(F370="OŽ",IF(L370=1,550.8,IF(L370=2,426.38,IF(L370=3,342.14,IF(L370=4,181.44,IF(L370=5,168.48,IF(L370=6,155.52,IF(L370=7,148.5,IF(L370=8,144,0))))))))+IF(L370&lt;=8,0,IF(L370&lt;=16,137.7,IF(L370&lt;=24,108,IF(L370&lt;=32,80.1,IF(L370&lt;=36,52.2,0)))))-IF(L370&lt;=8,0,IF(L370&lt;=16,(L370-9)*2.754,IF(L370&lt;=24,(L370-17)* 2.754,IF(L370&lt;=32,(L370-25)* 2.754,IF(L370&lt;=36,(L370-33)*2.754,0))))),0)+IF(F370="PČ",IF(L370=1,449,IF(L370=2,314.6,IF(L370=3,238,IF(L370=4,172,IF(L370=5,159,IF(L370=6,145,IF(L370=7,132,IF(L370=8,119,0))))))))+IF(L370&lt;=8,0,IF(L370&lt;=16,88,IF(L370&lt;=24,55,IF(L370&lt;=32,22,0))))-IF(L370&lt;=8,0,IF(L370&lt;=16,(L370-9)*2.245,IF(L370&lt;=24,(L370-17)*2.245,IF(L370&lt;=32,(L370-25)*2.245,0)))),0)+IF(F370="PČneol",IF(L370=1,85,IF(L370=2,64.61,IF(L370=3,50.76,IF(L370=4,16.25,IF(L370=5,15,IF(L370=6,13.75,IF(L370=7,12.5,IF(L370=8,11.25,0))))))))+IF(L370&lt;=8,0,IF(L370&lt;=16,9,0))-IF(L370&lt;=8,0,IF(L370&lt;=16,(L370-9)*0.425,0)),0)+IF(F370="PŽ",IF(L370=1,85,IF(L370=2,59.5,IF(L370=3,45,IF(L370=4,32.5,IF(L370=5,30,IF(L370=6,27.5,IF(L370=7,25,IF(L370=8,22.5,0))))))))+IF(L370&lt;=8,0,IF(L370&lt;=16,19,IF(L370&lt;=24,13,IF(L370&lt;=32,8,0))))-IF(L370&lt;=8,0,IF(L370&lt;=16,(L370-9)*0.425,IF(L370&lt;=24,(L370-17)*0.425,IF(L370&lt;=32,(L370-25)*0.425,0)))),0)+IF(F370="EČ",IF(L370=1,204,IF(L370=2,156.24,IF(L370=3,123.84,IF(L370=4,72,IF(L370=5,66,IF(L370=6,60,IF(L370=7,54,IF(L370=8,48,0))))))))+IF(L370&lt;=8,0,IF(L370&lt;=16,40,IF(L370&lt;=24,25,0)))-IF(L370&lt;=8,0,IF(L370&lt;=16,(L370-9)*1.02,IF(L370&lt;=24,(L370-17)*1.02,0))),0)+IF(F370="EČneol",IF(L370=1,68,IF(L370=2,51.69,IF(L370=3,40.61,IF(L370=4,13,IF(L370=5,12,IF(L370=6,11,IF(L370=7,10,IF(L370=8,9,0)))))))))+IF(F370="EŽ",IF(L370=1,68,IF(L370=2,47.6,IF(L370=3,36,IF(L370=4,18,IF(L370=5,16.5,IF(L370=6,15,IF(L370=7,13.5,IF(L370=8,12,0))))))))+IF(L370&lt;=8,0,IF(L370&lt;=16,10,IF(L370&lt;=24,6,0)))-IF(L370&lt;=8,0,IF(L370&lt;=16,(L370-9)*0.34,IF(L370&lt;=24,(L370-17)*0.34,0))),0)+IF(F370="PT",IF(L370=1,68,IF(L370=2,52.08,IF(L370=3,41.28,IF(L370=4,24,IF(L370=5,22,IF(L370=6,20,IF(L370=7,18,IF(L370=8,16,0))))))))+IF(L370&lt;=8,0,IF(L370&lt;=16,13,IF(L370&lt;=24,9,IF(L370&lt;=32,4,0))))-IF(L370&lt;=8,0,IF(L370&lt;=16,(L370-9)*0.34,IF(L370&lt;=24,(L370-17)*0.34,IF(L370&lt;=32,(L370-25)*0.34,0)))),0)+IF(F370="JOŽ",IF(L370=1,85,IF(L370=2,59.5,IF(L370=3,45,IF(L370=4,32.5,IF(L370=5,30,IF(L370=6,27.5,IF(L370=7,25,IF(L370=8,22.5,0))))))))+IF(L370&lt;=8,0,IF(L370&lt;=16,19,IF(L370&lt;=24,13,0)))-IF(L370&lt;=8,0,IF(L370&lt;=16,(L370-9)*0.425,IF(L370&lt;=24,(L370-17)*0.425,0))),0)+IF(F370="JPČ",IF(L370=1,68,IF(L370=2,47.6,IF(L370=3,36,IF(L370=4,26,IF(L370=5,24,IF(L370=6,22,IF(L370=7,20,IF(L370=8,18,0))))))))+IF(L370&lt;=8,0,IF(L370&lt;=16,13,IF(L370&lt;=24,9,0)))-IF(L370&lt;=8,0,IF(L370&lt;=16,(L370-9)*0.34,IF(L370&lt;=24,(L370-17)*0.34,0))),0)+IF(F370="JEČ",IF(L370=1,34,IF(L370=2,26.04,IF(L370=3,20.6,IF(L370=4,12,IF(L370=5,11,IF(L370=6,10,IF(L370=7,9,IF(L370=8,8,0))))))))+IF(L370&lt;=8,0,IF(L370&lt;=16,6,0))-IF(L370&lt;=8,0,IF(L370&lt;=16,(L370-9)*0.17,0)),0)+IF(F370="JEOF",IF(L370=1,34,IF(L370=2,26.04,IF(L370=3,20.6,IF(L370=4,12,IF(L370=5,11,IF(L370=6,10,IF(L370=7,9,IF(L370=8,8,0))))))))+IF(L370&lt;=8,0,IF(L370&lt;=16,6,0))-IF(L370&lt;=8,0,IF(L370&lt;=16,(L370-9)*0.17,0)),0)+IF(F370="JnPČ",IF(L370=1,51,IF(L370=2,35.7,IF(L370=3,27,IF(L370=4,19.5,IF(L370=5,18,IF(L370=6,16.5,IF(L370=7,15,IF(L370=8,13.5,0))))))))+IF(L370&lt;=8,0,IF(L370&lt;=16,10,0))-IF(L370&lt;=8,0,IF(L370&lt;=16,(L370-9)*0.255,0)),0)+IF(F370="JnEČ",IF(L370=1,25.5,IF(L370=2,19.53,IF(L370=3,15.48,IF(L370=4,9,IF(L370=5,8.25,IF(L370=6,7.5,IF(L370=7,6.75,IF(L370=8,6,0))))))))+IF(L370&lt;=8,0,IF(L370&lt;=16,5,0))-IF(L370&lt;=8,0,IF(L370&lt;=16,(L370-9)*0.1275,0)),0)+IF(F370="JčPČ",IF(L370=1,21.25,IF(L370=2,14.5,IF(L370=3,11.5,IF(L370=4,7,IF(L370=5,6.5,IF(L370=6,6,IF(L370=7,5.5,IF(L370=8,5,0))))))))+IF(L370&lt;=8,0,IF(L370&lt;=16,4,0))-IF(L370&lt;=8,0,IF(L370&lt;=16,(L370-9)*0.10625,0)),0)+IF(F370="JčEČ",IF(L370=1,17,IF(L370=2,13.02,IF(L370=3,10.32,IF(L370=4,6,IF(L370=5,5.5,IF(L370=6,5,IF(L370=7,4.5,IF(L370=8,4,0))))))))+IF(L370&lt;=8,0,IF(L370&lt;=16,3,0))-IF(L370&lt;=8,0,IF(L370&lt;=16,(L370-9)*0.085,0)),0)+IF(F370="NEAK",IF(L370=1,11.48,IF(L370=2,8.79,IF(L370=3,6.97,IF(L370=4,4.05,IF(L370=5,3.71,IF(L370=6,3.38,IF(L370=7,3.04,IF(L370=8,2.7,0))))))))+IF(L370&lt;=8,0,IF(L370&lt;=16,2,IF(L370&lt;=24,1.3,0)))-IF(L370&lt;=8,0,IF(L370&lt;=16,(L370-9)*0.0574,IF(L370&lt;=24,(L370-17)*0.0574,0))),0))*IF(L370&lt;0,1,IF(OR(F370="PČ",F370="PŽ",F370="PT"),IF(J370&lt;32,J370/32,1),1))* IF(L370&lt;0,1,IF(OR(F370="EČ",F370="EŽ",F370="JOŽ",F370="JPČ",F370="NEAK"),IF(J370&lt;24,J370/24,1),1))*IF(L370&lt;0,1,IF(OR(F370="PČneol",F370="JEČ",F370="JEOF",F370="JnPČ",F370="JnEČ",F370="JčPČ",F370="JčEČ"),IF(J370&lt;16,J370/16,1),1))*IF(L370&lt;0,1,IF(F370="EČneol",IF(J370&lt;8,J370/8,1),1))</f>
        <v>0</v>
      </c>
      <c r="O370" s="8">
        <f t="shared" ref="O370:O374" si="167">IF(F370="OŽ",N370,IF(H370="Ne",IF(J370*0.3&lt;J370-L370,N370,0),IF(J370*0.1&lt;J370-L370,N370,0)))</f>
        <v>0</v>
      </c>
      <c r="P370" s="4">
        <f t="shared" ref="P370" si="168">IF(O370=0,0,IF(F370="OŽ",IF(L370&gt;35,0,IF(J370&gt;35,(36-L370)*1.836,((36-L370)-(36-J370))*1.836)),0)+IF(F370="PČ",IF(L370&gt;31,0,IF(J370&gt;31,(32-L370)*1.347,((32-L370)-(32-J370))*1.347)),0)+ IF(F370="PČneol",IF(L370&gt;15,0,IF(J370&gt;15,(16-L370)*0.255,((16-L370)-(16-J370))*0.255)),0)+IF(F370="PŽ",IF(L370&gt;31,0,IF(J370&gt;31,(32-L370)*0.255,((32-L370)-(32-J370))*0.255)),0)+IF(F370="EČ",IF(L370&gt;23,0,IF(J370&gt;23,(24-L370)*0.612,((24-L370)-(24-J370))*0.612)),0)+IF(F370="EČneol",IF(L370&gt;7,0,IF(J370&gt;7,(8-L370)*0.204,((8-L370)-(8-J370))*0.204)),0)+IF(F370="EŽ",IF(L370&gt;23,0,IF(J370&gt;23,(24-L370)*0.204,((24-L370)-(24-J370))*0.204)),0)+IF(F370="PT",IF(L370&gt;31,0,IF(J370&gt;31,(32-L370)*0.204,((32-L370)-(32-J370))*0.204)),0)+IF(F370="JOŽ",IF(L370&gt;23,0,IF(J370&gt;23,(24-L370)*0.255,((24-L370)-(24-J370))*0.255)),0)+IF(F370="JPČ",IF(L370&gt;23,0,IF(J370&gt;23,(24-L370)*0.204,((24-L370)-(24-J370))*0.204)),0)+IF(F370="JEČ",IF(L370&gt;15,0,IF(J370&gt;15,(16-L370)*0.102,((16-L370)-(16-J370))*0.102)),0)+IF(F370="JEOF",IF(L370&gt;15,0,IF(J370&gt;15,(16-L370)*0.102,((16-L370)-(16-J370))*0.102)),0)+IF(F370="JnPČ",IF(L370&gt;15,0,IF(J370&gt;15,(16-L370)*0.153,((16-L370)-(16-J370))*0.153)),0)+IF(F370="JnEČ",IF(L370&gt;15,0,IF(J370&gt;15,(16-L370)*0.0765,((16-L370)-(16-J370))*0.0765)),0)+IF(F370="JčPČ",IF(L370&gt;15,0,IF(J370&gt;15,(16-L370)*0.06375,((16-L370)-(16-J370))*0.06375)),0)+IF(F370="JčEČ",IF(L370&gt;15,0,IF(J370&gt;15,(16-L370)*0.051,((16-L370)-(16-J370))*0.051)),0)+IF(F370="NEAK",IF(L370&gt;23,0,IF(J370&gt;23,(24-L370)*0.03444,((24-L370)-(24-J370))*0.03444)),0))</f>
        <v>0</v>
      </c>
      <c r="Q370" s="10">
        <f t="shared" ref="Q370" si="169">IF(ISERROR(P370*100/N370),0,(P370*100/N370))</f>
        <v>0</v>
      </c>
      <c r="R370" s="9">
        <f t="shared" ref="R370:R374" si="170">IF(Q370&lt;=30,O370+P370,O370+O370*0.3)*IF(G370=1,0.4,IF(G370=2,0.75,IF(G370="1 (kas 4 m. 1 k. nerengiamos)",0.52,1)))*IF(D370="olimpinė",1,IF(M370="Ne",0.5,1))*IF(OR(A$5="Lietuvos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federacija"),IF(OR(J370&lt;8,K370&lt;16),0,1),1)*E370*IF(I370&lt;=1,1,1/I370)*IF(OR(A$5="Lietuvos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0" s="7"/>
      <c r="T370" s="7"/>
      <c r="U370" s="7"/>
      <c r="V370" s="7"/>
    </row>
    <row r="371" spans="1:22">
      <c r="A371" s="73">
        <v>2</v>
      </c>
      <c r="B371" s="53" t="s">
        <v>61</v>
      </c>
      <c r="C371" s="53" t="s">
        <v>172</v>
      </c>
      <c r="D371" s="77" t="s">
        <v>31</v>
      </c>
      <c r="E371" s="136">
        <v>1</v>
      </c>
      <c r="F371" s="136" t="s">
        <v>83</v>
      </c>
      <c r="G371" s="136">
        <v>1</v>
      </c>
      <c r="H371" s="136" t="s">
        <v>34</v>
      </c>
      <c r="I371" s="136"/>
      <c r="J371" s="136">
        <v>43</v>
      </c>
      <c r="K371" s="136"/>
      <c r="L371" s="136">
        <v>27</v>
      </c>
      <c r="M371" s="136" t="s">
        <v>34</v>
      </c>
      <c r="N371" s="3">
        <f t="shared" si="166"/>
        <v>0</v>
      </c>
      <c r="O371" s="8">
        <f t="shared" si="167"/>
        <v>0</v>
      </c>
      <c r="P371" s="4">
        <f t="shared" ref="P371:P374" si="171">IF(O371=0,0,IF(F371="OŽ",IF(L371&gt;35,0,IF(J371&gt;35,(36-L371)*1.836,((36-L371)-(36-J371))*1.836)),0)+IF(F371="PČ",IF(L371&gt;31,0,IF(J371&gt;31,(32-L371)*1.347,((32-L371)-(32-J371))*1.347)),0)+ IF(F371="PČneol",IF(L371&gt;15,0,IF(J371&gt;15,(16-L371)*0.255,((16-L371)-(16-J371))*0.255)),0)+IF(F371="PŽ",IF(L371&gt;31,0,IF(J371&gt;31,(32-L371)*0.255,((32-L371)-(32-J371))*0.255)),0)+IF(F371="EČ",IF(L371&gt;23,0,IF(J371&gt;23,(24-L371)*0.612,((24-L371)-(24-J371))*0.612)),0)+IF(F371="EČneol",IF(L371&gt;7,0,IF(J371&gt;7,(8-L371)*0.204,((8-L371)-(8-J371))*0.204)),0)+IF(F371="EŽ",IF(L371&gt;23,0,IF(J371&gt;23,(24-L371)*0.204,((24-L371)-(24-J371))*0.204)),0)+IF(F371="PT",IF(L371&gt;31,0,IF(J371&gt;31,(32-L371)*0.204,((32-L371)-(32-J371))*0.204)),0)+IF(F371="JOŽ",IF(L371&gt;23,0,IF(J371&gt;23,(24-L371)*0.255,((24-L371)-(24-J371))*0.255)),0)+IF(F371="JPČ",IF(L371&gt;23,0,IF(J371&gt;23,(24-L371)*0.204,((24-L371)-(24-J371))*0.204)),0)+IF(F371="JEČ",IF(L371&gt;15,0,IF(J371&gt;15,(16-L371)*0.102,((16-L371)-(16-J371))*0.102)),0)+IF(F371="JEOF",IF(L371&gt;15,0,IF(J371&gt;15,(16-L371)*0.102,((16-L371)-(16-J371))*0.102)),0)+IF(F371="JnPČ",IF(L371&gt;15,0,IF(J371&gt;15,(16-L371)*0.153,((16-L371)-(16-J371))*0.153)),0)+IF(F371="JnEČ",IF(L371&gt;15,0,IF(J371&gt;15,(16-L371)*0.0765,((16-L371)-(16-J371))*0.0765)),0)+IF(F371="JčPČ",IF(L371&gt;15,0,IF(J371&gt;15,(16-L371)*0.06375,((16-L371)-(16-J371))*0.06375)),0)+IF(F371="JčEČ",IF(L371&gt;15,0,IF(J371&gt;15,(16-L371)*0.051,((16-L371)-(16-J371))*0.051)),0)+IF(F371="NEAK",IF(L371&gt;23,0,IF(J371&gt;23,(24-L371)*0.03444,((24-L371)-(24-J371))*0.03444)),0))</f>
        <v>0</v>
      </c>
      <c r="Q371" s="10">
        <f t="shared" ref="Q371:Q374" si="172">IF(ISERROR(P371*100/N371),0,(P371*100/N371))</f>
        <v>0</v>
      </c>
      <c r="R371" s="9">
        <f t="shared" si="170"/>
        <v>0</v>
      </c>
      <c r="S371" s="7"/>
      <c r="T371" s="7"/>
      <c r="U371" s="7"/>
      <c r="V371" s="7"/>
    </row>
    <row r="372" spans="1:22">
      <c r="A372" s="73">
        <v>3</v>
      </c>
      <c r="B372" s="53" t="s">
        <v>173</v>
      </c>
      <c r="C372" s="53" t="s">
        <v>172</v>
      </c>
      <c r="D372" s="77" t="s">
        <v>31</v>
      </c>
      <c r="E372" s="136">
        <v>1</v>
      </c>
      <c r="F372" s="136" t="s">
        <v>83</v>
      </c>
      <c r="G372" s="136">
        <v>1</v>
      </c>
      <c r="H372" s="136" t="s">
        <v>34</v>
      </c>
      <c r="I372" s="136"/>
      <c r="J372" s="136">
        <v>64</v>
      </c>
      <c r="K372" s="136"/>
      <c r="L372" s="136">
        <v>53</v>
      </c>
      <c r="M372" s="136" t="s">
        <v>34</v>
      </c>
      <c r="N372" s="3">
        <f t="shared" si="166"/>
        <v>0</v>
      </c>
      <c r="O372" s="8">
        <f t="shared" si="167"/>
        <v>0</v>
      </c>
      <c r="P372" s="4">
        <f t="shared" si="171"/>
        <v>0</v>
      </c>
      <c r="Q372" s="10">
        <f t="shared" si="172"/>
        <v>0</v>
      </c>
      <c r="R372" s="9">
        <f t="shared" si="170"/>
        <v>0</v>
      </c>
      <c r="S372" s="7"/>
      <c r="T372" s="7"/>
      <c r="U372" s="7"/>
      <c r="V372" s="7"/>
    </row>
    <row r="373" spans="1:22">
      <c r="A373" s="73">
        <v>4</v>
      </c>
      <c r="B373" s="53" t="s">
        <v>174</v>
      </c>
      <c r="C373" s="53" t="s">
        <v>172</v>
      </c>
      <c r="D373" s="77" t="s">
        <v>31</v>
      </c>
      <c r="E373" s="136">
        <v>1</v>
      </c>
      <c r="F373" s="136" t="s">
        <v>74</v>
      </c>
      <c r="G373" s="136">
        <v>1</v>
      </c>
      <c r="H373" s="136" t="s">
        <v>34</v>
      </c>
      <c r="I373" s="136"/>
      <c r="J373" s="136">
        <v>44</v>
      </c>
      <c r="K373" s="136"/>
      <c r="L373" s="136">
        <v>44</v>
      </c>
      <c r="M373" s="136" t="s">
        <v>34</v>
      </c>
      <c r="N373" s="3">
        <f t="shared" si="166"/>
        <v>0</v>
      </c>
      <c r="O373" s="8">
        <f t="shared" si="167"/>
        <v>0</v>
      </c>
      <c r="P373" s="4">
        <f t="shared" si="171"/>
        <v>0</v>
      </c>
      <c r="Q373" s="10">
        <f t="shared" si="172"/>
        <v>0</v>
      </c>
      <c r="R373" s="9">
        <f t="shared" si="170"/>
        <v>0</v>
      </c>
      <c r="S373" s="7"/>
      <c r="T373" s="7"/>
      <c r="U373" s="7"/>
      <c r="V373" s="7"/>
    </row>
    <row r="374" spans="1:22">
      <c r="A374" s="73">
        <v>5</v>
      </c>
      <c r="B374" s="53" t="s">
        <v>175</v>
      </c>
      <c r="C374" s="53" t="s">
        <v>172</v>
      </c>
      <c r="D374" s="77" t="s">
        <v>31</v>
      </c>
      <c r="E374" s="136">
        <v>1</v>
      </c>
      <c r="F374" s="136" t="s">
        <v>74</v>
      </c>
      <c r="G374" s="136">
        <v>1</v>
      </c>
      <c r="H374" s="136" t="s">
        <v>34</v>
      </c>
      <c r="I374" s="136"/>
      <c r="J374" s="136">
        <v>92</v>
      </c>
      <c r="K374" s="136"/>
      <c r="L374" s="136">
        <v>84</v>
      </c>
      <c r="M374" s="136" t="s">
        <v>34</v>
      </c>
      <c r="N374" s="3">
        <f t="shared" si="166"/>
        <v>0</v>
      </c>
      <c r="O374" s="8">
        <f t="shared" si="167"/>
        <v>0</v>
      </c>
      <c r="P374" s="4">
        <f t="shared" si="171"/>
        <v>0</v>
      </c>
      <c r="Q374" s="10">
        <f t="shared" si="172"/>
        <v>0</v>
      </c>
      <c r="R374" s="9">
        <f t="shared" si="170"/>
        <v>0</v>
      </c>
      <c r="S374" s="7"/>
      <c r="T374" s="7"/>
      <c r="U374" s="7"/>
      <c r="V374" s="7"/>
    </row>
    <row r="375" spans="1:22">
      <c r="A375" s="155" t="s">
        <v>41</v>
      </c>
      <c r="B375" s="156"/>
      <c r="C375" s="156"/>
      <c r="D375" s="157"/>
      <c r="E375" s="157"/>
      <c r="F375" s="157"/>
      <c r="G375" s="15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8"/>
      <c r="R375" s="9">
        <f>SUM(R370:R374)</f>
        <v>0</v>
      </c>
      <c r="S375" s="7"/>
      <c r="T375" s="7"/>
      <c r="U375" s="7"/>
      <c r="V375" s="7"/>
    </row>
    <row r="376" spans="1:22" ht="15.75">
      <c r="A376" s="21" t="s">
        <v>56</v>
      </c>
      <c r="B376" s="21"/>
      <c r="C376" s="131"/>
      <c r="D376" s="131"/>
      <c r="E376" s="131"/>
      <c r="F376" s="131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"/>
      <c r="S376" s="7"/>
      <c r="T376" s="7"/>
      <c r="U376" s="7"/>
      <c r="V376" s="7"/>
    </row>
    <row r="377" spans="1:22">
      <c r="A377" s="46" t="s">
        <v>63</v>
      </c>
      <c r="B377" s="46"/>
      <c r="C377" s="46"/>
      <c r="D377" s="46"/>
      <c r="E377" s="46"/>
      <c r="F377" s="46"/>
      <c r="G377" s="46"/>
      <c r="H377" s="46"/>
      <c r="I377" s="46"/>
      <c r="J377" s="131"/>
      <c r="K377" s="131"/>
      <c r="L377" s="131"/>
      <c r="M377" s="131"/>
      <c r="N377" s="131"/>
      <c r="O377" s="131"/>
      <c r="P377" s="131"/>
      <c r="Q377" s="131"/>
      <c r="R377" s="13"/>
      <c r="S377" s="7"/>
      <c r="T377" s="7"/>
      <c r="U377" s="7"/>
      <c r="V377" s="7"/>
    </row>
    <row r="378" spans="1:22" s="7" customFormat="1">
      <c r="A378" s="46"/>
      <c r="B378" s="46"/>
      <c r="C378" s="46"/>
      <c r="D378" s="46"/>
      <c r="E378" s="46"/>
      <c r="F378" s="46"/>
      <c r="G378" s="46"/>
      <c r="H378" s="46"/>
      <c r="I378" s="46"/>
      <c r="J378" s="131"/>
      <c r="K378" s="131"/>
      <c r="L378" s="131"/>
      <c r="M378" s="131"/>
      <c r="N378" s="131"/>
      <c r="O378" s="131"/>
      <c r="P378" s="131"/>
      <c r="Q378" s="131"/>
      <c r="R378" s="13"/>
    </row>
    <row r="379" spans="1:22">
      <c r="A379" s="148" t="s">
        <v>176</v>
      </c>
      <c r="B379" s="149"/>
      <c r="C379" s="149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30"/>
      <c r="R379" s="7"/>
      <c r="S379" s="7"/>
      <c r="T379" s="7"/>
      <c r="U379" s="7"/>
      <c r="V379" s="7"/>
    </row>
    <row r="380" spans="1:22" ht="18">
      <c r="A380" s="150" t="s">
        <v>59</v>
      </c>
      <c r="B380" s="159"/>
      <c r="C380" s="159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130"/>
      <c r="R380" s="7"/>
      <c r="S380" s="7"/>
      <c r="T380" s="7"/>
      <c r="U380" s="7"/>
      <c r="V380" s="7"/>
    </row>
    <row r="381" spans="1:22">
      <c r="A381" s="152" t="s">
        <v>177</v>
      </c>
      <c r="B381" s="153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30"/>
      <c r="R381" s="7"/>
      <c r="S381" s="7"/>
      <c r="T381" s="7"/>
      <c r="U381" s="7"/>
      <c r="V381" s="7"/>
    </row>
    <row r="382" spans="1:22">
      <c r="A382" s="73">
        <v>1</v>
      </c>
      <c r="B382" s="53" t="s">
        <v>178</v>
      </c>
      <c r="C382" s="53" t="s">
        <v>129</v>
      </c>
      <c r="D382" s="77" t="s">
        <v>31</v>
      </c>
      <c r="E382" s="136">
        <v>1</v>
      </c>
      <c r="F382" s="136" t="s">
        <v>45</v>
      </c>
      <c r="G382" s="136">
        <v>1</v>
      </c>
      <c r="H382" s="136" t="s">
        <v>34</v>
      </c>
      <c r="I382" s="136"/>
      <c r="J382" s="136">
        <v>78</v>
      </c>
      <c r="K382" s="136"/>
      <c r="L382" s="136">
        <v>70</v>
      </c>
      <c r="M382" s="136" t="s">
        <v>34</v>
      </c>
      <c r="N382" s="3">
        <f t="shared" ref="N382:N384" si="173">(IF(F382="OŽ",IF(L382=1,550.8,IF(L382=2,426.38,IF(L382=3,342.14,IF(L382=4,181.44,IF(L382=5,168.48,IF(L382=6,155.52,IF(L382=7,148.5,IF(L382=8,144,0))))))))+IF(L382&lt;=8,0,IF(L382&lt;=16,137.7,IF(L382&lt;=24,108,IF(L382&lt;=32,80.1,IF(L382&lt;=36,52.2,0)))))-IF(L382&lt;=8,0,IF(L382&lt;=16,(L382-9)*2.754,IF(L382&lt;=24,(L382-17)* 2.754,IF(L382&lt;=32,(L382-25)* 2.754,IF(L382&lt;=36,(L382-33)*2.754,0))))),0)+IF(F382="PČ",IF(L382=1,449,IF(L382=2,314.6,IF(L382=3,238,IF(L382=4,172,IF(L382=5,159,IF(L382=6,145,IF(L382=7,132,IF(L382=8,119,0))))))))+IF(L382&lt;=8,0,IF(L382&lt;=16,88,IF(L382&lt;=24,55,IF(L382&lt;=32,22,0))))-IF(L382&lt;=8,0,IF(L382&lt;=16,(L382-9)*2.245,IF(L382&lt;=24,(L382-17)*2.245,IF(L382&lt;=32,(L382-25)*2.245,0)))),0)+IF(F382="PČneol",IF(L382=1,85,IF(L382=2,64.61,IF(L382=3,50.76,IF(L382=4,16.25,IF(L382=5,15,IF(L382=6,13.75,IF(L382=7,12.5,IF(L382=8,11.25,0))))))))+IF(L382&lt;=8,0,IF(L382&lt;=16,9,0))-IF(L382&lt;=8,0,IF(L382&lt;=16,(L382-9)*0.425,0)),0)+IF(F382="PŽ",IF(L382=1,85,IF(L382=2,59.5,IF(L382=3,45,IF(L382=4,32.5,IF(L382=5,30,IF(L382=6,27.5,IF(L382=7,25,IF(L382=8,22.5,0))))))))+IF(L382&lt;=8,0,IF(L382&lt;=16,19,IF(L382&lt;=24,13,IF(L382&lt;=32,8,0))))-IF(L382&lt;=8,0,IF(L382&lt;=16,(L382-9)*0.425,IF(L382&lt;=24,(L382-17)*0.425,IF(L382&lt;=32,(L382-25)*0.425,0)))),0)+IF(F382="EČ",IF(L382=1,204,IF(L382=2,156.24,IF(L382=3,123.84,IF(L382=4,72,IF(L382=5,66,IF(L382=6,60,IF(L382=7,54,IF(L382=8,48,0))))))))+IF(L382&lt;=8,0,IF(L382&lt;=16,40,IF(L382&lt;=24,25,0)))-IF(L382&lt;=8,0,IF(L382&lt;=16,(L382-9)*1.02,IF(L382&lt;=24,(L382-17)*1.02,0))),0)+IF(F382="EČneol",IF(L382=1,68,IF(L382=2,51.69,IF(L382=3,40.61,IF(L382=4,13,IF(L382=5,12,IF(L382=6,11,IF(L382=7,10,IF(L382=8,9,0)))))))))+IF(F382="EŽ",IF(L382=1,68,IF(L382=2,47.6,IF(L382=3,36,IF(L382=4,18,IF(L382=5,16.5,IF(L382=6,15,IF(L382=7,13.5,IF(L382=8,12,0))))))))+IF(L382&lt;=8,0,IF(L382&lt;=16,10,IF(L382&lt;=24,6,0)))-IF(L382&lt;=8,0,IF(L382&lt;=16,(L382-9)*0.34,IF(L382&lt;=24,(L382-17)*0.34,0))),0)+IF(F382="PT",IF(L382=1,68,IF(L382=2,52.08,IF(L382=3,41.28,IF(L382=4,24,IF(L382=5,22,IF(L382=6,20,IF(L382=7,18,IF(L382=8,16,0))))))))+IF(L382&lt;=8,0,IF(L382&lt;=16,13,IF(L382&lt;=24,9,IF(L382&lt;=32,4,0))))-IF(L382&lt;=8,0,IF(L382&lt;=16,(L382-9)*0.34,IF(L382&lt;=24,(L382-17)*0.34,IF(L382&lt;=32,(L382-25)*0.34,0)))),0)+IF(F382="JOŽ",IF(L382=1,85,IF(L382=2,59.5,IF(L382=3,45,IF(L382=4,32.5,IF(L382=5,30,IF(L382=6,27.5,IF(L382=7,25,IF(L382=8,22.5,0))))))))+IF(L382&lt;=8,0,IF(L382&lt;=16,19,IF(L382&lt;=24,13,0)))-IF(L382&lt;=8,0,IF(L382&lt;=16,(L382-9)*0.425,IF(L382&lt;=24,(L382-17)*0.425,0))),0)+IF(F382="JPČ",IF(L382=1,68,IF(L382=2,47.6,IF(L382=3,36,IF(L382=4,26,IF(L382=5,24,IF(L382=6,22,IF(L382=7,20,IF(L382=8,18,0))))))))+IF(L382&lt;=8,0,IF(L382&lt;=16,13,IF(L382&lt;=24,9,0)))-IF(L382&lt;=8,0,IF(L382&lt;=16,(L382-9)*0.34,IF(L382&lt;=24,(L382-17)*0.34,0))),0)+IF(F382="JEČ",IF(L382=1,34,IF(L382=2,26.04,IF(L382=3,20.6,IF(L382=4,12,IF(L382=5,11,IF(L382=6,10,IF(L382=7,9,IF(L382=8,8,0))))))))+IF(L382&lt;=8,0,IF(L382&lt;=16,6,0))-IF(L382&lt;=8,0,IF(L382&lt;=16,(L382-9)*0.17,0)),0)+IF(F382="JEOF",IF(L382=1,34,IF(L382=2,26.04,IF(L382=3,20.6,IF(L382=4,12,IF(L382=5,11,IF(L382=6,10,IF(L382=7,9,IF(L382=8,8,0))))))))+IF(L382&lt;=8,0,IF(L382&lt;=16,6,0))-IF(L382&lt;=8,0,IF(L382&lt;=16,(L382-9)*0.17,0)),0)+IF(F382="JnPČ",IF(L382=1,51,IF(L382=2,35.7,IF(L382=3,27,IF(L382=4,19.5,IF(L382=5,18,IF(L382=6,16.5,IF(L382=7,15,IF(L382=8,13.5,0))))))))+IF(L382&lt;=8,0,IF(L382&lt;=16,10,0))-IF(L382&lt;=8,0,IF(L382&lt;=16,(L382-9)*0.255,0)),0)+IF(F382="JnEČ",IF(L382=1,25.5,IF(L382=2,19.53,IF(L382=3,15.48,IF(L382=4,9,IF(L382=5,8.25,IF(L382=6,7.5,IF(L382=7,6.75,IF(L382=8,6,0))))))))+IF(L382&lt;=8,0,IF(L382&lt;=16,5,0))-IF(L382&lt;=8,0,IF(L382&lt;=16,(L382-9)*0.1275,0)),0)+IF(F382="JčPČ",IF(L382=1,21.25,IF(L382=2,14.5,IF(L382=3,11.5,IF(L382=4,7,IF(L382=5,6.5,IF(L382=6,6,IF(L382=7,5.5,IF(L382=8,5,0))))))))+IF(L382&lt;=8,0,IF(L382&lt;=16,4,0))-IF(L382&lt;=8,0,IF(L382&lt;=16,(L382-9)*0.10625,0)),0)+IF(F382="JčEČ",IF(L382=1,17,IF(L382=2,13.02,IF(L382=3,10.32,IF(L382=4,6,IF(L382=5,5.5,IF(L382=6,5,IF(L382=7,4.5,IF(L382=8,4,0))))))))+IF(L382&lt;=8,0,IF(L382&lt;=16,3,0))-IF(L382&lt;=8,0,IF(L382&lt;=16,(L382-9)*0.085,0)),0)+IF(F382="NEAK",IF(L382=1,11.48,IF(L382=2,8.79,IF(L382=3,6.97,IF(L382=4,4.05,IF(L382=5,3.71,IF(L382=6,3.38,IF(L382=7,3.04,IF(L382=8,2.7,0))))))))+IF(L382&lt;=8,0,IF(L382&lt;=16,2,IF(L382&lt;=24,1.3,0)))-IF(L382&lt;=8,0,IF(L382&lt;=16,(L382-9)*0.0574,IF(L382&lt;=24,(L382-17)*0.0574,0))),0))*IF(L382&lt;0,1,IF(OR(F382="PČ",F382="PŽ",F382="PT"),IF(J382&lt;32,J382/32,1),1))* IF(L382&lt;0,1,IF(OR(F382="EČ",F382="EŽ",F382="JOŽ",F382="JPČ",F382="NEAK"),IF(J382&lt;24,J382/24,1),1))*IF(L382&lt;0,1,IF(OR(F382="PČneol",F382="JEČ",F382="JEOF",F382="JnPČ",F382="JnEČ",F382="JčPČ",F382="JčEČ"),IF(J382&lt;16,J382/16,1),1))*IF(L382&lt;0,1,IF(F382="EČneol",IF(J382&lt;8,J382/8,1),1))</f>
        <v>0</v>
      </c>
      <c r="O382" s="8">
        <f t="shared" ref="O382:O384" si="174">IF(F382="OŽ",N382,IF(H382="Ne",IF(J382*0.3&lt;J382-L382,N382,0),IF(J382*0.1&lt;J382-L382,N382,0)))</f>
        <v>0</v>
      </c>
      <c r="P382" s="4">
        <f t="shared" ref="P382" si="175">IF(O382=0,0,IF(F382="OŽ",IF(L382&gt;35,0,IF(J382&gt;35,(36-L382)*1.836,((36-L382)-(36-J382))*1.836)),0)+IF(F382="PČ",IF(L382&gt;31,0,IF(J382&gt;31,(32-L382)*1.347,((32-L382)-(32-J382))*1.347)),0)+ IF(F382="PČneol",IF(L382&gt;15,0,IF(J382&gt;15,(16-L382)*0.255,((16-L382)-(16-J382))*0.255)),0)+IF(F382="PŽ",IF(L382&gt;31,0,IF(J382&gt;31,(32-L382)*0.255,((32-L382)-(32-J382))*0.255)),0)+IF(F382="EČ",IF(L382&gt;23,0,IF(J382&gt;23,(24-L382)*0.612,((24-L382)-(24-J382))*0.612)),0)+IF(F382="EČneol",IF(L382&gt;7,0,IF(J382&gt;7,(8-L382)*0.204,((8-L382)-(8-J382))*0.204)),0)+IF(F382="EŽ",IF(L382&gt;23,0,IF(J382&gt;23,(24-L382)*0.204,((24-L382)-(24-J382))*0.204)),0)+IF(F382="PT",IF(L382&gt;31,0,IF(J382&gt;31,(32-L382)*0.204,((32-L382)-(32-J382))*0.204)),0)+IF(F382="JOŽ",IF(L382&gt;23,0,IF(J382&gt;23,(24-L382)*0.255,((24-L382)-(24-J382))*0.255)),0)+IF(F382="JPČ",IF(L382&gt;23,0,IF(J382&gt;23,(24-L382)*0.204,((24-L382)-(24-J382))*0.204)),0)+IF(F382="JEČ",IF(L382&gt;15,0,IF(J382&gt;15,(16-L382)*0.102,((16-L382)-(16-J382))*0.102)),0)+IF(F382="JEOF",IF(L382&gt;15,0,IF(J382&gt;15,(16-L382)*0.102,((16-L382)-(16-J382))*0.102)),0)+IF(F382="JnPČ",IF(L382&gt;15,0,IF(J382&gt;15,(16-L382)*0.153,((16-L382)-(16-J382))*0.153)),0)+IF(F382="JnEČ",IF(L382&gt;15,0,IF(J382&gt;15,(16-L382)*0.0765,((16-L382)-(16-J382))*0.0765)),0)+IF(F382="JčPČ",IF(L382&gt;15,0,IF(J382&gt;15,(16-L382)*0.06375,((16-L382)-(16-J382))*0.06375)),0)+IF(F382="JčEČ",IF(L382&gt;15,0,IF(J382&gt;15,(16-L382)*0.051,((16-L382)-(16-J382))*0.051)),0)+IF(F382="NEAK",IF(L382&gt;23,0,IF(J382&gt;23,(24-L382)*0.03444,((24-L382)-(24-J382))*0.03444)),0))</f>
        <v>0</v>
      </c>
      <c r="Q382" s="10">
        <f t="shared" ref="Q382" si="176">IF(ISERROR(P382*100/N382),0,(P382*100/N382))</f>
        <v>0</v>
      </c>
      <c r="R382" s="9">
        <f t="shared" ref="R382:R384" si="177">IF(Q382&lt;=30,O382+P382,O382+O382*0.3)*IF(G382=1,0.4,IF(G382=2,0.75,IF(G382="1 (kas 4 m. 1 k. nerengiamos)",0.52,1)))*IF(D382="olimpinė",1,IF(M382="Ne",0.5,1))*IF(OR(A$5="Lietuvos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federacija"),IF(OR(J382&lt;8,K382&lt;16),0,1),1)*E382*IF(I382&lt;=1,1,1/I382)*IF(OR(A$5="Lietuvos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2" s="7"/>
      <c r="T382" s="7"/>
      <c r="U382" s="7"/>
      <c r="V382" s="7"/>
    </row>
    <row r="383" spans="1:22">
      <c r="A383" s="73">
        <v>2</v>
      </c>
      <c r="B383" s="53" t="s">
        <v>134</v>
      </c>
      <c r="C383" s="53" t="s">
        <v>129</v>
      </c>
      <c r="D383" s="77" t="s">
        <v>31</v>
      </c>
      <c r="E383" s="136">
        <v>1</v>
      </c>
      <c r="F383" s="136" t="s">
        <v>88</v>
      </c>
      <c r="G383" s="136">
        <v>1</v>
      </c>
      <c r="H383" s="136" t="s">
        <v>34</v>
      </c>
      <c r="I383" s="136"/>
      <c r="J383" s="136">
        <v>62</v>
      </c>
      <c r="K383" s="136"/>
      <c r="L383" s="136">
        <v>62</v>
      </c>
      <c r="M383" s="136" t="s">
        <v>34</v>
      </c>
      <c r="N383" s="3">
        <f t="shared" si="173"/>
        <v>0</v>
      </c>
      <c r="O383" s="8">
        <f t="shared" si="174"/>
        <v>0</v>
      </c>
      <c r="P383" s="4">
        <f t="shared" ref="P383:P384" si="178">IF(O383=0,0,IF(F383="OŽ",IF(L383&gt;35,0,IF(J383&gt;35,(36-L383)*1.836,((36-L383)-(36-J383))*1.836)),0)+IF(F383="PČ",IF(L383&gt;31,0,IF(J383&gt;31,(32-L383)*1.347,((32-L383)-(32-J383))*1.347)),0)+ IF(F383="PČneol",IF(L383&gt;15,0,IF(J383&gt;15,(16-L383)*0.255,((16-L383)-(16-J383))*0.255)),0)+IF(F383="PŽ",IF(L383&gt;31,0,IF(J383&gt;31,(32-L383)*0.255,((32-L383)-(32-J383))*0.255)),0)+IF(F383="EČ",IF(L383&gt;23,0,IF(J383&gt;23,(24-L383)*0.612,((24-L383)-(24-J383))*0.612)),0)+IF(F383="EČneol",IF(L383&gt;7,0,IF(J383&gt;7,(8-L383)*0.204,((8-L383)-(8-J383))*0.204)),0)+IF(F383="EŽ",IF(L383&gt;23,0,IF(J383&gt;23,(24-L383)*0.204,((24-L383)-(24-J383))*0.204)),0)+IF(F383="PT",IF(L383&gt;31,0,IF(J383&gt;31,(32-L383)*0.204,((32-L383)-(32-J383))*0.204)),0)+IF(F383="JOŽ",IF(L383&gt;23,0,IF(J383&gt;23,(24-L383)*0.255,((24-L383)-(24-J383))*0.255)),0)+IF(F383="JPČ",IF(L383&gt;23,0,IF(J383&gt;23,(24-L383)*0.204,((24-L383)-(24-J383))*0.204)),0)+IF(F383="JEČ",IF(L383&gt;15,0,IF(J383&gt;15,(16-L383)*0.102,((16-L383)-(16-J383))*0.102)),0)+IF(F383="JEOF",IF(L383&gt;15,0,IF(J383&gt;15,(16-L383)*0.102,((16-L383)-(16-J383))*0.102)),0)+IF(F383="JnPČ",IF(L383&gt;15,0,IF(J383&gt;15,(16-L383)*0.153,((16-L383)-(16-J383))*0.153)),0)+IF(F383="JnEČ",IF(L383&gt;15,0,IF(J383&gt;15,(16-L383)*0.0765,((16-L383)-(16-J383))*0.0765)),0)+IF(F383="JčPČ",IF(L383&gt;15,0,IF(J383&gt;15,(16-L383)*0.06375,((16-L383)-(16-J383))*0.06375)),0)+IF(F383="JčEČ",IF(L383&gt;15,0,IF(J383&gt;15,(16-L383)*0.051,((16-L383)-(16-J383))*0.051)),0)+IF(F383="NEAK",IF(L383&gt;23,0,IF(J383&gt;23,(24-L383)*0.03444,((24-L383)-(24-J383))*0.03444)),0))</f>
        <v>0</v>
      </c>
      <c r="Q383" s="10">
        <f t="shared" ref="Q383:Q384" si="179">IF(ISERROR(P383*100/N383),0,(P383*100/N383))</f>
        <v>0</v>
      </c>
      <c r="R383" s="9">
        <f t="shared" si="177"/>
        <v>0</v>
      </c>
      <c r="S383" s="7"/>
      <c r="T383" s="7"/>
      <c r="U383" s="7"/>
      <c r="V383" s="7"/>
    </row>
    <row r="384" spans="1:22">
      <c r="A384" s="73">
        <v>3</v>
      </c>
      <c r="B384" s="53" t="s">
        <v>179</v>
      </c>
      <c r="C384" s="53" t="s">
        <v>129</v>
      </c>
      <c r="D384" s="77" t="s">
        <v>31</v>
      </c>
      <c r="E384" s="136">
        <v>1</v>
      </c>
      <c r="F384" s="136" t="s">
        <v>88</v>
      </c>
      <c r="G384" s="136">
        <v>1</v>
      </c>
      <c r="H384" s="136" t="s">
        <v>34</v>
      </c>
      <c r="I384" s="136"/>
      <c r="J384" s="136"/>
      <c r="K384" s="136"/>
      <c r="L384" s="136"/>
      <c r="M384" s="136" t="s">
        <v>34</v>
      </c>
      <c r="N384" s="3">
        <f t="shared" si="173"/>
        <v>0</v>
      </c>
      <c r="O384" s="8">
        <f t="shared" si="174"/>
        <v>0</v>
      </c>
      <c r="P384" s="4">
        <f t="shared" si="178"/>
        <v>0</v>
      </c>
      <c r="Q384" s="10">
        <f t="shared" si="179"/>
        <v>0</v>
      </c>
      <c r="R384" s="9">
        <f t="shared" si="177"/>
        <v>0</v>
      </c>
      <c r="S384" s="7"/>
      <c r="T384" s="7"/>
      <c r="U384" s="7"/>
      <c r="V384" s="7"/>
    </row>
    <row r="385" spans="1:22">
      <c r="A385" s="155" t="s">
        <v>41</v>
      </c>
      <c r="B385" s="156"/>
      <c r="C385" s="156"/>
      <c r="D385" s="157"/>
      <c r="E385" s="157"/>
      <c r="F385" s="157"/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8"/>
      <c r="R385" s="9">
        <f>SUM(R382:R384)</f>
        <v>0</v>
      </c>
      <c r="S385" s="7"/>
      <c r="T385" s="7"/>
      <c r="U385" s="7"/>
      <c r="V385" s="7"/>
    </row>
    <row r="386" spans="1:22" ht="15.75">
      <c r="A386" s="21" t="s">
        <v>56</v>
      </c>
      <c r="B386" s="21"/>
      <c r="C386" s="131"/>
      <c r="D386" s="131"/>
      <c r="E386" s="131"/>
      <c r="F386" s="131"/>
      <c r="G386" s="131"/>
      <c r="H386" s="131"/>
      <c r="I386" s="131"/>
      <c r="J386" s="131"/>
      <c r="K386" s="131"/>
      <c r="L386" s="131"/>
      <c r="M386" s="131"/>
      <c r="N386" s="131"/>
      <c r="O386" s="131"/>
      <c r="P386" s="131"/>
      <c r="Q386" s="131"/>
      <c r="R386" s="13"/>
      <c r="S386" s="7"/>
      <c r="T386" s="7"/>
      <c r="U386" s="7"/>
      <c r="V386" s="7"/>
    </row>
    <row r="387" spans="1:22">
      <c r="A387" s="46" t="s">
        <v>63</v>
      </c>
      <c r="B387" s="46"/>
      <c r="C387" s="46"/>
      <c r="D387" s="46"/>
      <c r="E387" s="46"/>
      <c r="F387" s="46"/>
      <c r="G387" s="46"/>
      <c r="H387" s="46"/>
      <c r="I387" s="46"/>
      <c r="J387" s="131"/>
      <c r="K387" s="131"/>
      <c r="L387" s="131"/>
      <c r="M387" s="131"/>
      <c r="N387" s="131"/>
      <c r="O387" s="131"/>
      <c r="P387" s="131"/>
      <c r="Q387" s="131"/>
      <c r="R387" s="13"/>
      <c r="S387" s="7"/>
      <c r="T387" s="7"/>
      <c r="U387" s="7"/>
      <c r="V387" s="7"/>
    </row>
    <row r="388" spans="1:22" s="7" customFormat="1">
      <c r="A388" s="46"/>
      <c r="B388" s="46"/>
      <c r="C388" s="46"/>
      <c r="D388" s="46"/>
      <c r="E388" s="46"/>
      <c r="F388" s="46"/>
      <c r="G388" s="46"/>
      <c r="H388" s="46"/>
      <c r="I388" s="46"/>
      <c r="J388" s="131"/>
      <c r="K388" s="131"/>
      <c r="L388" s="131"/>
      <c r="M388" s="131"/>
      <c r="N388" s="131"/>
      <c r="O388" s="131"/>
      <c r="P388" s="131"/>
      <c r="Q388" s="131"/>
      <c r="R388" s="13"/>
    </row>
    <row r="389" spans="1:22">
      <c r="A389" s="148" t="s">
        <v>180</v>
      </c>
      <c r="B389" s="149"/>
      <c r="C389" s="149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  <c r="P389" s="149"/>
      <c r="Q389" s="130"/>
      <c r="R389" s="7"/>
      <c r="S389" s="7"/>
      <c r="T389" s="7"/>
      <c r="U389" s="7"/>
      <c r="V389" s="7"/>
    </row>
    <row r="390" spans="1:22" ht="18">
      <c r="A390" s="150" t="s">
        <v>59</v>
      </c>
      <c r="B390" s="159"/>
      <c r="C390" s="159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130"/>
      <c r="R390" s="7"/>
      <c r="S390" s="7"/>
      <c r="T390" s="7"/>
      <c r="U390" s="7"/>
      <c r="V390" s="7"/>
    </row>
    <row r="391" spans="1:22">
      <c r="A391" s="152" t="s">
        <v>181</v>
      </c>
      <c r="B391" s="153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  <c r="Q391" s="130"/>
      <c r="R391" s="7"/>
      <c r="S391" s="7"/>
      <c r="T391" s="7"/>
      <c r="U391" s="7"/>
      <c r="V391" s="7"/>
    </row>
    <row r="392" spans="1:22">
      <c r="A392" s="73">
        <v>1</v>
      </c>
      <c r="B392" s="53" t="s">
        <v>125</v>
      </c>
      <c r="C392" s="78" t="s">
        <v>182</v>
      </c>
      <c r="D392" s="77" t="s">
        <v>31</v>
      </c>
      <c r="E392" s="136">
        <v>1</v>
      </c>
      <c r="F392" s="136" t="s">
        <v>74</v>
      </c>
      <c r="G392" s="136">
        <v>1</v>
      </c>
      <c r="H392" s="73" t="s">
        <v>34</v>
      </c>
      <c r="I392" s="136"/>
      <c r="J392" s="136">
        <v>100</v>
      </c>
      <c r="K392" s="136"/>
      <c r="L392" s="136">
        <v>4</v>
      </c>
      <c r="M392" s="136" t="s">
        <v>34</v>
      </c>
      <c r="N392" s="3">
        <f t="shared" ref="N392:N401" si="180">(IF(F392="OŽ",IF(L392=1,550.8,IF(L392=2,426.38,IF(L392=3,342.14,IF(L392=4,181.44,IF(L392=5,168.48,IF(L392=6,155.52,IF(L392=7,148.5,IF(L392=8,144,0))))))))+IF(L392&lt;=8,0,IF(L392&lt;=16,137.7,IF(L392&lt;=24,108,IF(L392&lt;=32,80.1,IF(L392&lt;=36,52.2,0)))))-IF(L392&lt;=8,0,IF(L392&lt;=16,(L392-9)*2.754,IF(L392&lt;=24,(L392-17)* 2.754,IF(L392&lt;=32,(L392-25)* 2.754,IF(L392&lt;=36,(L392-33)*2.754,0))))),0)+IF(F392="PČ",IF(L392=1,449,IF(L392=2,314.6,IF(L392=3,238,IF(L392=4,172,IF(L392=5,159,IF(L392=6,145,IF(L392=7,132,IF(L392=8,119,0))))))))+IF(L392&lt;=8,0,IF(L392&lt;=16,88,IF(L392&lt;=24,55,IF(L392&lt;=32,22,0))))-IF(L392&lt;=8,0,IF(L392&lt;=16,(L392-9)*2.245,IF(L392&lt;=24,(L392-17)*2.245,IF(L392&lt;=32,(L392-25)*2.245,0)))),0)+IF(F392="PČneol",IF(L392=1,85,IF(L392=2,64.61,IF(L392=3,50.76,IF(L392=4,16.25,IF(L392=5,15,IF(L392=6,13.75,IF(L392=7,12.5,IF(L392=8,11.25,0))))))))+IF(L392&lt;=8,0,IF(L392&lt;=16,9,0))-IF(L392&lt;=8,0,IF(L392&lt;=16,(L392-9)*0.425,0)),0)+IF(F392="PŽ",IF(L392=1,85,IF(L392=2,59.5,IF(L392=3,45,IF(L392=4,32.5,IF(L392=5,30,IF(L392=6,27.5,IF(L392=7,25,IF(L392=8,22.5,0))))))))+IF(L392&lt;=8,0,IF(L392&lt;=16,19,IF(L392&lt;=24,13,IF(L392&lt;=32,8,0))))-IF(L392&lt;=8,0,IF(L392&lt;=16,(L392-9)*0.425,IF(L392&lt;=24,(L392-17)*0.425,IF(L392&lt;=32,(L392-25)*0.425,0)))),0)+IF(F392="EČ",IF(L392=1,204,IF(L392=2,156.24,IF(L392=3,123.84,IF(L392=4,72,IF(L392=5,66,IF(L392=6,60,IF(L392=7,54,IF(L392=8,48,0))))))))+IF(L392&lt;=8,0,IF(L392&lt;=16,40,IF(L392&lt;=24,25,0)))-IF(L392&lt;=8,0,IF(L392&lt;=16,(L392-9)*1.02,IF(L392&lt;=24,(L392-17)*1.02,0))),0)+IF(F392="EČneol",IF(L392=1,68,IF(L392=2,51.69,IF(L392=3,40.61,IF(L392=4,13,IF(L392=5,12,IF(L392=6,11,IF(L392=7,10,IF(L392=8,9,0)))))))))+IF(F392="EŽ",IF(L392=1,68,IF(L392=2,47.6,IF(L392=3,36,IF(L392=4,18,IF(L392=5,16.5,IF(L392=6,15,IF(L392=7,13.5,IF(L392=8,12,0))))))))+IF(L392&lt;=8,0,IF(L392&lt;=16,10,IF(L392&lt;=24,6,0)))-IF(L392&lt;=8,0,IF(L392&lt;=16,(L392-9)*0.34,IF(L392&lt;=24,(L392-17)*0.34,0))),0)+IF(F392="PT",IF(L392=1,68,IF(L392=2,52.08,IF(L392=3,41.28,IF(L392=4,24,IF(L392=5,22,IF(L392=6,20,IF(L392=7,18,IF(L392=8,16,0))))))))+IF(L392&lt;=8,0,IF(L392&lt;=16,13,IF(L392&lt;=24,9,IF(L392&lt;=32,4,0))))-IF(L392&lt;=8,0,IF(L392&lt;=16,(L392-9)*0.34,IF(L392&lt;=24,(L392-17)*0.34,IF(L392&lt;=32,(L392-25)*0.34,0)))),0)+IF(F392="JOŽ",IF(L392=1,85,IF(L392=2,59.5,IF(L392=3,45,IF(L392=4,32.5,IF(L392=5,30,IF(L392=6,27.5,IF(L392=7,25,IF(L392=8,22.5,0))))))))+IF(L392&lt;=8,0,IF(L392&lt;=16,19,IF(L392&lt;=24,13,0)))-IF(L392&lt;=8,0,IF(L392&lt;=16,(L392-9)*0.425,IF(L392&lt;=24,(L392-17)*0.425,0))),0)+IF(F392="JPČ",IF(L392=1,68,IF(L392=2,47.6,IF(L392=3,36,IF(L392=4,26,IF(L392=5,24,IF(L392=6,22,IF(L392=7,20,IF(L392=8,18,0))))))))+IF(L392&lt;=8,0,IF(L392&lt;=16,13,IF(L392&lt;=24,9,0)))-IF(L392&lt;=8,0,IF(L392&lt;=16,(L392-9)*0.34,IF(L392&lt;=24,(L392-17)*0.34,0))),0)+IF(F392="JEČ",IF(L392=1,34,IF(L392=2,26.04,IF(L392=3,20.6,IF(L392=4,12,IF(L392=5,11,IF(L392=6,10,IF(L392=7,9,IF(L392=8,8,0))))))))+IF(L392&lt;=8,0,IF(L392&lt;=16,6,0))-IF(L392&lt;=8,0,IF(L392&lt;=16,(L392-9)*0.17,0)),0)+IF(F392="JEOF",IF(L392=1,34,IF(L392=2,26.04,IF(L392=3,20.6,IF(L392=4,12,IF(L392=5,11,IF(L392=6,10,IF(L392=7,9,IF(L392=8,8,0))))))))+IF(L392&lt;=8,0,IF(L392&lt;=16,6,0))-IF(L392&lt;=8,0,IF(L392&lt;=16,(L392-9)*0.17,0)),0)+IF(F392="JnPČ",IF(L392=1,51,IF(L392=2,35.7,IF(L392=3,27,IF(L392=4,19.5,IF(L392=5,18,IF(L392=6,16.5,IF(L392=7,15,IF(L392=8,13.5,0))))))))+IF(L392&lt;=8,0,IF(L392&lt;=16,10,0))-IF(L392&lt;=8,0,IF(L392&lt;=16,(L392-9)*0.255,0)),0)+IF(F392="JnEČ",IF(L392=1,25.5,IF(L392=2,19.53,IF(L392=3,15.48,IF(L392=4,9,IF(L392=5,8.25,IF(L392=6,7.5,IF(L392=7,6.75,IF(L392=8,6,0))))))))+IF(L392&lt;=8,0,IF(L392&lt;=16,5,0))-IF(L392&lt;=8,0,IF(L392&lt;=16,(L392-9)*0.1275,0)),0)+IF(F392="JčPČ",IF(L392=1,21.25,IF(L392=2,14.5,IF(L392=3,11.5,IF(L392=4,7,IF(L392=5,6.5,IF(L392=6,6,IF(L392=7,5.5,IF(L392=8,5,0))))))))+IF(L392&lt;=8,0,IF(L392&lt;=16,4,0))-IF(L392&lt;=8,0,IF(L392&lt;=16,(L392-9)*0.10625,0)),0)+IF(F392="JčEČ",IF(L392=1,17,IF(L392=2,13.02,IF(L392=3,10.32,IF(L392=4,6,IF(L392=5,5.5,IF(L392=6,5,IF(L392=7,4.5,IF(L392=8,4,0))))))))+IF(L392&lt;=8,0,IF(L392&lt;=16,3,0))-IF(L392&lt;=8,0,IF(L392&lt;=16,(L392-9)*0.085,0)),0)+IF(F392="NEAK",IF(L392=1,11.48,IF(L392=2,8.79,IF(L392=3,6.97,IF(L392=4,4.05,IF(L392=5,3.71,IF(L392=6,3.38,IF(L392=7,3.04,IF(L392=8,2.7,0))))))))+IF(L392&lt;=8,0,IF(L392&lt;=16,2,IF(L392&lt;=24,1.3,0)))-IF(L392&lt;=8,0,IF(L392&lt;=16,(L392-9)*0.0574,IF(L392&lt;=24,(L392-17)*0.0574,0))),0))*IF(L392&lt;0,1,IF(OR(F392="PČ",F392="PŽ",F392="PT"),IF(J392&lt;32,J392/32,1),1))* IF(L392&lt;0,1,IF(OR(F392="EČ",F392="EŽ",F392="JOŽ",F392="JPČ",F392="NEAK"),IF(J392&lt;24,J392/24,1),1))*IF(L392&lt;0,1,IF(OR(F392="PČneol",F392="JEČ",F392="JEOF",F392="JnPČ",F392="JnEČ",F392="JčPČ",F392="JčEČ"),IF(J392&lt;16,J392/16,1),1))*IF(L392&lt;0,1,IF(F392="EČneol",IF(J392&lt;8,J392/8,1),1))</f>
        <v>9</v>
      </c>
      <c r="O392" s="90">
        <f t="shared" ref="O392:O401" si="181">IF(F392="OŽ",N392,IF(H392="Ne",IF(J392*0.3&lt;J392-L392,N392,0),IF(J392*0.1&lt;J392-L392,N392,0)))</f>
        <v>9</v>
      </c>
      <c r="P392" s="4">
        <f t="shared" ref="P392" si="182">IF(O392=0,0,IF(F392="OŽ",IF(L392&gt;35,0,IF(J392&gt;35,(36-L392)*1.836,((36-L392)-(36-J392))*1.836)),0)+IF(F392="PČ",IF(L392&gt;31,0,IF(J392&gt;31,(32-L392)*1.347,((32-L392)-(32-J392))*1.347)),0)+ IF(F392="PČneol",IF(L392&gt;15,0,IF(J392&gt;15,(16-L392)*0.255,((16-L392)-(16-J392))*0.255)),0)+IF(F392="PŽ",IF(L392&gt;31,0,IF(J392&gt;31,(32-L392)*0.255,((32-L392)-(32-J392))*0.255)),0)+IF(F392="EČ",IF(L392&gt;23,0,IF(J392&gt;23,(24-L392)*0.612,((24-L392)-(24-J392))*0.612)),0)+IF(F392="EČneol",IF(L392&gt;7,0,IF(J392&gt;7,(8-L392)*0.204,((8-L392)-(8-J392))*0.204)),0)+IF(F392="EŽ",IF(L392&gt;23,0,IF(J392&gt;23,(24-L392)*0.204,((24-L392)-(24-J392))*0.204)),0)+IF(F392="PT",IF(L392&gt;31,0,IF(J392&gt;31,(32-L392)*0.204,((32-L392)-(32-J392))*0.204)),0)+IF(F392="JOŽ",IF(L392&gt;23,0,IF(J392&gt;23,(24-L392)*0.255,((24-L392)-(24-J392))*0.255)),0)+IF(F392="JPČ",IF(L392&gt;23,0,IF(J392&gt;23,(24-L392)*0.204,((24-L392)-(24-J392))*0.204)),0)+IF(F392="JEČ",IF(L392&gt;15,0,IF(J392&gt;15,(16-L392)*0.102,((16-L392)-(16-J392))*0.102)),0)+IF(F392="JEOF",IF(L392&gt;15,0,IF(J392&gt;15,(16-L392)*0.102,((16-L392)-(16-J392))*0.102)),0)+IF(F392="JnPČ",IF(L392&gt;15,0,IF(J392&gt;15,(16-L392)*0.153,((16-L392)-(16-J392))*0.153)),0)+IF(F392="JnEČ",IF(L392&gt;15,0,IF(J392&gt;15,(16-L392)*0.0765,((16-L392)-(16-J392))*0.0765)),0)+IF(F392="JčPČ",IF(L392&gt;15,0,IF(J392&gt;15,(16-L392)*0.06375,((16-L392)-(16-J392))*0.06375)),0)+IF(F392="JčEČ",IF(L392&gt;15,0,IF(J392&gt;15,(16-L392)*0.051,((16-L392)-(16-J392))*0.051)),0)+IF(F392="NEAK",IF(L392&gt;23,0,IF(J392&gt;23,(24-L392)*0.03444,((24-L392)-(24-J392))*0.03444)),0))</f>
        <v>0.91799999999999993</v>
      </c>
      <c r="Q392" s="10">
        <f t="shared" ref="Q392" si="183">IF(ISERROR(P392*100/N392),0,(P392*100/N392))</f>
        <v>10.199999999999999</v>
      </c>
      <c r="R392" s="9">
        <f t="shared" ref="R392:R401" si="184">IF(Q392&lt;=30,O392+P392,O392+O392*0.3)*IF(G392=1,0.4,IF(G392=2,0.75,IF(G392="1 (kas 4 m. 1 k. nerengiamos)",0.52,1)))*IF(D392="olimpinė",1,IF(M392="Ne",0.5,1))*IF(OR(A$5="Lietuvos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federacija"),IF(OR(J392&lt;8,K392&lt;16),0,1),1)*E392*IF(I392&lt;=1,1,1/I392)*IF(OR(A$5="Lietuvos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4.1258879999999998</v>
      </c>
      <c r="S392" s="7"/>
      <c r="T392" s="7"/>
      <c r="U392" s="7"/>
      <c r="V392" s="7"/>
    </row>
    <row r="393" spans="1:22">
      <c r="A393" s="73">
        <v>2</v>
      </c>
      <c r="B393" s="53" t="s">
        <v>125</v>
      </c>
      <c r="C393" s="11" t="s">
        <v>82</v>
      </c>
      <c r="D393" s="77" t="s">
        <v>31</v>
      </c>
      <c r="E393" s="136">
        <v>1</v>
      </c>
      <c r="F393" s="136" t="s">
        <v>74</v>
      </c>
      <c r="G393" s="136">
        <v>1</v>
      </c>
      <c r="H393" s="73" t="s">
        <v>34</v>
      </c>
      <c r="I393" s="136"/>
      <c r="J393" s="136">
        <v>44</v>
      </c>
      <c r="K393" s="136"/>
      <c r="L393" s="136">
        <v>12</v>
      </c>
      <c r="M393" s="136" t="s">
        <v>36</v>
      </c>
      <c r="N393" s="3">
        <f t="shared" si="180"/>
        <v>4.6174999999999997</v>
      </c>
      <c r="O393" s="90">
        <f t="shared" si="181"/>
        <v>4.6174999999999997</v>
      </c>
      <c r="P393" s="4">
        <f t="shared" ref="P393:P401" si="185">IF(O393=0,0,IF(F393="OŽ",IF(L393&gt;35,0,IF(J393&gt;35,(36-L393)*1.836,((36-L393)-(36-J393))*1.836)),0)+IF(F393="PČ",IF(L393&gt;31,0,IF(J393&gt;31,(32-L393)*1.347,((32-L393)-(32-J393))*1.347)),0)+ IF(F393="PČneol",IF(L393&gt;15,0,IF(J393&gt;15,(16-L393)*0.255,((16-L393)-(16-J393))*0.255)),0)+IF(F393="PŽ",IF(L393&gt;31,0,IF(J393&gt;31,(32-L393)*0.255,((32-L393)-(32-J393))*0.255)),0)+IF(F393="EČ",IF(L393&gt;23,0,IF(J393&gt;23,(24-L393)*0.612,((24-L393)-(24-J393))*0.612)),0)+IF(F393="EČneol",IF(L393&gt;7,0,IF(J393&gt;7,(8-L393)*0.204,((8-L393)-(8-J393))*0.204)),0)+IF(F393="EŽ",IF(L393&gt;23,0,IF(J393&gt;23,(24-L393)*0.204,((24-L393)-(24-J393))*0.204)),0)+IF(F393="PT",IF(L393&gt;31,0,IF(J393&gt;31,(32-L393)*0.204,((32-L393)-(32-J393))*0.204)),0)+IF(F393="JOŽ",IF(L393&gt;23,0,IF(J393&gt;23,(24-L393)*0.255,((24-L393)-(24-J393))*0.255)),0)+IF(F393="JPČ",IF(L393&gt;23,0,IF(J393&gt;23,(24-L393)*0.204,((24-L393)-(24-J393))*0.204)),0)+IF(F393="JEČ",IF(L393&gt;15,0,IF(J393&gt;15,(16-L393)*0.102,((16-L393)-(16-J393))*0.102)),0)+IF(F393="JEOF",IF(L393&gt;15,0,IF(J393&gt;15,(16-L393)*0.102,((16-L393)-(16-J393))*0.102)),0)+IF(F393="JnPČ",IF(L393&gt;15,0,IF(J393&gt;15,(16-L393)*0.153,((16-L393)-(16-J393))*0.153)),0)+IF(F393="JnEČ",IF(L393&gt;15,0,IF(J393&gt;15,(16-L393)*0.0765,((16-L393)-(16-J393))*0.0765)),0)+IF(F393="JčPČ",IF(L393&gt;15,0,IF(J393&gt;15,(16-L393)*0.06375,((16-L393)-(16-J393))*0.06375)),0)+IF(F393="JčEČ",IF(L393&gt;15,0,IF(J393&gt;15,(16-L393)*0.051,((16-L393)-(16-J393))*0.051)),0)+IF(F393="NEAK",IF(L393&gt;23,0,IF(J393&gt;23,(24-L393)*0.03444,((24-L393)-(24-J393))*0.03444)),0))</f>
        <v>0.30599999999999999</v>
      </c>
      <c r="Q393" s="10">
        <f t="shared" ref="Q393:Q401" si="186">IF(ISERROR(P393*100/N393),0,(P393*100/N393))</f>
        <v>6.6269626421223604</v>
      </c>
      <c r="R393" s="9">
        <f t="shared" si="184"/>
        <v>2.0481760000000002</v>
      </c>
      <c r="S393" s="7"/>
      <c r="T393" s="7"/>
      <c r="U393" s="7"/>
      <c r="V393" s="7"/>
    </row>
    <row r="394" spans="1:22">
      <c r="A394" s="73">
        <v>3</v>
      </c>
      <c r="B394" s="53" t="s">
        <v>183</v>
      </c>
      <c r="C394" s="78" t="s">
        <v>182</v>
      </c>
      <c r="D394" s="77" t="s">
        <v>31</v>
      </c>
      <c r="E394" s="136">
        <v>1</v>
      </c>
      <c r="F394" s="136" t="s">
        <v>74</v>
      </c>
      <c r="G394" s="136">
        <v>1</v>
      </c>
      <c r="H394" s="73" t="s">
        <v>34</v>
      </c>
      <c r="I394" s="136"/>
      <c r="J394" s="136">
        <v>160</v>
      </c>
      <c r="K394" s="136"/>
      <c r="L394" s="136">
        <v>16</v>
      </c>
      <c r="M394" s="136" t="s">
        <v>34</v>
      </c>
      <c r="N394" s="3">
        <f t="shared" si="180"/>
        <v>4.1074999999999999</v>
      </c>
      <c r="O394" s="90">
        <f t="shared" si="181"/>
        <v>4.1074999999999999</v>
      </c>
      <c r="P394" s="4">
        <f t="shared" si="185"/>
        <v>0</v>
      </c>
      <c r="Q394" s="10">
        <f t="shared" si="186"/>
        <v>0</v>
      </c>
      <c r="R394" s="9">
        <f t="shared" si="184"/>
        <v>1.70872</v>
      </c>
      <c r="S394" s="7"/>
      <c r="T394" s="7"/>
      <c r="U394" s="7"/>
      <c r="V394" s="7"/>
    </row>
    <row r="395" spans="1:22">
      <c r="A395" s="73">
        <v>4</v>
      </c>
      <c r="B395" s="53" t="s">
        <v>184</v>
      </c>
      <c r="C395" s="78" t="s">
        <v>182</v>
      </c>
      <c r="D395" s="77" t="s">
        <v>31</v>
      </c>
      <c r="E395" s="136">
        <v>1</v>
      </c>
      <c r="F395" s="136" t="s">
        <v>74</v>
      </c>
      <c r="G395" s="136">
        <v>1</v>
      </c>
      <c r="H395" s="73" t="s">
        <v>34</v>
      </c>
      <c r="I395" s="136"/>
      <c r="J395" s="136">
        <v>160</v>
      </c>
      <c r="K395" s="136"/>
      <c r="L395" s="136">
        <v>52</v>
      </c>
      <c r="M395" s="136" t="s">
        <v>34</v>
      </c>
      <c r="N395" s="3">
        <f t="shared" si="180"/>
        <v>0</v>
      </c>
      <c r="O395" s="90">
        <f t="shared" si="181"/>
        <v>0</v>
      </c>
      <c r="P395" s="4">
        <f t="shared" si="185"/>
        <v>0</v>
      </c>
      <c r="Q395" s="10">
        <f t="shared" si="186"/>
        <v>0</v>
      </c>
      <c r="R395" s="9">
        <f t="shared" si="184"/>
        <v>0</v>
      </c>
      <c r="S395" s="7"/>
      <c r="T395" s="7"/>
      <c r="U395" s="7"/>
      <c r="V395" s="7"/>
    </row>
    <row r="396" spans="1:22">
      <c r="A396" s="73">
        <v>5</v>
      </c>
      <c r="B396" s="53" t="s">
        <v>160</v>
      </c>
      <c r="C396" s="78" t="s">
        <v>182</v>
      </c>
      <c r="D396" s="77" t="s">
        <v>31</v>
      </c>
      <c r="E396" s="136">
        <v>1</v>
      </c>
      <c r="F396" s="136" t="s">
        <v>74</v>
      </c>
      <c r="G396" s="136">
        <v>1</v>
      </c>
      <c r="H396" s="73" t="s">
        <v>34</v>
      </c>
      <c r="I396" s="136"/>
      <c r="J396" s="136">
        <v>160</v>
      </c>
      <c r="K396" s="136"/>
      <c r="L396" s="136">
        <v>64</v>
      </c>
      <c r="M396" s="136" t="s">
        <v>34</v>
      </c>
      <c r="N396" s="3">
        <f t="shared" si="180"/>
        <v>0</v>
      </c>
      <c r="O396" s="90">
        <f t="shared" si="181"/>
        <v>0</v>
      </c>
      <c r="P396" s="4">
        <f t="shared" si="185"/>
        <v>0</v>
      </c>
      <c r="Q396" s="10">
        <f t="shared" si="186"/>
        <v>0</v>
      </c>
      <c r="R396" s="9">
        <f t="shared" si="184"/>
        <v>0</v>
      </c>
      <c r="S396" s="7"/>
      <c r="T396" s="7"/>
      <c r="U396" s="7"/>
      <c r="V396" s="7"/>
    </row>
    <row r="397" spans="1:22">
      <c r="A397" s="73">
        <v>6</v>
      </c>
      <c r="B397" s="53" t="s">
        <v>185</v>
      </c>
      <c r="C397" s="78" t="s">
        <v>182</v>
      </c>
      <c r="D397" s="77" t="s">
        <v>31</v>
      </c>
      <c r="E397" s="136">
        <v>1</v>
      </c>
      <c r="F397" s="136" t="s">
        <v>74</v>
      </c>
      <c r="G397" s="136">
        <v>1</v>
      </c>
      <c r="H397" s="73" t="s">
        <v>34</v>
      </c>
      <c r="I397" s="136"/>
      <c r="J397" s="136">
        <v>160</v>
      </c>
      <c r="K397" s="136"/>
      <c r="L397" s="136">
        <v>68</v>
      </c>
      <c r="M397" s="136"/>
      <c r="N397" s="3">
        <f t="shared" si="180"/>
        <v>0</v>
      </c>
      <c r="O397" s="90">
        <f t="shared" si="181"/>
        <v>0</v>
      </c>
      <c r="P397" s="4">
        <f t="shared" si="185"/>
        <v>0</v>
      </c>
      <c r="Q397" s="10">
        <f t="shared" si="186"/>
        <v>0</v>
      </c>
      <c r="R397" s="9">
        <f t="shared" si="184"/>
        <v>0</v>
      </c>
      <c r="S397" s="7"/>
      <c r="T397" s="7"/>
      <c r="U397" s="7"/>
      <c r="V397" s="7"/>
    </row>
    <row r="398" spans="1:22">
      <c r="A398" s="73">
        <v>7</v>
      </c>
      <c r="B398" s="53" t="s">
        <v>159</v>
      </c>
      <c r="C398" s="78" t="s">
        <v>182</v>
      </c>
      <c r="D398" s="77" t="s">
        <v>31</v>
      </c>
      <c r="E398" s="136">
        <v>1</v>
      </c>
      <c r="F398" s="136" t="s">
        <v>74</v>
      </c>
      <c r="G398" s="136">
        <v>1</v>
      </c>
      <c r="H398" s="73" t="s">
        <v>34</v>
      </c>
      <c r="I398" s="136"/>
      <c r="J398" s="136">
        <v>160</v>
      </c>
      <c r="K398" s="136"/>
      <c r="L398" s="136"/>
      <c r="M398" s="136"/>
      <c r="N398" s="3">
        <f t="shared" si="180"/>
        <v>0</v>
      </c>
      <c r="O398" s="90">
        <f t="shared" si="181"/>
        <v>0</v>
      </c>
      <c r="P398" s="4">
        <f t="shared" si="185"/>
        <v>0</v>
      </c>
      <c r="Q398" s="10">
        <f t="shared" si="186"/>
        <v>0</v>
      </c>
      <c r="R398" s="9">
        <f t="shared" si="184"/>
        <v>0</v>
      </c>
      <c r="S398" s="7"/>
      <c r="T398" s="7"/>
      <c r="U398" s="7"/>
      <c r="V398" s="7"/>
    </row>
    <row r="399" spans="1:22">
      <c r="A399" s="73">
        <v>8</v>
      </c>
      <c r="B399" s="53" t="s">
        <v>186</v>
      </c>
      <c r="C399" s="78" t="s">
        <v>182</v>
      </c>
      <c r="D399" s="77" t="s">
        <v>31</v>
      </c>
      <c r="E399" s="136">
        <v>1</v>
      </c>
      <c r="F399" s="136" t="s">
        <v>74</v>
      </c>
      <c r="G399" s="136">
        <v>1</v>
      </c>
      <c r="H399" s="73" t="s">
        <v>34</v>
      </c>
      <c r="I399" s="136"/>
      <c r="J399" s="136">
        <v>160</v>
      </c>
      <c r="K399" s="136"/>
      <c r="L399" s="136"/>
      <c r="M399" s="136"/>
      <c r="N399" s="3">
        <f t="shared" si="180"/>
        <v>0</v>
      </c>
      <c r="O399" s="90">
        <f t="shared" si="181"/>
        <v>0</v>
      </c>
      <c r="P399" s="4">
        <f t="shared" si="185"/>
        <v>0</v>
      </c>
      <c r="Q399" s="10">
        <f t="shared" si="186"/>
        <v>0</v>
      </c>
      <c r="R399" s="9">
        <f t="shared" si="184"/>
        <v>0</v>
      </c>
      <c r="S399" s="7"/>
      <c r="T399" s="7"/>
      <c r="U399" s="7"/>
      <c r="V399" s="7"/>
    </row>
    <row r="400" spans="1:22">
      <c r="A400" s="73">
        <v>9</v>
      </c>
      <c r="B400" s="53" t="s">
        <v>187</v>
      </c>
      <c r="C400" s="78" t="s">
        <v>182</v>
      </c>
      <c r="D400" s="77" t="s">
        <v>31</v>
      </c>
      <c r="E400" s="136">
        <v>1</v>
      </c>
      <c r="F400" s="136" t="s">
        <v>67</v>
      </c>
      <c r="G400" s="136">
        <v>1</v>
      </c>
      <c r="H400" s="73" t="s">
        <v>34</v>
      </c>
      <c r="I400" s="136"/>
      <c r="J400" s="136">
        <v>152</v>
      </c>
      <c r="K400" s="136"/>
      <c r="L400" s="136"/>
      <c r="M400" s="136"/>
      <c r="N400" s="3">
        <f t="shared" si="180"/>
        <v>0</v>
      </c>
      <c r="O400" s="90">
        <f t="shared" si="181"/>
        <v>0</v>
      </c>
      <c r="P400" s="4">
        <f t="shared" si="185"/>
        <v>0</v>
      </c>
      <c r="Q400" s="10">
        <f t="shared" si="186"/>
        <v>0</v>
      </c>
      <c r="R400" s="9">
        <f t="shared" si="184"/>
        <v>0</v>
      </c>
      <c r="S400" s="7"/>
      <c r="T400" s="7"/>
      <c r="U400" s="7"/>
      <c r="V400" s="7"/>
    </row>
    <row r="401" spans="1:22">
      <c r="A401" s="73">
        <v>10</v>
      </c>
      <c r="B401" s="53" t="s">
        <v>188</v>
      </c>
      <c r="C401" s="78" t="s">
        <v>182</v>
      </c>
      <c r="D401" s="77" t="s">
        <v>31</v>
      </c>
      <c r="E401" s="136">
        <v>1</v>
      </c>
      <c r="F401" s="136" t="s">
        <v>67</v>
      </c>
      <c r="G401" s="136">
        <v>1</v>
      </c>
      <c r="H401" s="73" t="s">
        <v>34</v>
      </c>
      <c r="I401" s="136"/>
      <c r="J401" s="136">
        <v>152</v>
      </c>
      <c r="K401" s="136"/>
      <c r="L401" s="136"/>
      <c r="M401" s="136"/>
      <c r="N401" s="3">
        <f t="shared" si="180"/>
        <v>0</v>
      </c>
      <c r="O401" s="90">
        <f t="shared" si="181"/>
        <v>0</v>
      </c>
      <c r="P401" s="4">
        <f t="shared" si="185"/>
        <v>0</v>
      </c>
      <c r="Q401" s="10">
        <f t="shared" si="186"/>
        <v>0</v>
      </c>
      <c r="R401" s="9">
        <f t="shared" si="184"/>
        <v>0</v>
      </c>
      <c r="S401" s="7"/>
      <c r="T401" s="7"/>
      <c r="U401" s="7"/>
      <c r="V401" s="7"/>
    </row>
    <row r="402" spans="1:22" s="7" customFormat="1">
      <c r="A402" s="54">
        <v>11</v>
      </c>
      <c r="B402" s="53" t="s">
        <v>151</v>
      </c>
      <c r="C402" s="78" t="s">
        <v>182</v>
      </c>
      <c r="D402" s="77" t="s">
        <v>31</v>
      </c>
      <c r="E402" s="55">
        <v>1</v>
      </c>
      <c r="F402" s="136" t="s">
        <v>67</v>
      </c>
      <c r="G402" s="55">
        <v>1</v>
      </c>
      <c r="H402" s="73" t="s">
        <v>34</v>
      </c>
      <c r="I402" s="136"/>
      <c r="J402" s="136">
        <v>152</v>
      </c>
      <c r="K402" s="136"/>
      <c r="L402" s="136"/>
      <c r="M402" s="136"/>
      <c r="N402" s="3">
        <f t="shared" ref="N402:N408" si="187">(IF(F402="OŽ",IF(L402=1,550.8,IF(L402=2,426.38,IF(L402=3,342.14,IF(L402=4,181.44,IF(L402=5,168.48,IF(L402=6,155.52,IF(L402=7,148.5,IF(L402=8,144,0))))))))+IF(L402&lt;=8,0,IF(L402&lt;=16,137.7,IF(L402&lt;=24,108,IF(L402&lt;=32,80.1,IF(L402&lt;=36,52.2,0)))))-IF(L402&lt;=8,0,IF(L402&lt;=16,(L402-9)*2.754,IF(L402&lt;=24,(L402-17)* 2.754,IF(L402&lt;=32,(L402-25)* 2.754,IF(L402&lt;=36,(L402-33)*2.754,0))))),0)+IF(F402="PČ",IF(L402=1,449,IF(L402=2,314.6,IF(L402=3,238,IF(L402=4,172,IF(L402=5,159,IF(L402=6,145,IF(L402=7,132,IF(L402=8,119,0))))))))+IF(L402&lt;=8,0,IF(L402&lt;=16,88,IF(L402&lt;=24,55,IF(L402&lt;=32,22,0))))-IF(L402&lt;=8,0,IF(L402&lt;=16,(L402-9)*2.245,IF(L402&lt;=24,(L402-17)*2.245,IF(L402&lt;=32,(L402-25)*2.245,0)))),0)+IF(F402="PČneol",IF(L402=1,85,IF(L402=2,64.61,IF(L402=3,50.76,IF(L402=4,16.25,IF(L402=5,15,IF(L402=6,13.75,IF(L402=7,12.5,IF(L402=8,11.25,0))))))))+IF(L402&lt;=8,0,IF(L402&lt;=16,9,0))-IF(L402&lt;=8,0,IF(L402&lt;=16,(L402-9)*0.425,0)),0)+IF(F402="PŽ",IF(L402=1,85,IF(L402=2,59.5,IF(L402=3,45,IF(L402=4,32.5,IF(L402=5,30,IF(L402=6,27.5,IF(L402=7,25,IF(L402=8,22.5,0))))))))+IF(L402&lt;=8,0,IF(L402&lt;=16,19,IF(L402&lt;=24,13,IF(L402&lt;=32,8,0))))-IF(L402&lt;=8,0,IF(L402&lt;=16,(L402-9)*0.425,IF(L402&lt;=24,(L402-17)*0.425,IF(L402&lt;=32,(L402-25)*0.425,0)))),0)+IF(F402="EČ",IF(L402=1,204,IF(L402=2,156.24,IF(L402=3,123.84,IF(L402=4,72,IF(L402=5,66,IF(L402=6,60,IF(L402=7,54,IF(L402=8,48,0))))))))+IF(L402&lt;=8,0,IF(L402&lt;=16,40,IF(L402&lt;=24,25,0)))-IF(L402&lt;=8,0,IF(L402&lt;=16,(L402-9)*1.02,IF(L402&lt;=24,(L402-17)*1.02,0))),0)+IF(F402="EČneol",IF(L402=1,68,IF(L402=2,51.69,IF(L402=3,40.61,IF(L402=4,13,IF(L402=5,12,IF(L402=6,11,IF(L402=7,10,IF(L402=8,9,0)))))))))+IF(F402="EŽ",IF(L402=1,68,IF(L402=2,47.6,IF(L402=3,36,IF(L402=4,18,IF(L402=5,16.5,IF(L402=6,15,IF(L402=7,13.5,IF(L402=8,12,0))))))))+IF(L402&lt;=8,0,IF(L402&lt;=16,10,IF(L402&lt;=24,6,0)))-IF(L402&lt;=8,0,IF(L402&lt;=16,(L402-9)*0.34,IF(L402&lt;=24,(L402-17)*0.34,0))),0)+IF(F402="PT",IF(L402=1,68,IF(L402=2,52.08,IF(L402=3,41.28,IF(L402=4,24,IF(L402=5,22,IF(L402=6,20,IF(L402=7,18,IF(L402=8,16,0))))))))+IF(L402&lt;=8,0,IF(L402&lt;=16,13,IF(L402&lt;=24,9,IF(L402&lt;=32,4,0))))-IF(L402&lt;=8,0,IF(L402&lt;=16,(L402-9)*0.34,IF(L402&lt;=24,(L402-17)*0.34,IF(L402&lt;=32,(L402-25)*0.34,0)))),0)+IF(F402="JOŽ",IF(L402=1,85,IF(L402=2,59.5,IF(L402=3,45,IF(L402=4,32.5,IF(L402=5,30,IF(L402=6,27.5,IF(L402=7,25,IF(L402=8,22.5,0))))))))+IF(L402&lt;=8,0,IF(L402&lt;=16,19,IF(L402&lt;=24,13,0)))-IF(L402&lt;=8,0,IF(L402&lt;=16,(L402-9)*0.425,IF(L402&lt;=24,(L402-17)*0.425,0))),0)+IF(F402="JPČ",IF(L402=1,68,IF(L402=2,47.6,IF(L402=3,36,IF(L402=4,26,IF(L402=5,24,IF(L402=6,22,IF(L402=7,20,IF(L402=8,18,0))))))))+IF(L402&lt;=8,0,IF(L402&lt;=16,13,IF(L402&lt;=24,9,0)))-IF(L402&lt;=8,0,IF(L402&lt;=16,(L402-9)*0.34,IF(L402&lt;=24,(L402-17)*0.34,0))),0)+IF(F402="JEČ",IF(L402=1,34,IF(L402=2,26.04,IF(L402=3,20.6,IF(L402=4,12,IF(L402=5,11,IF(L402=6,10,IF(L402=7,9,IF(L402=8,8,0))))))))+IF(L402&lt;=8,0,IF(L402&lt;=16,6,0))-IF(L402&lt;=8,0,IF(L402&lt;=16,(L402-9)*0.17,0)),0)+IF(F402="JEOF",IF(L402=1,34,IF(L402=2,26.04,IF(L402=3,20.6,IF(L402=4,12,IF(L402=5,11,IF(L402=6,10,IF(L402=7,9,IF(L402=8,8,0))))))))+IF(L402&lt;=8,0,IF(L402&lt;=16,6,0))-IF(L402&lt;=8,0,IF(L402&lt;=16,(L402-9)*0.17,0)),0)+IF(F402="JnPČ",IF(L402=1,51,IF(L402=2,35.7,IF(L402=3,27,IF(L402=4,19.5,IF(L402=5,18,IF(L402=6,16.5,IF(L402=7,15,IF(L402=8,13.5,0))))))))+IF(L402&lt;=8,0,IF(L402&lt;=16,10,0))-IF(L402&lt;=8,0,IF(L402&lt;=16,(L402-9)*0.255,0)),0)+IF(F402="JnEČ",IF(L402=1,25.5,IF(L402=2,19.53,IF(L402=3,15.48,IF(L402=4,9,IF(L402=5,8.25,IF(L402=6,7.5,IF(L402=7,6.75,IF(L402=8,6,0))))))))+IF(L402&lt;=8,0,IF(L402&lt;=16,5,0))-IF(L402&lt;=8,0,IF(L402&lt;=16,(L402-9)*0.1275,0)),0)+IF(F402="JčPČ",IF(L402=1,21.25,IF(L402=2,14.5,IF(L402=3,11.5,IF(L402=4,7,IF(L402=5,6.5,IF(L402=6,6,IF(L402=7,5.5,IF(L402=8,5,0))))))))+IF(L402&lt;=8,0,IF(L402&lt;=16,4,0))-IF(L402&lt;=8,0,IF(L402&lt;=16,(L402-9)*0.10625,0)),0)+IF(F402="JčEČ",IF(L402=1,17,IF(L402=2,13.02,IF(L402=3,10.32,IF(L402=4,6,IF(L402=5,5.5,IF(L402=6,5,IF(L402=7,4.5,IF(L402=8,4,0))))))))+IF(L402&lt;=8,0,IF(L402&lt;=16,3,0))-IF(L402&lt;=8,0,IF(L402&lt;=16,(L402-9)*0.085,0)),0)+IF(F402="NEAK",IF(L402=1,11.48,IF(L402=2,8.79,IF(L402=3,6.97,IF(L402=4,4.05,IF(L402=5,3.71,IF(L402=6,3.38,IF(L402=7,3.04,IF(L402=8,2.7,0))))))))+IF(L402&lt;=8,0,IF(L402&lt;=16,2,IF(L402&lt;=24,1.3,0)))-IF(L402&lt;=8,0,IF(L402&lt;=16,(L402-9)*0.0574,IF(L402&lt;=24,(L402-17)*0.0574,0))),0))*IF(L402&lt;0,1,IF(OR(F402="PČ",F402="PŽ",F402="PT"),IF(J402&lt;32,J402/32,1),1))* IF(L402&lt;0,1,IF(OR(F402="EČ",F402="EŽ",F402="JOŽ",F402="JPČ",F402="NEAK"),IF(J402&lt;24,J402/24,1),1))*IF(L402&lt;0,1,IF(OR(F402="PČneol",F402="JEČ",F402="JEOF",F402="JnPČ",F402="JnEČ",F402="JčPČ",F402="JčEČ"),IF(J402&lt;16,J402/16,1),1))*IF(L402&lt;0,1,IF(F402="EČneol",IF(J402&lt;8,J402/8,1),1))</f>
        <v>0</v>
      </c>
      <c r="O402" s="90">
        <f t="shared" ref="O402:O408" si="188">IF(F402="OŽ",N402,IF(H402="Ne",IF(J402*0.3&lt;J402-L402,N402,0),IF(J402*0.1&lt;J402-L402,N402,0)))</f>
        <v>0</v>
      </c>
      <c r="P402" s="4">
        <f t="shared" ref="P402:P408" si="189">IF(O402=0,0,IF(F402="OŽ",IF(L402&gt;35,0,IF(J402&gt;35,(36-L402)*1.836,((36-L402)-(36-J402))*1.836)),0)+IF(F402="PČ",IF(L402&gt;31,0,IF(J402&gt;31,(32-L402)*1.347,((32-L402)-(32-J402))*1.347)),0)+ IF(F402="PČneol",IF(L402&gt;15,0,IF(J402&gt;15,(16-L402)*0.255,((16-L402)-(16-J402))*0.255)),0)+IF(F402="PŽ",IF(L402&gt;31,0,IF(J402&gt;31,(32-L402)*0.255,((32-L402)-(32-J402))*0.255)),0)+IF(F402="EČ",IF(L402&gt;23,0,IF(J402&gt;23,(24-L402)*0.612,((24-L402)-(24-J402))*0.612)),0)+IF(F402="EČneol",IF(L402&gt;7,0,IF(J402&gt;7,(8-L402)*0.204,((8-L402)-(8-J402))*0.204)),0)+IF(F402="EŽ",IF(L402&gt;23,0,IF(J402&gt;23,(24-L402)*0.204,((24-L402)-(24-J402))*0.204)),0)+IF(F402="PT",IF(L402&gt;31,0,IF(J402&gt;31,(32-L402)*0.204,((32-L402)-(32-J402))*0.204)),0)+IF(F402="JOŽ",IF(L402&gt;23,0,IF(J402&gt;23,(24-L402)*0.255,((24-L402)-(24-J402))*0.255)),0)+IF(F402="JPČ",IF(L402&gt;23,0,IF(J402&gt;23,(24-L402)*0.204,((24-L402)-(24-J402))*0.204)),0)+IF(F402="JEČ",IF(L402&gt;15,0,IF(J402&gt;15,(16-L402)*0.102,((16-L402)-(16-J402))*0.102)),0)+IF(F402="JEOF",IF(L402&gt;15,0,IF(J402&gt;15,(16-L402)*0.102,((16-L402)-(16-J402))*0.102)),0)+IF(F402="JnPČ",IF(L402&gt;15,0,IF(J402&gt;15,(16-L402)*0.153,((16-L402)-(16-J402))*0.153)),0)+IF(F402="JnEČ",IF(L402&gt;15,0,IF(J402&gt;15,(16-L402)*0.0765,((16-L402)-(16-J402))*0.0765)),0)+IF(F402="JčPČ",IF(L402&gt;15,0,IF(J402&gt;15,(16-L402)*0.06375,((16-L402)-(16-J402))*0.06375)),0)+IF(F402="JčEČ",IF(L402&gt;15,0,IF(J402&gt;15,(16-L402)*0.051,((16-L402)-(16-J402))*0.051)),0)+IF(F402="NEAK",IF(L402&gt;23,0,IF(J402&gt;23,(24-L402)*0.03444,((24-L402)-(24-J402))*0.03444)),0))</f>
        <v>0</v>
      </c>
      <c r="Q402" s="10">
        <f t="shared" ref="Q402:Q408" si="190">IF(ISERROR(P402*100/N402),0,(P402*100/N402))</f>
        <v>0</v>
      </c>
      <c r="R402" s="9">
        <f t="shared" ref="R402:R408" si="191">IF(Q402&lt;=30,O402+P402,O402+O402*0.3)*IF(G402=1,0.4,IF(G402=2,0.75,IF(G402="1 (kas 4 m. 1 k. nerengiamos)",0.52,1)))*IF(D402="olimpinė",1,IF(M402="Ne",0.5,1))*IF(OR(A$5="Lietuvos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federacija"),IF(OR(J402&lt;8,K402&lt;16),0,1),1)*E402*IF(I402&lt;=1,1,1/I402)*IF(OR(A$5="Lietuvos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3" spans="1:22" s="7" customFormat="1">
      <c r="A403" s="54">
        <v>12</v>
      </c>
      <c r="B403" s="53" t="s">
        <v>189</v>
      </c>
      <c r="C403" s="78" t="s">
        <v>182</v>
      </c>
      <c r="D403" s="77" t="s">
        <v>31</v>
      </c>
      <c r="E403" s="55">
        <v>1</v>
      </c>
      <c r="F403" s="136" t="s">
        <v>67</v>
      </c>
      <c r="G403" s="55">
        <v>1</v>
      </c>
      <c r="H403" s="73" t="s">
        <v>34</v>
      </c>
      <c r="I403" s="136"/>
      <c r="J403" s="136">
        <v>152</v>
      </c>
      <c r="K403" s="136"/>
      <c r="L403" s="136"/>
      <c r="M403" s="136"/>
      <c r="N403" s="3">
        <f t="shared" si="187"/>
        <v>0</v>
      </c>
      <c r="O403" s="90">
        <f t="shared" si="188"/>
        <v>0</v>
      </c>
      <c r="P403" s="4">
        <f t="shared" si="189"/>
        <v>0</v>
      </c>
      <c r="Q403" s="10">
        <f t="shared" si="190"/>
        <v>0</v>
      </c>
      <c r="R403" s="9">
        <f t="shared" si="191"/>
        <v>0</v>
      </c>
    </row>
    <row r="404" spans="1:22" s="7" customFormat="1">
      <c r="A404" s="54">
        <v>13</v>
      </c>
      <c r="B404" s="53" t="s">
        <v>84</v>
      </c>
      <c r="C404" s="78" t="s">
        <v>182</v>
      </c>
      <c r="D404" s="77" t="s">
        <v>31</v>
      </c>
      <c r="E404" s="55">
        <v>1</v>
      </c>
      <c r="F404" s="136" t="s">
        <v>83</v>
      </c>
      <c r="G404" s="55">
        <v>1</v>
      </c>
      <c r="H404" s="73" t="s">
        <v>34</v>
      </c>
      <c r="I404" s="136"/>
      <c r="J404" s="136">
        <v>101</v>
      </c>
      <c r="K404" s="136"/>
      <c r="L404" s="136">
        <v>10</v>
      </c>
      <c r="M404" s="136" t="s">
        <v>34</v>
      </c>
      <c r="N404" s="3">
        <f t="shared" si="187"/>
        <v>38.979999999999997</v>
      </c>
      <c r="O404" s="90">
        <f t="shared" si="188"/>
        <v>38.979999999999997</v>
      </c>
      <c r="P404" s="4">
        <f t="shared" si="189"/>
        <v>8.5679999999999996</v>
      </c>
      <c r="Q404" s="10">
        <f t="shared" si="190"/>
        <v>21.980502821959981</v>
      </c>
      <c r="R404" s="9">
        <f t="shared" si="191"/>
        <v>19.779968</v>
      </c>
    </row>
    <row r="405" spans="1:22" s="7" customFormat="1">
      <c r="A405" s="54">
        <v>14</v>
      </c>
      <c r="B405" s="53" t="s">
        <v>39</v>
      </c>
      <c r="C405" s="78" t="s">
        <v>182</v>
      </c>
      <c r="D405" s="77" t="s">
        <v>31</v>
      </c>
      <c r="E405" s="55">
        <v>1</v>
      </c>
      <c r="F405" s="136" t="s">
        <v>83</v>
      </c>
      <c r="G405" s="55">
        <v>1</v>
      </c>
      <c r="H405" s="73" t="s">
        <v>34</v>
      </c>
      <c r="I405" s="75"/>
      <c r="J405" s="75">
        <v>151</v>
      </c>
      <c r="K405" s="75"/>
      <c r="L405" s="75"/>
      <c r="M405" s="75"/>
      <c r="N405" s="91">
        <f t="shared" si="187"/>
        <v>0</v>
      </c>
      <c r="O405" s="90">
        <f t="shared" si="188"/>
        <v>0</v>
      </c>
      <c r="P405" s="4">
        <f t="shared" si="189"/>
        <v>0</v>
      </c>
      <c r="Q405" s="10">
        <f t="shared" si="190"/>
        <v>0</v>
      </c>
      <c r="R405" s="9">
        <f t="shared" si="191"/>
        <v>0</v>
      </c>
    </row>
    <row r="406" spans="1:22" s="7" customFormat="1">
      <c r="A406" s="54">
        <v>15</v>
      </c>
      <c r="B406" s="53" t="s">
        <v>190</v>
      </c>
      <c r="C406" s="78" t="s">
        <v>182</v>
      </c>
      <c r="D406" s="77" t="s">
        <v>31</v>
      </c>
      <c r="E406" s="55">
        <v>1</v>
      </c>
      <c r="F406" s="136" t="s">
        <v>83</v>
      </c>
      <c r="G406" s="55">
        <v>1</v>
      </c>
      <c r="H406" s="73" t="s">
        <v>34</v>
      </c>
      <c r="I406" s="136"/>
      <c r="J406" s="136">
        <v>151</v>
      </c>
      <c r="K406" s="136"/>
      <c r="L406" s="136"/>
      <c r="M406" s="136"/>
      <c r="N406" s="3">
        <f t="shared" si="187"/>
        <v>0</v>
      </c>
      <c r="O406" s="90">
        <f t="shared" si="188"/>
        <v>0</v>
      </c>
      <c r="P406" s="4">
        <f t="shared" si="189"/>
        <v>0</v>
      </c>
      <c r="Q406" s="10">
        <f t="shared" si="190"/>
        <v>0</v>
      </c>
      <c r="R406" s="9">
        <f t="shared" si="191"/>
        <v>0</v>
      </c>
    </row>
    <row r="407" spans="1:22" s="7" customFormat="1">
      <c r="A407" s="54">
        <v>16</v>
      </c>
      <c r="B407" s="53" t="s">
        <v>188</v>
      </c>
      <c r="C407" s="11" t="s">
        <v>82</v>
      </c>
      <c r="D407" s="77" t="s">
        <v>31</v>
      </c>
      <c r="E407" s="55">
        <v>1</v>
      </c>
      <c r="F407" s="136" t="s">
        <v>67</v>
      </c>
      <c r="G407" s="55">
        <v>1</v>
      </c>
      <c r="H407" s="73" t="s">
        <v>34</v>
      </c>
      <c r="I407" s="136"/>
      <c r="J407" s="136">
        <v>51</v>
      </c>
      <c r="K407" s="136"/>
      <c r="L407" s="136">
        <v>45</v>
      </c>
      <c r="M407" s="136" t="s">
        <v>34</v>
      </c>
      <c r="N407" s="3">
        <f t="shared" si="187"/>
        <v>0</v>
      </c>
      <c r="O407" s="90">
        <f t="shared" si="188"/>
        <v>0</v>
      </c>
      <c r="P407" s="4">
        <f t="shared" si="189"/>
        <v>0</v>
      </c>
      <c r="Q407" s="10">
        <f t="shared" si="190"/>
        <v>0</v>
      </c>
      <c r="R407" s="9">
        <f t="shared" si="191"/>
        <v>0</v>
      </c>
    </row>
    <row r="408" spans="1:22" s="7" customFormat="1">
      <c r="A408" s="54">
        <v>17</v>
      </c>
      <c r="B408" s="53" t="s">
        <v>151</v>
      </c>
      <c r="C408" s="11" t="s">
        <v>82</v>
      </c>
      <c r="D408" s="77" t="s">
        <v>31</v>
      </c>
      <c r="E408" s="55">
        <v>1</v>
      </c>
      <c r="F408" s="136" t="s">
        <v>67</v>
      </c>
      <c r="G408" s="55">
        <v>1</v>
      </c>
      <c r="H408" s="73" t="s">
        <v>34</v>
      </c>
      <c r="I408" s="136"/>
      <c r="J408" s="136">
        <v>51</v>
      </c>
      <c r="K408" s="136"/>
      <c r="L408" s="136">
        <v>35</v>
      </c>
      <c r="M408" s="136" t="s">
        <v>34</v>
      </c>
      <c r="N408" s="3">
        <f t="shared" si="187"/>
        <v>0</v>
      </c>
      <c r="O408" s="90">
        <f t="shared" si="188"/>
        <v>0</v>
      </c>
      <c r="P408" s="4">
        <f t="shared" si="189"/>
        <v>0</v>
      </c>
      <c r="Q408" s="10">
        <f t="shared" si="190"/>
        <v>0</v>
      </c>
      <c r="R408" s="9">
        <f t="shared" si="191"/>
        <v>0</v>
      </c>
    </row>
    <row r="409" spans="1:22" s="7" customFormat="1">
      <c r="A409" s="54">
        <v>18</v>
      </c>
      <c r="B409" s="53" t="s">
        <v>185</v>
      </c>
      <c r="C409" s="11" t="s">
        <v>82</v>
      </c>
      <c r="D409" s="77" t="s">
        <v>31</v>
      </c>
      <c r="E409" s="55">
        <v>1</v>
      </c>
      <c r="F409" s="55" t="s">
        <v>74</v>
      </c>
      <c r="G409" s="55">
        <v>1</v>
      </c>
      <c r="H409" s="73" t="s">
        <v>34</v>
      </c>
      <c r="I409" s="136"/>
      <c r="J409" s="136">
        <v>59</v>
      </c>
      <c r="K409" s="136"/>
      <c r="L409" s="136">
        <v>36</v>
      </c>
      <c r="M409" s="136" t="s">
        <v>34</v>
      </c>
      <c r="N409" s="3">
        <f t="shared" ref="N409:N413" si="192">(IF(F409="OŽ",IF(L409=1,550.8,IF(L409=2,426.38,IF(L409=3,342.14,IF(L409=4,181.44,IF(L409=5,168.48,IF(L409=6,155.52,IF(L409=7,148.5,IF(L409=8,144,0))))))))+IF(L409&lt;=8,0,IF(L409&lt;=16,137.7,IF(L409&lt;=24,108,IF(L409&lt;=32,80.1,IF(L409&lt;=36,52.2,0)))))-IF(L409&lt;=8,0,IF(L409&lt;=16,(L409-9)*2.754,IF(L409&lt;=24,(L409-17)* 2.754,IF(L409&lt;=32,(L409-25)* 2.754,IF(L409&lt;=36,(L409-33)*2.754,0))))),0)+IF(F409="PČ",IF(L409=1,449,IF(L409=2,314.6,IF(L409=3,238,IF(L409=4,172,IF(L409=5,159,IF(L409=6,145,IF(L409=7,132,IF(L409=8,119,0))))))))+IF(L409&lt;=8,0,IF(L409&lt;=16,88,IF(L409&lt;=24,55,IF(L409&lt;=32,22,0))))-IF(L409&lt;=8,0,IF(L409&lt;=16,(L409-9)*2.245,IF(L409&lt;=24,(L409-17)*2.245,IF(L409&lt;=32,(L409-25)*2.245,0)))),0)+IF(F409="PČneol",IF(L409=1,85,IF(L409=2,64.61,IF(L409=3,50.76,IF(L409=4,16.25,IF(L409=5,15,IF(L409=6,13.75,IF(L409=7,12.5,IF(L409=8,11.25,0))))))))+IF(L409&lt;=8,0,IF(L409&lt;=16,9,0))-IF(L409&lt;=8,0,IF(L409&lt;=16,(L409-9)*0.425,0)),0)+IF(F409="PŽ",IF(L409=1,85,IF(L409=2,59.5,IF(L409=3,45,IF(L409=4,32.5,IF(L409=5,30,IF(L409=6,27.5,IF(L409=7,25,IF(L409=8,22.5,0))))))))+IF(L409&lt;=8,0,IF(L409&lt;=16,19,IF(L409&lt;=24,13,IF(L409&lt;=32,8,0))))-IF(L409&lt;=8,0,IF(L409&lt;=16,(L409-9)*0.425,IF(L409&lt;=24,(L409-17)*0.425,IF(L409&lt;=32,(L409-25)*0.425,0)))),0)+IF(F409="EČ",IF(L409=1,204,IF(L409=2,156.24,IF(L409=3,123.84,IF(L409=4,72,IF(L409=5,66,IF(L409=6,60,IF(L409=7,54,IF(L409=8,48,0))))))))+IF(L409&lt;=8,0,IF(L409&lt;=16,40,IF(L409&lt;=24,25,0)))-IF(L409&lt;=8,0,IF(L409&lt;=16,(L409-9)*1.02,IF(L409&lt;=24,(L409-17)*1.02,0))),0)+IF(F409="EČneol",IF(L409=1,68,IF(L409=2,51.69,IF(L409=3,40.61,IF(L409=4,13,IF(L409=5,12,IF(L409=6,11,IF(L409=7,10,IF(L409=8,9,0)))))))))+IF(F409="EŽ",IF(L409=1,68,IF(L409=2,47.6,IF(L409=3,36,IF(L409=4,18,IF(L409=5,16.5,IF(L409=6,15,IF(L409=7,13.5,IF(L409=8,12,0))))))))+IF(L409&lt;=8,0,IF(L409&lt;=16,10,IF(L409&lt;=24,6,0)))-IF(L409&lt;=8,0,IF(L409&lt;=16,(L409-9)*0.34,IF(L409&lt;=24,(L409-17)*0.34,0))),0)+IF(F409="PT",IF(L409=1,68,IF(L409=2,52.08,IF(L409=3,41.28,IF(L409=4,24,IF(L409=5,22,IF(L409=6,20,IF(L409=7,18,IF(L409=8,16,0))))))))+IF(L409&lt;=8,0,IF(L409&lt;=16,13,IF(L409&lt;=24,9,IF(L409&lt;=32,4,0))))-IF(L409&lt;=8,0,IF(L409&lt;=16,(L409-9)*0.34,IF(L409&lt;=24,(L409-17)*0.34,IF(L409&lt;=32,(L409-25)*0.34,0)))),0)+IF(F409="JOŽ",IF(L409=1,85,IF(L409=2,59.5,IF(L409=3,45,IF(L409=4,32.5,IF(L409=5,30,IF(L409=6,27.5,IF(L409=7,25,IF(L409=8,22.5,0))))))))+IF(L409&lt;=8,0,IF(L409&lt;=16,19,IF(L409&lt;=24,13,0)))-IF(L409&lt;=8,0,IF(L409&lt;=16,(L409-9)*0.425,IF(L409&lt;=24,(L409-17)*0.425,0))),0)+IF(F409="JPČ",IF(L409=1,68,IF(L409=2,47.6,IF(L409=3,36,IF(L409=4,26,IF(L409=5,24,IF(L409=6,22,IF(L409=7,20,IF(L409=8,18,0))))))))+IF(L409&lt;=8,0,IF(L409&lt;=16,13,IF(L409&lt;=24,9,0)))-IF(L409&lt;=8,0,IF(L409&lt;=16,(L409-9)*0.34,IF(L409&lt;=24,(L409-17)*0.34,0))),0)+IF(F409="JEČ",IF(L409=1,34,IF(L409=2,26.04,IF(L409=3,20.6,IF(L409=4,12,IF(L409=5,11,IF(L409=6,10,IF(L409=7,9,IF(L409=8,8,0))))))))+IF(L409&lt;=8,0,IF(L409&lt;=16,6,0))-IF(L409&lt;=8,0,IF(L409&lt;=16,(L409-9)*0.17,0)),0)+IF(F409="JEOF",IF(L409=1,34,IF(L409=2,26.04,IF(L409=3,20.6,IF(L409=4,12,IF(L409=5,11,IF(L409=6,10,IF(L409=7,9,IF(L409=8,8,0))))))))+IF(L409&lt;=8,0,IF(L409&lt;=16,6,0))-IF(L409&lt;=8,0,IF(L409&lt;=16,(L409-9)*0.17,0)),0)+IF(F409="JnPČ",IF(L409=1,51,IF(L409=2,35.7,IF(L409=3,27,IF(L409=4,19.5,IF(L409=5,18,IF(L409=6,16.5,IF(L409=7,15,IF(L409=8,13.5,0))))))))+IF(L409&lt;=8,0,IF(L409&lt;=16,10,0))-IF(L409&lt;=8,0,IF(L409&lt;=16,(L409-9)*0.255,0)),0)+IF(F409="JnEČ",IF(L409=1,25.5,IF(L409=2,19.53,IF(L409=3,15.48,IF(L409=4,9,IF(L409=5,8.25,IF(L409=6,7.5,IF(L409=7,6.75,IF(L409=8,6,0))))))))+IF(L409&lt;=8,0,IF(L409&lt;=16,5,0))-IF(L409&lt;=8,0,IF(L409&lt;=16,(L409-9)*0.1275,0)),0)+IF(F409="JčPČ",IF(L409=1,21.25,IF(L409=2,14.5,IF(L409=3,11.5,IF(L409=4,7,IF(L409=5,6.5,IF(L409=6,6,IF(L409=7,5.5,IF(L409=8,5,0))))))))+IF(L409&lt;=8,0,IF(L409&lt;=16,4,0))-IF(L409&lt;=8,0,IF(L409&lt;=16,(L409-9)*0.10625,0)),0)+IF(F409="JčEČ",IF(L409=1,17,IF(L409=2,13.02,IF(L409=3,10.32,IF(L409=4,6,IF(L409=5,5.5,IF(L409=6,5,IF(L409=7,4.5,IF(L409=8,4,0))))))))+IF(L409&lt;=8,0,IF(L409&lt;=16,3,0))-IF(L409&lt;=8,0,IF(L409&lt;=16,(L409-9)*0.085,0)),0)+IF(F409="NEAK",IF(L409=1,11.48,IF(L409=2,8.79,IF(L409=3,6.97,IF(L409=4,4.05,IF(L409=5,3.71,IF(L409=6,3.38,IF(L409=7,3.04,IF(L409=8,2.7,0))))))))+IF(L409&lt;=8,0,IF(L409&lt;=16,2,IF(L409&lt;=24,1.3,0)))-IF(L409&lt;=8,0,IF(L409&lt;=16,(L409-9)*0.0574,IF(L409&lt;=24,(L409-17)*0.0574,0))),0))*IF(L409&lt;0,1,IF(OR(F409="PČ",F409="PŽ",F409="PT"),IF(J409&lt;32,J409/32,1),1))* IF(L409&lt;0,1,IF(OR(F409="EČ",F409="EŽ",F409="JOŽ",F409="JPČ",F409="NEAK"),IF(J409&lt;24,J409/24,1),1))*IF(L409&lt;0,1,IF(OR(F409="PČneol",F409="JEČ",F409="JEOF",F409="JnPČ",F409="JnEČ",F409="JčPČ",F409="JčEČ"),IF(J409&lt;16,J409/16,1),1))*IF(L409&lt;0,1,IF(F409="EČneol",IF(J409&lt;8,J409/8,1),1))</f>
        <v>0</v>
      </c>
      <c r="O409" s="90">
        <f t="shared" ref="O409:O413" si="193">IF(F409="OŽ",N409,IF(H409="Ne",IF(J409*0.3&lt;J409-L409,N409,0),IF(J409*0.1&lt;J409-L409,N409,0)))</f>
        <v>0</v>
      </c>
      <c r="P409" s="4">
        <f t="shared" ref="P409:P413" si="194">IF(O409=0,0,IF(F409="OŽ",IF(L409&gt;35,0,IF(J409&gt;35,(36-L409)*1.836,((36-L409)-(36-J409))*1.836)),0)+IF(F409="PČ",IF(L409&gt;31,0,IF(J409&gt;31,(32-L409)*1.347,((32-L409)-(32-J409))*1.347)),0)+ IF(F409="PČneol",IF(L409&gt;15,0,IF(J409&gt;15,(16-L409)*0.255,((16-L409)-(16-J409))*0.255)),0)+IF(F409="PŽ",IF(L409&gt;31,0,IF(J409&gt;31,(32-L409)*0.255,((32-L409)-(32-J409))*0.255)),0)+IF(F409="EČ",IF(L409&gt;23,0,IF(J409&gt;23,(24-L409)*0.612,((24-L409)-(24-J409))*0.612)),0)+IF(F409="EČneol",IF(L409&gt;7,0,IF(J409&gt;7,(8-L409)*0.204,((8-L409)-(8-J409))*0.204)),0)+IF(F409="EŽ",IF(L409&gt;23,0,IF(J409&gt;23,(24-L409)*0.204,((24-L409)-(24-J409))*0.204)),0)+IF(F409="PT",IF(L409&gt;31,0,IF(J409&gt;31,(32-L409)*0.204,((32-L409)-(32-J409))*0.204)),0)+IF(F409="JOŽ",IF(L409&gt;23,0,IF(J409&gt;23,(24-L409)*0.255,((24-L409)-(24-J409))*0.255)),0)+IF(F409="JPČ",IF(L409&gt;23,0,IF(J409&gt;23,(24-L409)*0.204,((24-L409)-(24-J409))*0.204)),0)+IF(F409="JEČ",IF(L409&gt;15,0,IF(J409&gt;15,(16-L409)*0.102,((16-L409)-(16-J409))*0.102)),0)+IF(F409="JEOF",IF(L409&gt;15,0,IF(J409&gt;15,(16-L409)*0.102,((16-L409)-(16-J409))*0.102)),0)+IF(F409="JnPČ",IF(L409&gt;15,0,IF(J409&gt;15,(16-L409)*0.153,((16-L409)-(16-J409))*0.153)),0)+IF(F409="JnEČ",IF(L409&gt;15,0,IF(J409&gt;15,(16-L409)*0.0765,((16-L409)-(16-J409))*0.0765)),0)+IF(F409="JčPČ",IF(L409&gt;15,0,IF(J409&gt;15,(16-L409)*0.06375,((16-L409)-(16-J409))*0.06375)),0)+IF(F409="JčEČ",IF(L409&gt;15,0,IF(J409&gt;15,(16-L409)*0.051,((16-L409)-(16-J409))*0.051)),0)+IF(F409="NEAK",IF(L409&gt;23,0,IF(J409&gt;23,(24-L409)*0.03444,((24-L409)-(24-J409))*0.03444)),0))</f>
        <v>0</v>
      </c>
      <c r="Q409" s="10">
        <f t="shared" ref="Q409:Q413" si="195">IF(ISERROR(P409*100/N409),0,(P409*100/N409))</f>
        <v>0</v>
      </c>
      <c r="R409" s="9">
        <f t="shared" ref="R409:R413" si="196">IF(Q409&lt;=30,O409+P409,O409+O409*0.3)*IF(G409=1,0.4,IF(G409=2,0.75,IF(G409="1 (kas 4 m. 1 k. nerengiamos)",0.52,1)))*IF(D409="olimpinė",1,IF(M409="Ne",0.5,1))*IF(OR(A$5="Lietuvos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federacija"),IF(OR(J409&lt;8,K409&lt;16),0,1),1)*E409*IF(I409&lt;=1,1,1/I409)*IF(OR(A$5="Lietuvos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0" spans="1:22" s="7" customFormat="1">
      <c r="A410" s="54">
        <v>19</v>
      </c>
      <c r="B410" s="53" t="s">
        <v>159</v>
      </c>
      <c r="C410" s="11" t="s">
        <v>82</v>
      </c>
      <c r="D410" s="77" t="s">
        <v>31</v>
      </c>
      <c r="E410" s="55">
        <v>1</v>
      </c>
      <c r="F410" s="55" t="s">
        <v>74</v>
      </c>
      <c r="G410" s="55">
        <v>1</v>
      </c>
      <c r="H410" s="73" t="s">
        <v>34</v>
      </c>
      <c r="I410" s="136"/>
      <c r="J410" s="136">
        <v>59</v>
      </c>
      <c r="K410" s="136"/>
      <c r="L410" s="136">
        <v>40</v>
      </c>
      <c r="M410" s="136" t="s">
        <v>34</v>
      </c>
      <c r="N410" s="3">
        <f t="shared" si="192"/>
        <v>0</v>
      </c>
      <c r="O410" s="90">
        <f t="shared" si="193"/>
        <v>0</v>
      </c>
      <c r="P410" s="4">
        <f t="shared" si="194"/>
        <v>0</v>
      </c>
      <c r="Q410" s="10">
        <f t="shared" si="195"/>
        <v>0</v>
      </c>
      <c r="R410" s="9">
        <f t="shared" si="196"/>
        <v>0</v>
      </c>
    </row>
    <row r="411" spans="1:22" s="7" customFormat="1">
      <c r="A411" s="54">
        <v>20</v>
      </c>
      <c r="B411" s="53" t="s">
        <v>39</v>
      </c>
      <c r="C411" s="11" t="s">
        <v>82</v>
      </c>
      <c r="D411" s="77" t="s">
        <v>31</v>
      </c>
      <c r="E411" s="55">
        <v>1</v>
      </c>
      <c r="F411" s="55" t="s">
        <v>83</v>
      </c>
      <c r="G411" s="55">
        <v>1</v>
      </c>
      <c r="H411" s="73" t="s">
        <v>34</v>
      </c>
      <c r="I411" s="136"/>
      <c r="J411" s="136">
        <v>35</v>
      </c>
      <c r="K411" s="136"/>
      <c r="L411" s="136">
        <v>25</v>
      </c>
      <c r="M411" s="136" t="s">
        <v>34</v>
      </c>
      <c r="N411" s="3">
        <f t="shared" si="192"/>
        <v>0</v>
      </c>
      <c r="O411" s="90">
        <f t="shared" si="193"/>
        <v>0</v>
      </c>
      <c r="P411" s="4">
        <f t="shared" si="194"/>
        <v>0</v>
      </c>
      <c r="Q411" s="10">
        <f t="shared" si="195"/>
        <v>0</v>
      </c>
      <c r="R411" s="9">
        <f t="shared" si="196"/>
        <v>0</v>
      </c>
    </row>
    <row r="412" spans="1:22" s="7" customFormat="1">
      <c r="A412" s="54">
        <v>21</v>
      </c>
      <c r="B412" s="53" t="s">
        <v>190</v>
      </c>
      <c r="C412" s="11" t="s">
        <v>82</v>
      </c>
      <c r="D412" s="77" t="s">
        <v>31</v>
      </c>
      <c r="E412" s="55">
        <v>1</v>
      </c>
      <c r="F412" s="55" t="s">
        <v>83</v>
      </c>
      <c r="G412" s="55">
        <v>1</v>
      </c>
      <c r="H412" s="73" t="s">
        <v>34</v>
      </c>
      <c r="I412" s="136"/>
      <c r="J412" s="136">
        <v>35</v>
      </c>
      <c r="K412" s="136"/>
      <c r="L412" s="136">
        <v>26</v>
      </c>
      <c r="M412" s="136" t="s">
        <v>34</v>
      </c>
      <c r="N412" s="3">
        <f t="shared" si="192"/>
        <v>0</v>
      </c>
      <c r="O412" s="90">
        <f t="shared" si="193"/>
        <v>0</v>
      </c>
      <c r="P412" s="4">
        <f t="shared" si="194"/>
        <v>0</v>
      </c>
      <c r="Q412" s="10">
        <f t="shared" si="195"/>
        <v>0</v>
      </c>
      <c r="R412" s="9">
        <f t="shared" si="196"/>
        <v>0</v>
      </c>
    </row>
    <row r="413" spans="1:22" s="7" customFormat="1">
      <c r="A413" s="54">
        <v>22</v>
      </c>
      <c r="B413" s="53" t="s">
        <v>61</v>
      </c>
      <c r="C413" s="11" t="s">
        <v>82</v>
      </c>
      <c r="D413" s="77" t="s">
        <v>31</v>
      </c>
      <c r="E413" s="55">
        <v>1</v>
      </c>
      <c r="F413" s="55" t="s">
        <v>83</v>
      </c>
      <c r="G413" s="55">
        <v>1</v>
      </c>
      <c r="H413" s="73" t="s">
        <v>34</v>
      </c>
      <c r="I413" s="136"/>
      <c r="J413" s="136">
        <v>31</v>
      </c>
      <c r="K413" s="136"/>
      <c r="L413" s="136">
        <v>25</v>
      </c>
      <c r="M413" s="136" t="s">
        <v>34</v>
      </c>
      <c r="N413" s="3">
        <f t="shared" si="192"/>
        <v>0</v>
      </c>
      <c r="O413" s="90">
        <f t="shared" si="193"/>
        <v>0</v>
      </c>
      <c r="P413" s="4">
        <f t="shared" si="194"/>
        <v>0</v>
      </c>
      <c r="Q413" s="10">
        <f t="shared" si="195"/>
        <v>0</v>
      </c>
      <c r="R413" s="9">
        <f t="shared" si="196"/>
        <v>0</v>
      </c>
    </row>
    <row r="414" spans="1:22">
      <c r="A414" s="155" t="s">
        <v>41</v>
      </c>
      <c r="B414" s="156"/>
      <c r="C414" s="156"/>
      <c r="D414" s="157"/>
      <c r="E414" s="157"/>
      <c r="F414" s="157"/>
      <c r="G414" s="157"/>
      <c r="H414" s="157"/>
      <c r="I414" s="156"/>
      <c r="J414" s="156"/>
      <c r="K414" s="156"/>
      <c r="L414" s="156"/>
      <c r="M414" s="156"/>
      <c r="N414" s="156"/>
      <c r="O414" s="157"/>
      <c r="P414" s="157"/>
      <c r="Q414" s="158"/>
      <c r="R414" s="9">
        <f>SUM(R392:R413)</f>
        <v>27.662751999999998</v>
      </c>
      <c r="S414" s="7"/>
      <c r="T414" s="7"/>
      <c r="U414" s="7"/>
      <c r="V414" s="7"/>
    </row>
    <row r="415" spans="1:22" ht="15.75">
      <c r="A415" s="21" t="s">
        <v>56</v>
      </c>
      <c r="B415" s="21"/>
      <c r="C415" s="131"/>
      <c r="D415" s="131"/>
      <c r="E415" s="131"/>
      <c r="F415" s="131"/>
      <c r="G415" s="131"/>
      <c r="H415" s="131"/>
      <c r="I415" s="131"/>
      <c r="J415" s="131"/>
      <c r="K415" s="131"/>
      <c r="L415" s="131"/>
      <c r="M415" s="131"/>
      <c r="N415" s="131"/>
      <c r="O415" s="131"/>
      <c r="P415" s="131"/>
      <c r="Q415" s="131"/>
      <c r="R415" s="13"/>
      <c r="S415" s="7"/>
      <c r="T415" s="7"/>
      <c r="U415" s="7"/>
      <c r="V415" s="7"/>
    </row>
    <row r="416" spans="1:22">
      <c r="A416" s="46" t="s">
        <v>63</v>
      </c>
      <c r="B416" s="46"/>
      <c r="C416" s="46"/>
      <c r="D416" s="46"/>
      <c r="E416" s="46"/>
      <c r="F416" s="46"/>
      <c r="G416" s="46"/>
      <c r="H416" s="46"/>
      <c r="I416" s="46"/>
      <c r="J416" s="131"/>
      <c r="K416" s="131"/>
      <c r="L416" s="131"/>
      <c r="M416" s="131"/>
      <c r="N416" s="131"/>
      <c r="O416" s="131"/>
      <c r="P416" s="131"/>
      <c r="Q416" s="131"/>
      <c r="R416" s="13"/>
      <c r="S416" s="7"/>
      <c r="T416" s="7"/>
      <c r="U416" s="7"/>
      <c r="V416" s="7"/>
    </row>
    <row r="417" spans="1:22" s="7" customFormat="1">
      <c r="A417" s="46"/>
      <c r="B417" s="46"/>
      <c r="C417" s="46"/>
      <c r="D417" s="46"/>
      <c r="E417" s="46"/>
      <c r="F417" s="46"/>
      <c r="G417" s="46"/>
      <c r="H417" s="46"/>
      <c r="I417" s="46"/>
      <c r="J417" s="131"/>
      <c r="K417" s="131"/>
      <c r="L417" s="131"/>
      <c r="M417" s="131"/>
      <c r="N417" s="131"/>
      <c r="O417" s="131"/>
      <c r="P417" s="131"/>
      <c r="Q417" s="131"/>
      <c r="R417" s="13"/>
    </row>
    <row r="418" spans="1:22">
      <c r="A418" s="148" t="s">
        <v>191</v>
      </c>
      <c r="B418" s="149"/>
      <c r="C418" s="149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30"/>
      <c r="R418" s="7"/>
      <c r="S418" s="7"/>
      <c r="T418" s="7"/>
      <c r="U418" s="7"/>
      <c r="V418" s="7"/>
    </row>
    <row r="419" spans="1:22" ht="18">
      <c r="A419" s="150" t="s">
        <v>59</v>
      </c>
      <c r="B419" s="159"/>
      <c r="C419" s="159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130"/>
      <c r="R419" s="7"/>
      <c r="S419" s="7"/>
      <c r="T419" s="7"/>
      <c r="U419" s="7"/>
      <c r="V419" s="7"/>
    </row>
    <row r="420" spans="1:22">
      <c r="A420" s="152" t="s">
        <v>192</v>
      </c>
      <c r="B420" s="153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30"/>
      <c r="R420" s="7"/>
      <c r="S420" s="7"/>
      <c r="T420" s="7"/>
      <c r="U420" s="7"/>
      <c r="V420" s="7"/>
    </row>
    <row r="421" spans="1:22">
      <c r="A421" s="73">
        <v>1</v>
      </c>
      <c r="B421" s="53" t="s">
        <v>61</v>
      </c>
      <c r="C421" s="53" t="s">
        <v>193</v>
      </c>
      <c r="D421" s="53" t="s">
        <v>50</v>
      </c>
      <c r="E421" s="77">
        <v>1</v>
      </c>
      <c r="F421" s="77" t="s">
        <v>51</v>
      </c>
      <c r="G421" s="136">
        <v>1</v>
      </c>
      <c r="H421" s="136" t="s">
        <v>34</v>
      </c>
      <c r="I421" s="136"/>
      <c r="J421" s="136">
        <v>70</v>
      </c>
      <c r="K421" s="136"/>
      <c r="L421" s="136">
        <v>9</v>
      </c>
      <c r="M421" s="136" t="s">
        <v>34</v>
      </c>
      <c r="N421" s="3">
        <f t="shared" ref="N421" si="197">(IF(F421="OŽ",IF(L421=1,550.8,IF(L421=2,426.38,IF(L421=3,342.14,IF(L421=4,181.44,IF(L421=5,168.48,IF(L421=6,155.52,IF(L421=7,148.5,IF(L421=8,144,0))))))))+IF(L421&lt;=8,0,IF(L421&lt;=16,137.7,IF(L421&lt;=24,108,IF(L421&lt;=32,80.1,IF(L421&lt;=36,52.2,0)))))-IF(L421&lt;=8,0,IF(L421&lt;=16,(L421-9)*2.754,IF(L421&lt;=24,(L421-17)* 2.754,IF(L421&lt;=32,(L421-25)* 2.754,IF(L421&lt;=36,(L421-33)*2.754,0))))),0)+IF(F421="PČ",IF(L421=1,449,IF(L421=2,314.6,IF(L421=3,238,IF(L421=4,172,IF(L421=5,159,IF(L421=6,145,IF(L421=7,132,IF(L421=8,119,0))))))))+IF(L421&lt;=8,0,IF(L421&lt;=16,88,IF(L421&lt;=24,55,IF(L421&lt;=32,22,0))))-IF(L421&lt;=8,0,IF(L421&lt;=16,(L421-9)*2.245,IF(L421&lt;=24,(L421-17)*2.245,IF(L421&lt;=32,(L421-25)*2.245,0)))),0)+IF(F421="PČneol",IF(L421=1,85,IF(L421=2,64.61,IF(L421=3,50.76,IF(L421=4,16.25,IF(L421=5,15,IF(L421=6,13.75,IF(L421=7,12.5,IF(L421=8,11.25,0))))))))+IF(L421&lt;=8,0,IF(L421&lt;=16,9,0))-IF(L421&lt;=8,0,IF(L421&lt;=16,(L421-9)*0.425,0)),0)+IF(F421="PŽ",IF(L421=1,85,IF(L421=2,59.5,IF(L421=3,45,IF(L421=4,32.5,IF(L421=5,30,IF(L421=6,27.5,IF(L421=7,25,IF(L421=8,22.5,0))))))))+IF(L421&lt;=8,0,IF(L421&lt;=16,19,IF(L421&lt;=24,13,IF(L421&lt;=32,8,0))))-IF(L421&lt;=8,0,IF(L421&lt;=16,(L421-9)*0.425,IF(L421&lt;=24,(L421-17)*0.425,IF(L421&lt;=32,(L421-25)*0.425,0)))),0)+IF(F421="EČ",IF(L421=1,204,IF(L421=2,156.24,IF(L421=3,123.84,IF(L421=4,72,IF(L421=5,66,IF(L421=6,60,IF(L421=7,54,IF(L421=8,48,0))))))))+IF(L421&lt;=8,0,IF(L421&lt;=16,40,IF(L421&lt;=24,25,0)))-IF(L421&lt;=8,0,IF(L421&lt;=16,(L421-9)*1.02,IF(L421&lt;=24,(L421-17)*1.02,0))),0)+IF(F421="EČneol",IF(L421=1,68,IF(L421=2,51.69,IF(L421=3,40.61,IF(L421=4,13,IF(L421=5,12,IF(L421=6,11,IF(L421=7,10,IF(L421=8,9,0)))))))))+IF(F421="EŽ",IF(L421=1,68,IF(L421=2,47.6,IF(L421=3,36,IF(L421=4,18,IF(L421=5,16.5,IF(L421=6,15,IF(L421=7,13.5,IF(L421=8,12,0))))))))+IF(L421&lt;=8,0,IF(L421&lt;=16,10,IF(L421&lt;=24,6,0)))-IF(L421&lt;=8,0,IF(L421&lt;=16,(L421-9)*0.34,IF(L421&lt;=24,(L421-17)*0.34,0))),0)+IF(F421="PT",IF(L421=1,68,IF(L421=2,52.08,IF(L421=3,41.28,IF(L421=4,24,IF(L421=5,22,IF(L421=6,20,IF(L421=7,18,IF(L421=8,16,0))))))))+IF(L421&lt;=8,0,IF(L421&lt;=16,13,IF(L421&lt;=24,9,IF(L421&lt;=32,4,0))))-IF(L421&lt;=8,0,IF(L421&lt;=16,(L421-9)*0.34,IF(L421&lt;=24,(L421-17)*0.34,IF(L421&lt;=32,(L421-25)*0.34,0)))),0)+IF(F421="JOŽ",IF(L421=1,85,IF(L421=2,59.5,IF(L421=3,45,IF(L421=4,32.5,IF(L421=5,30,IF(L421=6,27.5,IF(L421=7,25,IF(L421=8,22.5,0))))))))+IF(L421&lt;=8,0,IF(L421&lt;=16,19,IF(L421&lt;=24,13,0)))-IF(L421&lt;=8,0,IF(L421&lt;=16,(L421-9)*0.425,IF(L421&lt;=24,(L421-17)*0.425,0))),0)+IF(F421="JPČ",IF(L421=1,68,IF(L421=2,47.6,IF(L421=3,36,IF(L421=4,26,IF(L421=5,24,IF(L421=6,22,IF(L421=7,20,IF(L421=8,18,0))))))))+IF(L421&lt;=8,0,IF(L421&lt;=16,13,IF(L421&lt;=24,9,0)))-IF(L421&lt;=8,0,IF(L421&lt;=16,(L421-9)*0.34,IF(L421&lt;=24,(L421-17)*0.34,0))),0)+IF(F421="JEČ",IF(L421=1,34,IF(L421=2,26.04,IF(L421=3,20.6,IF(L421=4,12,IF(L421=5,11,IF(L421=6,10,IF(L421=7,9,IF(L421=8,8,0))))))))+IF(L421&lt;=8,0,IF(L421&lt;=16,6,0))-IF(L421&lt;=8,0,IF(L421&lt;=16,(L421-9)*0.17,0)),0)+IF(F421="JEOF",IF(L421=1,34,IF(L421=2,26.04,IF(L421=3,20.6,IF(L421=4,12,IF(L421=5,11,IF(L421=6,10,IF(L421=7,9,IF(L421=8,8,0))))))))+IF(L421&lt;=8,0,IF(L421&lt;=16,6,0))-IF(L421&lt;=8,0,IF(L421&lt;=16,(L421-9)*0.17,0)),0)+IF(F421="JnPČ",IF(L421=1,51,IF(L421=2,35.7,IF(L421=3,27,IF(L421=4,19.5,IF(L421=5,18,IF(L421=6,16.5,IF(L421=7,15,IF(L421=8,13.5,0))))))))+IF(L421&lt;=8,0,IF(L421&lt;=16,10,0))-IF(L421&lt;=8,0,IF(L421&lt;=16,(L421-9)*0.255,0)),0)+IF(F421="JnEČ",IF(L421=1,25.5,IF(L421=2,19.53,IF(L421=3,15.48,IF(L421=4,9,IF(L421=5,8.25,IF(L421=6,7.5,IF(L421=7,6.75,IF(L421=8,6,0))))))))+IF(L421&lt;=8,0,IF(L421&lt;=16,5,0))-IF(L421&lt;=8,0,IF(L421&lt;=16,(L421-9)*0.1275,0)),0)+IF(F421="JčPČ",IF(L421=1,21.25,IF(L421=2,14.5,IF(L421=3,11.5,IF(L421=4,7,IF(L421=5,6.5,IF(L421=6,6,IF(L421=7,5.5,IF(L421=8,5,0))))))))+IF(L421&lt;=8,0,IF(L421&lt;=16,4,0))-IF(L421&lt;=8,0,IF(L421&lt;=16,(L421-9)*0.10625,0)),0)+IF(F421="JčEČ",IF(L421=1,17,IF(L421=2,13.02,IF(L421=3,10.32,IF(L421=4,6,IF(L421=5,5.5,IF(L421=6,5,IF(L421=7,4.5,IF(L421=8,4,0))))))))+IF(L421&lt;=8,0,IF(L421&lt;=16,3,0))-IF(L421&lt;=8,0,IF(L421&lt;=16,(L421-9)*0.085,0)),0)+IF(F421="NEAK",IF(L421=1,11.48,IF(L421=2,8.79,IF(L421=3,6.97,IF(L421=4,4.05,IF(L421=5,3.71,IF(L421=6,3.38,IF(L421=7,3.04,IF(L421=8,2.7,0))))))))+IF(L421&lt;=8,0,IF(L421&lt;=16,2,IF(L421&lt;=24,1.3,0)))-IF(L421&lt;=8,0,IF(L421&lt;=16,(L421-9)*0.0574,IF(L421&lt;=24,(L421-17)*0.0574,0))),0))*IF(L421&lt;0,1,IF(OR(F421="PČ",F421="PŽ",F421="PT"),IF(J421&lt;32,J421/32,1),1))* IF(L421&lt;0,1,IF(OR(F421="EČ",F421="EŽ",F421="JOŽ",F421="JPČ",F421="NEAK"),IF(J421&lt;24,J421/24,1),1))*IF(L421&lt;0,1,IF(OR(F421="PČneol",F421="JEČ",F421="JEOF",F421="JnPČ",F421="JnEČ",F421="JčPČ",F421="JčEČ"),IF(J421&lt;16,J421/16,1),1))*IF(L421&lt;0,1,IF(F421="EČneol",IF(J421&lt;8,J421/8,1),1))</f>
        <v>9</v>
      </c>
      <c r="O421" s="8">
        <f t="shared" ref="O421" si="198">IF(F421="OŽ",N421,IF(H421="Ne",IF(J421*0.3&lt;J421-L421,N421,0),IF(J421*0.1&lt;J421-L421,N421,0)))</f>
        <v>9</v>
      </c>
      <c r="P421" s="4">
        <f t="shared" ref="P421" si="199">IF(O421=0,0,IF(F421="OŽ",IF(L421&gt;35,0,IF(J421&gt;35,(36-L421)*1.836,((36-L421)-(36-J421))*1.836)),0)+IF(F421="PČ",IF(L421&gt;31,0,IF(J421&gt;31,(32-L421)*1.347,((32-L421)-(32-J421))*1.347)),0)+ IF(F421="PČneol",IF(L421&gt;15,0,IF(J421&gt;15,(16-L421)*0.255,((16-L421)-(16-J421))*0.255)),0)+IF(F421="PŽ",IF(L421&gt;31,0,IF(J421&gt;31,(32-L421)*0.255,((32-L421)-(32-J421))*0.255)),0)+IF(F421="EČ",IF(L421&gt;23,0,IF(J421&gt;23,(24-L421)*0.612,((24-L421)-(24-J421))*0.612)),0)+IF(F421="EČneol",IF(L421&gt;7,0,IF(J421&gt;7,(8-L421)*0.204,((8-L421)-(8-J421))*0.204)),0)+IF(F421="EŽ",IF(L421&gt;23,0,IF(J421&gt;23,(24-L421)*0.204,((24-L421)-(24-J421))*0.204)),0)+IF(F421="PT",IF(L421&gt;31,0,IF(J421&gt;31,(32-L421)*0.204,((32-L421)-(32-J421))*0.204)),0)+IF(F421="JOŽ",IF(L421&gt;23,0,IF(J421&gt;23,(24-L421)*0.255,((24-L421)-(24-J421))*0.255)),0)+IF(F421="JPČ",IF(L421&gt;23,0,IF(J421&gt;23,(24-L421)*0.204,((24-L421)-(24-J421))*0.204)),0)+IF(F421="JEČ",IF(L421&gt;15,0,IF(J421&gt;15,(16-L421)*0.102,((16-L421)-(16-J421))*0.102)),0)+IF(F421="JEOF",IF(L421&gt;15,0,IF(J421&gt;15,(16-L421)*0.102,((16-L421)-(16-J421))*0.102)),0)+IF(F421="JnPČ",IF(L421&gt;15,0,IF(J421&gt;15,(16-L421)*0.153,((16-L421)-(16-J421))*0.153)),0)+IF(F421="JnEČ",IF(L421&gt;15,0,IF(J421&gt;15,(16-L421)*0.0765,((16-L421)-(16-J421))*0.0765)),0)+IF(F421="JčPČ",IF(L421&gt;15,0,IF(J421&gt;15,(16-L421)*0.06375,((16-L421)-(16-J421))*0.06375)),0)+IF(F421="JčEČ",IF(L421&gt;15,0,IF(J421&gt;15,(16-L421)*0.051,((16-L421)-(16-J421))*0.051)),0)+IF(F421="NEAK",IF(L421&gt;23,0,IF(J421&gt;23,(24-L421)*0.03444,((24-L421)-(24-J421))*0.03444)),0))</f>
        <v>1.7850000000000001</v>
      </c>
      <c r="Q421" s="10">
        <f t="shared" ref="Q421" si="200">IF(ISERROR(P421*100/N421),0,(P421*100/N421))</f>
        <v>19.833333333333332</v>
      </c>
      <c r="R421" s="9">
        <f t="shared" ref="R421" si="201">IF(Q421&lt;=30,O421+P421,O421+O421*0.3)*IF(G421=1,0.4,IF(G421=2,0.75,IF(G421="1 (kas 4 m. 1 k. nerengiamos)",0.52,1)))*IF(D421="olimpinė",1,IF(M421="Ne",0.5,1))*IF(OR(A$5="Lietuvos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federacija"),IF(OR(J421&lt;8,K421&lt;16),0,1),1)*E421*IF(I421&lt;=1,1,1/I421)*IF(OR(A$5="Lietuvos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4.4865599999999999</v>
      </c>
      <c r="S421" s="7"/>
      <c r="T421" s="7"/>
      <c r="U421" s="7"/>
      <c r="V421" s="7"/>
    </row>
    <row r="422" spans="1:22">
      <c r="A422" s="155" t="s">
        <v>41</v>
      </c>
      <c r="B422" s="156"/>
      <c r="C422" s="156"/>
      <c r="D422" s="156"/>
      <c r="E422" s="156"/>
      <c r="F422" s="157"/>
      <c r="G422" s="157"/>
      <c r="H422" s="157"/>
      <c r="I422" s="157"/>
      <c r="J422" s="157"/>
      <c r="K422" s="157"/>
      <c r="L422" s="157"/>
      <c r="M422" s="157"/>
      <c r="N422" s="157"/>
      <c r="O422" s="157"/>
      <c r="P422" s="157"/>
      <c r="Q422" s="158"/>
      <c r="R422" s="9">
        <f>SUM(R421:R421)</f>
        <v>4.4865599999999999</v>
      </c>
      <c r="S422" s="7"/>
      <c r="T422" s="7"/>
      <c r="U422" s="7"/>
      <c r="V422" s="7"/>
    </row>
    <row r="423" spans="1:22" ht="15.75">
      <c r="A423" s="21" t="s">
        <v>56</v>
      </c>
      <c r="B423" s="21"/>
      <c r="C423" s="131"/>
      <c r="D423" s="131"/>
      <c r="E423" s="131"/>
      <c r="F423" s="131"/>
      <c r="G423" s="131"/>
      <c r="H423" s="131"/>
      <c r="I423" s="131"/>
      <c r="J423" s="131"/>
      <c r="K423" s="131"/>
      <c r="L423" s="131"/>
      <c r="M423" s="131"/>
      <c r="N423" s="131"/>
      <c r="O423" s="131"/>
      <c r="P423" s="131"/>
      <c r="Q423" s="131"/>
      <c r="R423" s="13"/>
      <c r="S423" s="7"/>
      <c r="T423" s="7"/>
      <c r="U423" s="7"/>
      <c r="V423" s="7"/>
    </row>
    <row r="424" spans="1:22">
      <c r="A424" s="46" t="s">
        <v>63</v>
      </c>
      <c r="B424" s="46"/>
      <c r="C424" s="46"/>
      <c r="D424" s="46"/>
      <c r="E424" s="46"/>
      <c r="F424" s="46"/>
      <c r="G424" s="46"/>
      <c r="H424" s="46"/>
      <c r="I424" s="46"/>
      <c r="J424" s="131"/>
      <c r="K424" s="131"/>
      <c r="L424" s="131"/>
      <c r="M424" s="131"/>
      <c r="N424" s="131"/>
      <c r="O424" s="131"/>
      <c r="P424" s="131"/>
      <c r="Q424" s="131"/>
      <c r="R424" s="13"/>
      <c r="S424" s="7"/>
      <c r="T424" s="7"/>
      <c r="U424" s="7"/>
      <c r="V424" s="7"/>
    </row>
    <row r="425" spans="1:22" s="7" customFormat="1">
      <c r="A425" s="46"/>
      <c r="B425" s="46"/>
      <c r="C425" s="46"/>
      <c r="D425" s="46"/>
      <c r="E425" s="46"/>
      <c r="F425" s="46"/>
      <c r="G425" s="46"/>
      <c r="H425" s="46"/>
      <c r="I425" s="46"/>
      <c r="J425" s="131"/>
      <c r="K425" s="131"/>
      <c r="L425" s="131"/>
      <c r="M425" s="131"/>
      <c r="N425" s="131"/>
      <c r="O425" s="131"/>
      <c r="P425" s="131"/>
      <c r="Q425" s="131"/>
      <c r="R425" s="13"/>
    </row>
    <row r="426" spans="1:22">
      <c r="A426" s="148" t="s">
        <v>194</v>
      </c>
      <c r="B426" s="149"/>
      <c r="C426" s="149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30"/>
      <c r="R426" s="7"/>
      <c r="S426" s="7"/>
      <c r="T426" s="7"/>
      <c r="U426" s="7"/>
      <c r="V426" s="7"/>
    </row>
    <row r="427" spans="1:22" ht="18">
      <c r="A427" s="150" t="s">
        <v>59</v>
      </c>
      <c r="B427" s="159"/>
      <c r="C427" s="159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130"/>
      <c r="R427" s="7"/>
      <c r="S427" s="7"/>
      <c r="T427" s="7"/>
      <c r="U427" s="7"/>
      <c r="V427" s="7"/>
    </row>
    <row r="428" spans="1:22">
      <c r="A428" s="152" t="s">
        <v>195</v>
      </c>
      <c r="B428" s="153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30"/>
      <c r="R428" s="7"/>
      <c r="S428" s="7"/>
      <c r="T428" s="7"/>
      <c r="U428" s="7"/>
      <c r="V428" s="7"/>
    </row>
    <row r="429" spans="1:22">
      <c r="A429" s="73">
        <v>1</v>
      </c>
      <c r="B429" s="53" t="s">
        <v>39</v>
      </c>
      <c r="C429" s="11" t="s">
        <v>82</v>
      </c>
      <c r="D429" s="77" t="s">
        <v>31</v>
      </c>
      <c r="E429" s="136">
        <v>1</v>
      </c>
      <c r="F429" s="136" t="s">
        <v>45</v>
      </c>
      <c r="G429" s="136">
        <v>1</v>
      </c>
      <c r="H429" s="136" t="s">
        <v>34</v>
      </c>
      <c r="I429" s="136"/>
      <c r="J429" s="136">
        <v>57</v>
      </c>
      <c r="K429" s="136"/>
      <c r="L429" s="136">
        <v>45</v>
      </c>
      <c r="M429" s="136" t="s">
        <v>34</v>
      </c>
      <c r="N429" s="3">
        <f t="shared" ref="N429:N438" si="202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8">
        <f t="shared" ref="O429:O438" si="203">IF(F429="OŽ",N429,IF(H429="Ne",IF(J429*0.3&lt;J429-L429,N429,0),IF(J429*0.1&lt;J429-L429,N429,0)))</f>
        <v>0</v>
      </c>
      <c r="P429" s="4">
        <f t="shared" ref="P429" si="204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0">
        <f t="shared" ref="Q429" si="205">IF(ISERROR(P429*100/N429),0,(P429*100/N429))</f>
        <v>0</v>
      </c>
      <c r="R429" s="9">
        <f t="shared" ref="R429:R438" si="206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29" s="7"/>
      <c r="T429" s="7"/>
      <c r="U429" s="7"/>
      <c r="V429" s="7"/>
    </row>
    <row r="430" spans="1:22">
      <c r="A430" s="73">
        <v>2</v>
      </c>
      <c r="B430" s="53" t="s">
        <v>81</v>
      </c>
      <c r="C430" s="78" t="s">
        <v>182</v>
      </c>
      <c r="D430" s="77" t="s">
        <v>31</v>
      </c>
      <c r="E430" s="136">
        <v>1</v>
      </c>
      <c r="F430" s="136" t="s">
        <v>45</v>
      </c>
      <c r="G430" s="136">
        <v>1</v>
      </c>
      <c r="H430" s="136" t="s">
        <v>34</v>
      </c>
      <c r="I430" s="136"/>
      <c r="J430" s="136">
        <v>197</v>
      </c>
      <c r="K430" s="136"/>
      <c r="L430" s="136"/>
      <c r="M430" s="136"/>
      <c r="N430" s="3">
        <f t="shared" si="202"/>
        <v>0</v>
      </c>
      <c r="O430" s="8">
        <f t="shared" si="203"/>
        <v>0</v>
      </c>
      <c r="P430" s="4">
        <f t="shared" ref="P430:P438" si="207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0">
        <f t="shared" ref="Q430:Q438" si="208">IF(ISERROR(P430*100/N430),0,(P430*100/N430))</f>
        <v>0</v>
      </c>
      <c r="R430" s="9">
        <f t="shared" si="206"/>
        <v>0</v>
      </c>
      <c r="S430" s="7"/>
      <c r="T430" s="7"/>
      <c r="U430" s="7"/>
      <c r="V430" s="7"/>
    </row>
    <row r="431" spans="1:22">
      <c r="A431" s="73">
        <v>3</v>
      </c>
      <c r="B431" s="53" t="s">
        <v>190</v>
      </c>
      <c r="C431" s="78" t="s">
        <v>182</v>
      </c>
      <c r="D431" s="77" t="s">
        <v>31</v>
      </c>
      <c r="E431" s="136">
        <v>1</v>
      </c>
      <c r="F431" s="136" t="s">
        <v>45</v>
      </c>
      <c r="G431" s="136">
        <v>1</v>
      </c>
      <c r="H431" s="136" t="s">
        <v>34</v>
      </c>
      <c r="I431" s="136"/>
      <c r="J431" s="136">
        <v>197</v>
      </c>
      <c r="K431" s="136"/>
      <c r="L431" s="136"/>
      <c r="M431" s="136"/>
      <c r="N431" s="3">
        <f t="shared" si="202"/>
        <v>0</v>
      </c>
      <c r="O431" s="8">
        <f t="shared" si="203"/>
        <v>0</v>
      </c>
      <c r="P431" s="4">
        <f t="shared" si="207"/>
        <v>0</v>
      </c>
      <c r="Q431" s="10">
        <f t="shared" si="208"/>
        <v>0</v>
      </c>
      <c r="R431" s="9">
        <f t="shared" si="206"/>
        <v>0</v>
      </c>
      <c r="S431" s="7"/>
      <c r="T431" s="7"/>
      <c r="U431" s="7"/>
      <c r="V431" s="7"/>
    </row>
    <row r="432" spans="1:22">
      <c r="A432" s="73">
        <v>4</v>
      </c>
      <c r="B432" s="53" t="s">
        <v>84</v>
      </c>
      <c r="C432" s="78" t="s">
        <v>182</v>
      </c>
      <c r="D432" s="77" t="s">
        <v>31</v>
      </c>
      <c r="E432" s="136">
        <v>1</v>
      </c>
      <c r="F432" s="136" t="s">
        <v>45</v>
      </c>
      <c r="G432" s="136">
        <v>1</v>
      </c>
      <c r="H432" s="136" t="s">
        <v>34</v>
      </c>
      <c r="I432" s="136"/>
      <c r="J432" s="136">
        <v>152</v>
      </c>
      <c r="K432" s="136"/>
      <c r="L432" s="136">
        <v>83</v>
      </c>
      <c r="M432" s="136" t="s">
        <v>34</v>
      </c>
      <c r="N432" s="3">
        <f t="shared" si="202"/>
        <v>0</v>
      </c>
      <c r="O432" s="8">
        <f t="shared" si="203"/>
        <v>0</v>
      </c>
      <c r="P432" s="4">
        <f t="shared" si="207"/>
        <v>0</v>
      </c>
      <c r="Q432" s="10">
        <f t="shared" si="208"/>
        <v>0</v>
      </c>
      <c r="R432" s="9">
        <f t="shared" si="206"/>
        <v>0</v>
      </c>
      <c r="S432" s="7"/>
      <c r="T432" s="7"/>
      <c r="U432" s="7"/>
      <c r="V432" s="7"/>
    </row>
    <row r="433" spans="1:22">
      <c r="A433" s="73">
        <v>5</v>
      </c>
      <c r="B433" s="53" t="s">
        <v>125</v>
      </c>
      <c r="C433" s="78" t="s">
        <v>182</v>
      </c>
      <c r="D433" s="77" t="s">
        <v>31</v>
      </c>
      <c r="E433" s="136">
        <v>1</v>
      </c>
      <c r="F433" s="136" t="s">
        <v>88</v>
      </c>
      <c r="G433" s="136">
        <v>1</v>
      </c>
      <c r="H433" s="136" t="s">
        <v>34</v>
      </c>
      <c r="I433" s="136"/>
      <c r="J433" s="136">
        <v>95</v>
      </c>
      <c r="K433" s="136"/>
      <c r="L433" s="136">
        <v>26</v>
      </c>
      <c r="M433" s="136" t="s">
        <v>34</v>
      </c>
      <c r="N433" s="3">
        <f t="shared" si="202"/>
        <v>0</v>
      </c>
      <c r="O433" s="8">
        <f t="shared" si="203"/>
        <v>0</v>
      </c>
      <c r="P433" s="4">
        <f t="shared" si="207"/>
        <v>0</v>
      </c>
      <c r="Q433" s="10">
        <f t="shared" si="208"/>
        <v>0</v>
      </c>
      <c r="R433" s="9">
        <f t="shared" si="206"/>
        <v>0</v>
      </c>
      <c r="S433" s="7"/>
      <c r="T433" s="7"/>
      <c r="U433" s="7"/>
      <c r="V433" s="7"/>
    </row>
    <row r="434" spans="1:22">
      <c r="A434" s="73">
        <v>6</v>
      </c>
      <c r="B434" s="53" t="s">
        <v>188</v>
      </c>
      <c r="C434" s="78" t="s">
        <v>182</v>
      </c>
      <c r="D434" s="77" t="s">
        <v>31</v>
      </c>
      <c r="E434" s="136">
        <v>1</v>
      </c>
      <c r="F434" s="136" t="s">
        <v>196</v>
      </c>
      <c r="G434" s="136">
        <v>1</v>
      </c>
      <c r="H434" s="136" t="s">
        <v>34</v>
      </c>
      <c r="I434" s="136"/>
      <c r="J434" s="136">
        <v>158</v>
      </c>
      <c r="K434" s="136"/>
      <c r="L434" s="136">
        <v>67</v>
      </c>
      <c r="M434" s="136" t="s">
        <v>34</v>
      </c>
      <c r="N434" s="3">
        <f t="shared" si="202"/>
        <v>0</v>
      </c>
      <c r="O434" s="8">
        <f t="shared" si="203"/>
        <v>0</v>
      </c>
      <c r="P434" s="4">
        <f t="shared" si="207"/>
        <v>0</v>
      </c>
      <c r="Q434" s="10">
        <f t="shared" si="208"/>
        <v>0</v>
      </c>
      <c r="R434" s="9">
        <f t="shared" si="206"/>
        <v>0</v>
      </c>
      <c r="S434" s="7"/>
      <c r="T434" s="7"/>
      <c r="U434" s="7"/>
      <c r="V434" s="7"/>
    </row>
    <row r="435" spans="1:22">
      <c r="A435" s="73">
        <v>7</v>
      </c>
      <c r="B435" s="53" t="s">
        <v>159</v>
      </c>
      <c r="C435" s="78" t="s">
        <v>182</v>
      </c>
      <c r="D435" s="77" t="s">
        <v>31</v>
      </c>
      <c r="E435" s="136">
        <v>1</v>
      </c>
      <c r="F435" s="136" t="s">
        <v>88</v>
      </c>
      <c r="G435" s="136">
        <v>1</v>
      </c>
      <c r="H435" s="136" t="s">
        <v>34</v>
      </c>
      <c r="I435" s="136"/>
      <c r="J435" s="136">
        <v>120</v>
      </c>
      <c r="K435" s="136"/>
      <c r="L435" s="136"/>
      <c r="M435" s="136"/>
      <c r="N435" s="3">
        <f t="shared" si="202"/>
        <v>0</v>
      </c>
      <c r="O435" s="8">
        <f t="shared" si="203"/>
        <v>0</v>
      </c>
      <c r="P435" s="4">
        <f t="shared" si="207"/>
        <v>0</v>
      </c>
      <c r="Q435" s="10">
        <f t="shared" si="208"/>
        <v>0</v>
      </c>
      <c r="R435" s="9">
        <f t="shared" si="206"/>
        <v>0</v>
      </c>
      <c r="S435" s="7"/>
      <c r="T435" s="7"/>
      <c r="U435" s="7"/>
      <c r="V435" s="7"/>
    </row>
    <row r="436" spans="1:22">
      <c r="A436" s="73">
        <v>8</v>
      </c>
      <c r="B436" s="53" t="s">
        <v>183</v>
      </c>
      <c r="C436" s="78" t="s">
        <v>182</v>
      </c>
      <c r="D436" s="77" t="s">
        <v>31</v>
      </c>
      <c r="E436" s="136">
        <v>1</v>
      </c>
      <c r="F436" s="136" t="s">
        <v>88</v>
      </c>
      <c r="G436" s="136">
        <v>1</v>
      </c>
      <c r="H436" s="136" t="s">
        <v>34</v>
      </c>
      <c r="I436" s="136"/>
      <c r="J436" s="136">
        <v>120</v>
      </c>
      <c r="K436" s="136"/>
      <c r="L436" s="136"/>
      <c r="M436" s="136"/>
      <c r="N436" s="3">
        <f t="shared" si="202"/>
        <v>0</v>
      </c>
      <c r="O436" s="8">
        <f t="shared" si="203"/>
        <v>0</v>
      </c>
      <c r="P436" s="4">
        <f t="shared" si="207"/>
        <v>0</v>
      </c>
      <c r="Q436" s="10">
        <f t="shared" si="208"/>
        <v>0</v>
      </c>
      <c r="R436" s="9">
        <f t="shared" si="206"/>
        <v>0</v>
      </c>
      <c r="S436" s="7"/>
      <c r="T436" s="7"/>
      <c r="U436" s="7"/>
      <c r="V436" s="7"/>
    </row>
    <row r="437" spans="1:22">
      <c r="A437" s="73">
        <v>9</v>
      </c>
      <c r="B437" s="53" t="s">
        <v>125</v>
      </c>
      <c r="C437" s="11" t="s">
        <v>82</v>
      </c>
      <c r="D437" s="77" t="s">
        <v>31</v>
      </c>
      <c r="E437" s="136">
        <v>1</v>
      </c>
      <c r="F437" s="136" t="s">
        <v>88</v>
      </c>
      <c r="G437" s="136">
        <v>1</v>
      </c>
      <c r="H437" s="136" t="s">
        <v>34</v>
      </c>
      <c r="I437" s="136"/>
      <c r="J437" s="136">
        <v>50</v>
      </c>
      <c r="K437" s="136"/>
      <c r="L437" s="136">
        <v>34</v>
      </c>
      <c r="M437" s="136" t="s">
        <v>36</v>
      </c>
      <c r="N437" s="3">
        <f t="shared" si="202"/>
        <v>0</v>
      </c>
      <c r="O437" s="8">
        <f t="shared" si="203"/>
        <v>0</v>
      </c>
      <c r="P437" s="4">
        <f t="shared" si="207"/>
        <v>0</v>
      </c>
      <c r="Q437" s="10">
        <f t="shared" si="208"/>
        <v>0</v>
      </c>
      <c r="R437" s="9">
        <f t="shared" si="206"/>
        <v>0</v>
      </c>
      <c r="S437" s="7"/>
      <c r="T437" s="7"/>
      <c r="U437" s="7"/>
      <c r="V437" s="7"/>
    </row>
    <row r="438" spans="1:22">
      <c r="A438" s="73">
        <v>10</v>
      </c>
      <c r="B438" s="53" t="s">
        <v>159</v>
      </c>
      <c r="C438" s="11" t="s">
        <v>82</v>
      </c>
      <c r="D438" s="77" t="s">
        <v>31</v>
      </c>
      <c r="E438" s="136">
        <v>1</v>
      </c>
      <c r="F438" s="136" t="s">
        <v>88</v>
      </c>
      <c r="G438" s="136">
        <v>1</v>
      </c>
      <c r="H438" s="136" t="s">
        <v>34</v>
      </c>
      <c r="I438" s="136"/>
      <c r="J438" s="136">
        <v>64</v>
      </c>
      <c r="K438" s="136"/>
      <c r="L438" s="136">
        <v>45</v>
      </c>
      <c r="M438" s="136" t="s">
        <v>34</v>
      </c>
      <c r="N438" s="3">
        <f t="shared" si="202"/>
        <v>0</v>
      </c>
      <c r="O438" s="8">
        <f t="shared" si="203"/>
        <v>0</v>
      </c>
      <c r="P438" s="4">
        <f t="shared" si="207"/>
        <v>0</v>
      </c>
      <c r="Q438" s="10">
        <f t="shared" si="208"/>
        <v>0</v>
      </c>
      <c r="R438" s="9">
        <f t="shared" si="206"/>
        <v>0</v>
      </c>
      <c r="S438" s="7"/>
      <c r="T438" s="7"/>
      <c r="U438" s="7"/>
      <c r="V438" s="7"/>
    </row>
    <row r="439" spans="1:22">
      <c r="A439" s="155" t="s">
        <v>41</v>
      </c>
      <c r="B439" s="156"/>
      <c r="C439" s="156"/>
      <c r="D439" s="157"/>
      <c r="E439" s="157"/>
      <c r="F439" s="157"/>
      <c r="G439" s="157"/>
      <c r="H439" s="157"/>
      <c r="I439" s="157"/>
      <c r="J439" s="157"/>
      <c r="K439" s="157"/>
      <c r="L439" s="157"/>
      <c r="M439" s="157"/>
      <c r="N439" s="157"/>
      <c r="O439" s="157"/>
      <c r="P439" s="157"/>
      <c r="Q439" s="158"/>
      <c r="R439" s="9">
        <f>SUM(R429:R438)</f>
        <v>0</v>
      </c>
      <c r="S439" s="7"/>
      <c r="T439" s="7"/>
      <c r="U439" s="7"/>
      <c r="V439" s="7"/>
    </row>
    <row r="440" spans="1:22" ht="15.75">
      <c r="A440" s="21" t="s">
        <v>56</v>
      </c>
      <c r="B440" s="21"/>
      <c r="C440" s="131"/>
      <c r="D440" s="131"/>
      <c r="E440" s="131"/>
      <c r="F440" s="131"/>
      <c r="G440" s="131"/>
      <c r="H440" s="131"/>
      <c r="I440" s="131"/>
      <c r="J440" s="131"/>
      <c r="K440" s="131"/>
      <c r="L440" s="131"/>
      <c r="M440" s="131"/>
      <c r="N440" s="131"/>
      <c r="O440" s="131"/>
      <c r="P440" s="131"/>
      <c r="Q440" s="131"/>
      <c r="R440" s="13"/>
      <c r="S440" s="7"/>
      <c r="T440" s="7"/>
      <c r="U440" s="7"/>
      <c r="V440" s="7"/>
    </row>
    <row r="441" spans="1:22">
      <c r="A441" s="46" t="s">
        <v>63</v>
      </c>
      <c r="B441" s="46"/>
      <c r="C441" s="46"/>
      <c r="D441" s="46"/>
      <c r="E441" s="46"/>
      <c r="F441" s="46"/>
      <c r="G441" s="46"/>
      <c r="H441" s="46"/>
      <c r="I441" s="46"/>
      <c r="J441" s="131"/>
      <c r="K441" s="131"/>
      <c r="L441" s="131"/>
      <c r="M441" s="131"/>
      <c r="N441" s="131"/>
      <c r="O441" s="131"/>
      <c r="P441" s="131"/>
      <c r="Q441" s="131"/>
      <c r="R441" s="13"/>
      <c r="S441" s="7"/>
      <c r="T441" s="7"/>
      <c r="U441" s="7"/>
      <c r="V441" s="7"/>
    </row>
    <row r="442" spans="1:22" s="7" customFormat="1">
      <c r="A442" s="46"/>
      <c r="B442" s="46"/>
      <c r="C442" s="46"/>
      <c r="D442" s="46"/>
      <c r="E442" s="46"/>
      <c r="F442" s="46"/>
      <c r="G442" s="46"/>
      <c r="H442" s="46"/>
      <c r="I442" s="46"/>
      <c r="J442" s="131"/>
      <c r="K442" s="131"/>
      <c r="L442" s="131"/>
      <c r="M442" s="131"/>
      <c r="N442" s="131"/>
      <c r="O442" s="131"/>
      <c r="P442" s="131"/>
      <c r="Q442" s="131"/>
      <c r="R442" s="13"/>
    </row>
    <row r="443" spans="1:22">
      <c r="A443" s="148" t="s">
        <v>197</v>
      </c>
      <c r="B443" s="149"/>
      <c r="C443" s="149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30"/>
      <c r="R443" s="7"/>
      <c r="S443" s="7"/>
      <c r="T443" s="7"/>
      <c r="U443" s="7"/>
      <c r="V443" s="7"/>
    </row>
    <row r="444" spans="1:22" ht="18">
      <c r="A444" s="150" t="s">
        <v>59</v>
      </c>
      <c r="B444" s="159"/>
      <c r="C444" s="159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130"/>
      <c r="R444" s="7"/>
      <c r="S444" s="7"/>
      <c r="T444" s="7"/>
      <c r="U444" s="7"/>
      <c r="V444" s="7"/>
    </row>
    <row r="445" spans="1:22">
      <c r="A445" s="152" t="s">
        <v>198</v>
      </c>
      <c r="B445" s="153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30"/>
      <c r="R445" s="7"/>
      <c r="S445" s="7"/>
      <c r="T445" s="7"/>
      <c r="U445" s="7"/>
      <c r="V445" s="7"/>
    </row>
    <row r="446" spans="1:22">
      <c r="A446" s="73">
        <v>1</v>
      </c>
      <c r="B446" s="53" t="s">
        <v>29</v>
      </c>
      <c r="C446" s="53" t="s">
        <v>44</v>
      </c>
      <c r="D446" s="77" t="s">
        <v>31</v>
      </c>
      <c r="E446" s="136">
        <v>1</v>
      </c>
      <c r="F446" s="136" t="s">
        <v>83</v>
      </c>
      <c r="G446" s="136">
        <v>1</v>
      </c>
      <c r="H446" s="136" t="s">
        <v>34</v>
      </c>
      <c r="I446" s="136"/>
      <c r="J446" s="136">
        <v>24</v>
      </c>
      <c r="K446" s="136"/>
      <c r="L446" s="136">
        <v>14</v>
      </c>
      <c r="M446" s="136" t="s">
        <v>36</v>
      </c>
      <c r="N446" s="3">
        <f t="shared" ref="N446:N457" si="209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34.9</v>
      </c>
      <c r="O446" s="8">
        <f t="shared" ref="O446:O457" si="210">IF(F446="OŽ",N446,IF(H446="Ne",IF(J446*0.3&lt;J446-L446,N446,0),IF(J446*0.1&lt;J446-L446,N446,0)))</f>
        <v>34.9</v>
      </c>
      <c r="P446" s="4">
        <f t="shared" ref="P446" si="211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6.12</v>
      </c>
      <c r="Q446" s="10">
        <f t="shared" ref="Q446" si="212">IF(ISERROR(P446*100/N446),0,(P446*100/N446))</f>
        <v>17.535816618911177</v>
      </c>
      <c r="R446" s="9">
        <f t="shared" ref="R446:R457" si="213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17.064319999999999</v>
      </c>
      <c r="S446" s="7"/>
      <c r="T446" s="7"/>
      <c r="U446" s="7"/>
      <c r="V446" s="7"/>
    </row>
    <row r="447" spans="1:22">
      <c r="A447" s="73">
        <v>2</v>
      </c>
      <c r="B447" s="53" t="s">
        <v>29</v>
      </c>
      <c r="C447" s="53" t="s">
        <v>47</v>
      </c>
      <c r="D447" s="77" t="s">
        <v>31</v>
      </c>
      <c r="E447" s="136">
        <v>1</v>
      </c>
      <c r="F447" s="136" t="s">
        <v>83</v>
      </c>
      <c r="G447" s="136">
        <v>1</v>
      </c>
      <c r="H447" s="136" t="s">
        <v>34</v>
      </c>
      <c r="I447" s="136"/>
      <c r="J447" s="136">
        <v>22</v>
      </c>
      <c r="K447" s="136"/>
      <c r="L447" s="136">
        <v>7</v>
      </c>
      <c r="M447" s="136" t="s">
        <v>36</v>
      </c>
      <c r="N447" s="3">
        <f t="shared" si="209"/>
        <v>49.5</v>
      </c>
      <c r="O447" s="8">
        <f t="shared" si="210"/>
        <v>49.5</v>
      </c>
      <c r="P447" s="4">
        <f t="shared" ref="P447:P457" si="214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9.18</v>
      </c>
      <c r="Q447" s="10">
        <f t="shared" ref="Q447:Q457" si="215">IF(ISERROR(P447*100/N447),0,(P447*100/N447))</f>
        <v>18.545454545454547</v>
      </c>
      <c r="R447" s="9">
        <f t="shared" si="213"/>
        <v>24.410880000000002</v>
      </c>
      <c r="S447" s="7"/>
      <c r="T447" s="7"/>
      <c r="U447" s="7"/>
      <c r="V447" s="7"/>
    </row>
    <row r="448" spans="1:22" ht="30">
      <c r="A448" s="73">
        <v>3</v>
      </c>
      <c r="B448" s="110" t="s">
        <v>29</v>
      </c>
      <c r="C448" s="74" t="s">
        <v>199</v>
      </c>
      <c r="D448" s="77" t="s">
        <v>31</v>
      </c>
      <c r="E448" s="136">
        <v>2</v>
      </c>
      <c r="F448" s="136" t="s">
        <v>83</v>
      </c>
      <c r="G448" s="136">
        <v>1</v>
      </c>
      <c r="H448" s="136" t="s">
        <v>34</v>
      </c>
      <c r="I448" s="136"/>
      <c r="J448" s="136">
        <v>8</v>
      </c>
      <c r="K448" s="136"/>
      <c r="L448" s="136">
        <v>4</v>
      </c>
      <c r="M448" s="136" t="s">
        <v>34</v>
      </c>
      <c r="N448" s="3">
        <f t="shared" si="209"/>
        <v>24</v>
      </c>
      <c r="O448" s="8">
        <f t="shared" si="210"/>
        <v>24</v>
      </c>
      <c r="P448" s="4">
        <f t="shared" si="214"/>
        <v>2.448</v>
      </c>
      <c r="Q448" s="10">
        <f t="shared" si="215"/>
        <v>10.199999999999999</v>
      </c>
      <c r="R448" s="9">
        <f t="shared" si="213"/>
        <v>22.004736000000001</v>
      </c>
      <c r="S448" s="7"/>
      <c r="T448" s="7"/>
      <c r="U448" s="7"/>
      <c r="V448" s="7"/>
    </row>
    <row r="449" spans="1:22" ht="30">
      <c r="A449" s="73">
        <v>4</v>
      </c>
      <c r="B449" s="110" t="s">
        <v>46</v>
      </c>
      <c r="C449" s="74" t="s">
        <v>199</v>
      </c>
      <c r="D449" s="77" t="s">
        <v>31</v>
      </c>
      <c r="E449" s="136">
        <v>2</v>
      </c>
      <c r="F449" s="136" t="s">
        <v>83</v>
      </c>
      <c r="G449" s="136">
        <v>1</v>
      </c>
      <c r="H449" s="136" t="s">
        <v>34</v>
      </c>
      <c r="I449" s="136"/>
      <c r="J449" s="136">
        <v>8</v>
      </c>
      <c r="K449" s="136"/>
      <c r="L449" s="136">
        <v>4</v>
      </c>
      <c r="M449" s="136" t="s">
        <v>34</v>
      </c>
      <c r="N449" s="3">
        <f t="shared" si="209"/>
        <v>24</v>
      </c>
      <c r="O449" s="8">
        <f t="shared" si="210"/>
        <v>24</v>
      </c>
      <c r="P449" s="4">
        <f t="shared" si="214"/>
        <v>2.448</v>
      </c>
      <c r="Q449" s="10">
        <f t="shared" si="215"/>
        <v>10.199999999999999</v>
      </c>
      <c r="R449" s="9">
        <f t="shared" si="213"/>
        <v>22.004736000000001</v>
      </c>
      <c r="S449" s="7"/>
      <c r="T449" s="7"/>
      <c r="U449" s="7"/>
      <c r="V449" s="7"/>
    </row>
    <row r="450" spans="1:22">
      <c r="A450" s="73">
        <v>5</v>
      </c>
      <c r="B450" s="53" t="s">
        <v>46</v>
      </c>
      <c r="C450" s="74" t="s">
        <v>47</v>
      </c>
      <c r="D450" s="77" t="s">
        <v>31</v>
      </c>
      <c r="E450" s="136">
        <v>1</v>
      </c>
      <c r="F450" s="136" t="s">
        <v>83</v>
      </c>
      <c r="G450" s="136">
        <v>1</v>
      </c>
      <c r="H450" s="136" t="s">
        <v>34</v>
      </c>
      <c r="I450" s="136"/>
      <c r="J450" s="136">
        <v>22</v>
      </c>
      <c r="K450" s="136"/>
      <c r="L450" s="136">
        <v>9</v>
      </c>
      <c r="M450" s="136" t="s">
        <v>36</v>
      </c>
      <c r="N450" s="3">
        <f t="shared" si="209"/>
        <v>36.666666666666664</v>
      </c>
      <c r="O450" s="8">
        <f t="shared" si="210"/>
        <v>36.666666666666664</v>
      </c>
      <c r="P450" s="4">
        <f t="shared" si="214"/>
        <v>7.9559999999999995</v>
      </c>
      <c r="Q450" s="10">
        <f t="shared" si="215"/>
        <v>21.698181818181816</v>
      </c>
      <c r="R450" s="9">
        <f t="shared" si="213"/>
        <v>18.563029333333333</v>
      </c>
      <c r="S450" s="7"/>
      <c r="T450" s="7"/>
      <c r="U450" s="7"/>
      <c r="V450" s="7"/>
    </row>
    <row r="451" spans="1:22">
      <c r="A451" s="73">
        <v>6</v>
      </c>
      <c r="B451" s="53" t="s">
        <v>46</v>
      </c>
      <c r="C451" s="74" t="s">
        <v>44</v>
      </c>
      <c r="D451" s="77" t="s">
        <v>31</v>
      </c>
      <c r="E451" s="136">
        <v>1</v>
      </c>
      <c r="F451" s="136" t="s">
        <v>83</v>
      </c>
      <c r="G451" s="136">
        <v>1</v>
      </c>
      <c r="H451" s="136" t="s">
        <v>34</v>
      </c>
      <c r="I451" s="136"/>
      <c r="J451" s="136">
        <v>24</v>
      </c>
      <c r="K451" s="136"/>
      <c r="L451" s="136">
        <v>12</v>
      </c>
      <c r="M451" s="136" t="s">
        <v>36</v>
      </c>
      <c r="N451" s="3">
        <f t="shared" si="209"/>
        <v>36.94</v>
      </c>
      <c r="O451" s="8">
        <f t="shared" si="210"/>
        <v>36.94</v>
      </c>
      <c r="P451" s="4">
        <f t="shared" si="214"/>
        <v>7.3439999999999994</v>
      </c>
      <c r="Q451" s="10">
        <f t="shared" si="215"/>
        <v>19.880887926367084</v>
      </c>
      <c r="R451" s="9">
        <f t="shared" si="213"/>
        <v>18.422143999999999</v>
      </c>
      <c r="S451" s="7"/>
      <c r="T451" s="7"/>
      <c r="U451" s="7"/>
      <c r="V451" s="7"/>
    </row>
    <row r="452" spans="1:22">
      <c r="A452" s="73">
        <v>7</v>
      </c>
      <c r="B452" s="53" t="s">
        <v>72</v>
      </c>
      <c r="C452" s="74" t="s">
        <v>44</v>
      </c>
      <c r="D452" s="77" t="s">
        <v>31</v>
      </c>
      <c r="E452" s="136">
        <v>1</v>
      </c>
      <c r="F452" s="136" t="s">
        <v>83</v>
      </c>
      <c r="G452" s="136">
        <v>1</v>
      </c>
      <c r="H452" s="136" t="s">
        <v>34</v>
      </c>
      <c r="I452" s="136"/>
      <c r="J452" s="136">
        <v>24</v>
      </c>
      <c r="K452" s="136"/>
      <c r="L452" s="136">
        <v>16</v>
      </c>
      <c r="M452" s="136" t="s">
        <v>34</v>
      </c>
      <c r="N452" s="3">
        <f t="shared" si="209"/>
        <v>32.86</v>
      </c>
      <c r="O452" s="8">
        <f t="shared" si="210"/>
        <v>32.86</v>
      </c>
      <c r="P452" s="4">
        <f t="shared" si="214"/>
        <v>4.8959999999999999</v>
      </c>
      <c r="Q452" s="10">
        <f t="shared" si="215"/>
        <v>14.899573950091296</v>
      </c>
      <c r="R452" s="9">
        <f t="shared" si="213"/>
        <v>15.706496000000001</v>
      </c>
      <c r="S452" s="7"/>
      <c r="T452" s="7"/>
      <c r="U452" s="7"/>
      <c r="V452" s="7"/>
    </row>
    <row r="453" spans="1:22">
      <c r="A453" s="73">
        <v>8</v>
      </c>
      <c r="B453" s="82" t="s">
        <v>200</v>
      </c>
      <c r="C453" s="117" t="s">
        <v>44</v>
      </c>
      <c r="D453" s="116" t="s">
        <v>31</v>
      </c>
      <c r="E453" s="75">
        <v>1</v>
      </c>
      <c r="F453" s="75" t="s">
        <v>83</v>
      </c>
      <c r="G453" s="75">
        <v>1</v>
      </c>
      <c r="H453" s="75" t="s">
        <v>34</v>
      </c>
      <c r="I453" s="136"/>
      <c r="J453" s="136">
        <v>24</v>
      </c>
      <c r="K453" s="136"/>
      <c r="L453" s="136">
        <v>11</v>
      </c>
      <c r="M453" s="136" t="s">
        <v>34</v>
      </c>
      <c r="N453" s="3">
        <f t="shared" si="209"/>
        <v>37.96</v>
      </c>
      <c r="O453" s="8">
        <f t="shared" si="210"/>
        <v>37.96</v>
      </c>
      <c r="P453" s="4">
        <f t="shared" si="214"/>
        <v>7.9559999999999995</v>
      </c>
      <c r="Q453" s="10">
        <f t="shared" si="215"/>
        <v>20.958904109589039</v>
      </c>
      <c r="R453" s="9">
        <f t="shared" si="213"/>
        <v>19.101056</v>
      </c>
      <c r="S453" s="7"/>
      <c r="T453" s="7"/>
      <c r="U453" s="7"/>
      <c r="V453" s="7"/>
    </row>
    <row r="454" spans="1:22">
      <c r="A454" s="73">
        <v>9</v>
      </c>
      <c r="B454" s="53" t="s">
        <v>52</v>
      </c>
      <c r="C454" s="74" t="s">
        <v>53</v>
      </c>
      <c r="D454" s="136" t="s">
        <v>31</v>
      </c>
      <c r="E454" s="136">
        <v>1</v>
      </c>
      <c r="F454" s="136" t="s">
        <v>83</v>
      </c>
      <c r="G454" s="136">
        <v>1</v>
      </c>
      <c r="H454" s="75" t="s">
        <v>34</v>
      </c>
      <c r="I454" s="116"/>
      <c r="J454" s="75">
        <v>21</v>
      </c>
      <c r="K454" s="75"/>
      <c r="L454" s="75">
        <v>14</v>
      </c>
      <c r="M454" s="75" t="s">
        <v>36</v>
      </c>
      <c r="N454" s="91">
        <f t="shared" si="209"/>
        <v>30.537499999999998</v>
      </c>
      <c r="O454" s="118">
        <f t="shared" si="210"/>
        <v>30.537499999999998</v>
      </c>
      <c r="P454" s="111">
        <f t="shared" si="214"/>
        <v>4.2839999999999998</v>
      </c>
      <c r="Q454" s="112">
        <f t="shared" si="215"/>
        <v>14.02865329512894</v>
      </c>
      <c r="R454" s="113">
        <f t="shared" si="213"/>
        <v>14.485744000000002</v>
      </c>
      <c r="S454" s="7"/>
      <c r="T454" s="7"/>
      <c r="U454" s="7"/>
      <c r="V454" s="7"/>
    </row>
    <row r="455" spans="1:22">
      <c r="A455" s="73">
        <v>10</v>
      </c>
      <c r="B455" s="53" t="s">
        <v>52</v>
      </c>
      <c r="C455" s="74" t="s">
        <v>167</v>
      </c>
      <c r="D455" s="136" t="s">
        <v>50</v>
      </c>
      <c r="E455" s="136">
        <v>1</v>
      </c>
      <c r="F455" s="136" t="s">
        <v>92</v>
      </c>
      <c r="G455" s="73">
        <v>1</v>
      </c>
      <c r="H455" s="136" t="s">
        <v>34</v>
      </c>
      <c r="I455" s="136"/>
      <c r="J455" s="136">
        <v>21</v>
      </c>
      <c r="K455" s="136"/>
      <c r="L455" s="136">
        <v>6</v>
      </c>
      <c r="M455" s="136" t="s">
        <v>34</v>
      </c>
      <c r="N455" s="3">
        <f t="shared" si="209"/>
        <v>11</v>
      </c>
      <c r="O455" s="3">
        <f t="shared" si="210"/>
        <v>11</v>
      </c>
      <c r="P455" s="109">
        <f t="shared" si="214"/>
        <v>0.40799999999999997</v>
      </c>
      <c r="Q455" s="10">
        <f t="shared" si="215"/>
        <v>3.709090909090909</v>
      </c>
      <c r="R455" s="9">
        <f t="shared" si="213"/>
        <v>4.7457280000000006</v>
      </c>
      <c r="S455" s="7"/>
      <c r="T455" s="7"/>
      <c r="U455" s="7"/>
      <c r="V455" s="7"/>
    </row>
    <row r="456" spans="1:22" s="7" customFormat="1" ht="30">
      <c r="A456" s="54">
        <v>11</v>
      </c>
      <c r="B456" s="110" t="s">
        <v>73</v>
      </c>
      <c r="C456" s="74" t="s">
        <v>201</v>
      </c>
      <c r="D456" s="136" t="s">
        <v>50</v>
      </c>
      <c r="E456" s="136">
        <v>1</v>
      </c>
      <c r="F456" s="136" t="s">
        <v>67</v>
      </c>
      <c r="G456" s="73">
        <v>1</v>
      </c>
      <c r="H456" s="136" t="s">
        <v>34</v>
      </c>
      <c r="I456" s="136"/>
      <c r="J456" s="136">
        <v>21</v>
      </c>
      <c r="K456" s="136"/>
      <c r="L456" s="136">
        <v>21</v>
      </c>
      <c r="M456" s="136" t="s">
        <v>36</v>
      </c>
      <c r="N456" s="3">
        <f t="shared" si="209"/>
        <v>0</v>
      </c>
      <c r="O456" s="3">
        <f t="shared" si="210"/>
        <v>0</v>
      </c>
      <c r="P456" s="109">
        <f t="shared" si="214"/>
        <v>0</v>
      </c>
      <c r="Q456" s="10">
        <f t="shared" si="215"/>
        <v>0</v>
      </c>
      <c r="R456" s="9">
        <f t="shared" si="213"/>
        <v>0</v>
      </c>
    </row>
    <row r="457" spans="1:22" s="7" customFormat="1">
      <c r="A457" s="54">
        <v>12</v>
      </c>
      <c r="B457" s="53" t="s">
        <v>73</v>
      </c>
      <c r="C457" s="53" t="s">
        <v>202</v>
      </c>
      <c r="D457" s="136" t="s">
        <v>50</v>
      </c>
      <c r="E457" s="136">
        <v>1</v>
      </c>
      <c r="F457" s="136" t="s">
        <v>67</v>
      </c>
      <c r="G457" s="73">
        <v>1</v>
      </c>
      <c r="H457" s="136" t="s">
        <v>34</v>
      </c>
      <c r="I457" s="136"/>
      <c r="J457" s="136">
        <v>18</v>
      </c>
      <c r="K457" s="136"/>
      <c r="L457" s="136">
        <v>15</v>
      </c>
      <c r="M457" s="136" t="s">
        <v>34</v>
      </c>
      <c r="N457" s="3">
        <f t="shared" si="209"/>
        <v>4.9800000000000004</v>
      </c>
      <c r="O457" s="3">
        <f t="shared" si="210"/>
        <v>4.9800000000000004</v>
      </c>
      <c r="P457" s="109">
        <f t="shared" si="214"/>
        <v>0.10199999999999999</v>
      </c>
      <c r="Q457" s="10">
        <f t="shared" si="215"/>
        <v>2.0481927710843371</v>
      </c>
      <c r="R457" s="9">
        <f t="shared" si="213"/>
        <v>2.1141120000000004</v>
      </c>
    </row>
    <row r="458" spans="1:22">
      <c r="A458" s="155" t="s">
        <v>41</v>
      </c>
      <c r="B458" s="156"/>
      <c r="C458" s="156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92"/>
      <c r="R458" s="114">
        <f>SUM(R446:R457)</f>
        <v>178.62298133333337</v>
      </c>
      <c r="S458" s="7"/>
      <c r="T458" s="7"/>
      <c r="U458" s="7"/>
      <c r="V458" s="7"/>
    </row>
    <row r="459" spans="1:22" ht="15.75">
      <c r="A459" s="21" t="s">
        <v>56</v>
      </c>
      <c r="B459" s="21"/>
      <c r="C459" s="131"/>
      <c r="D459" s="131"/>
      <c r="E459" s="131"/>
      <c r="F459" s="131"/>
      <c r="G459" s="131"/>
      <c r="H459" s="131"/>
      <c r="I459" s="131"/>
      <c r="J459" s="131"/>
      <c r="K459" s="131"/>
      <c r="L459" s="131"/>
      <c r="M459" s="131"/>
      <c r="N459" s="131"/>
      <c r="O459" s="131"/>
      <c r="P459" s="131"/>
      <c r="Q459" s="131"/>
      <c r="R459" s="13"/>
      <c r="S459" s="7"/>
      <c r="T459" s="7"/>
      <c r="U459" s="7"/>
      <c r="V459" s="7"/>
    </row>
    <row r="460" spans="1:22">
      <c r="A460" s="46" t="s">
        <v>63</v>
      </c>
      <c r="B460" s="46"/>
      <c r="C460" s="46"/>
      <c r="D460" s="46"/>
      <c r="E460" s="46"/>
      <c r="F460" s="46"/>
      <c r="G460" s="46"/>
      <c r="H460" s="46"/>
      <c r="I460" s="46"/>
      <c r="J460" s="131"/>
      <c r="K460" s="131"/>
      <c r="L460" s="131"/>
      <c r="M460" s="131"/>
      <c r="N460" s="131"/>
      <c r="O460" s="131"/>
      <c r="P460" s="131"/>
      <c r="Q460" s="131"/>
      <c r="R460" s="13"/>
      <c r="S460" s="7"/>
      <c r="T460" s="7"/>
      <c r="U460" s="7"/>
      <c r="V460" s="7"/>
    </row>
    <row r="461" spans="1:22" s="7" customFormat="1">
      <c r="A461" s="46"/>
      <c r="B461" s="46"/>
      <c r="C461" s="46"/>
      <c r="D461" s="46"/>
      <c r="E461" s="46"/>
      <c r="F461" s="46"/>
      <c r="G461" s="46"/>
      <c r="H461" s="46"/>
      <c r="I461" s="46"/>
      <c r="J461" s="131"/>
      <c r="K461" s="131"/>
      <c r="L461" s="131"/>
      <c r="M461" s="131"/>
      <c r="N461" s="131"/>
      <c r="O461" s="131"/>
      <c r="P461" s="131"/>
      <c r="Q461" s="131"/>
      <c r="R461" s="13"/>
    </row>
    <row r="462" spans="1:22">
      <c r="A462" s="148" t="s">
        <v>203</v>
      </c>
      <c r="B462" s="149"/>
      <c r="C462" s="149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30"/>
      <c r="R462" s="7"/>
      <c r="S462" s="7"/>
      <c r="T462" s="7"/>
      <c r="U462" s="7"/>
      <c r="V462" s="7"/>
    </row>
    <row r="463" spans="1:22" ht="18">
      <c r="A463" s="150" t="s">
        <v>59</v>
      </c>
      <c r="B463" s="159"/>
      <c r="C463" s="159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130"/>
      <c r="R463" s="7"/>
      <c r="S463" s="7"/>
      <c r="T463" s="7"/>
      <c r="U463" s="7"/>
      <c r="V463" s="7"/>
    </row>
    <row r="464" spans="1:22">
      <c r="A464" s="152" t="s">
        <v>204</v>
      </c>
      <c r="B464" s="153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30"/>
      <c r="R464" s="7"/>
      <c r="S464" s="7"/>
      <c r="T464" s="7"/>
      <c r="U464" s="7"/>
      <c r="V464" s="7"/>
    </row>
    <row r="465" spans="1:22">
      <c r="A465" s="73">
        <v>1</v>
      </c>
      <c r="B465" s="53" t="s">
        <v>205</v>
      </c>
      <c r="C465" s="53" t="s">
        <v>124</v>
      </c>
      <c r="D465" s="136" t="s">
        <v>50</v>
      </c>
      <c r="E465" s="77">
        <v>2</v>
      </c>
      <c r="F465" s="136" t="s">
        <v>92</v>
      </c>
      <c r="G465" s="136">
        <v>1</v>
      </c>
      <c r="H465" s="136" t="s">
        <v>34</v>
      </c>
      <c r="I465" s="136"/>
      <c r="J465" s="136">
        <v>8</v>
      </c>
      <c r="K465" s="136"/>
      <c r="L465" s="136">
        <v>1</v>
      </c>
      <c r="M465" s="136" t="s">
        <v>34</v>
      </c>
      <c r="N465" s="3">
        <f t="shared" ref="N465:N466" si="216">(IF(F465="OŽ",IF(L465=1,550.8,IF(L465=2,426.38,IF(L465=3,342.14,IF(L465=4,181.44,IF(L465=5,168.48,IF(L465=6,155.52,IF(L465=7,148.5,IF(L465=8,144,0))))))))+IF(L465&lt;=8,0,IF(L465&lt;=16,137.7,IF(L465&lt;=24,108,IF(L465&lt;=32,80.1,IF(L465&lt;=36,52.2,0)))))-IF(L465&lt;=8,0,IF(L465&lt;=16,(L465-9)*2.754,IF(L465&lt;=24,(L465-17)* 2.754,IF(L465&lt;=32,(L465-25)* 2.754,IF(L465&lt;=36,(L465-33)*2.754,0))))),0)+IF(F465="PČ",IF(L465=1,449,IF(L465=2,314.6,IF(L465=3,238,IF(L465=4,172,IF(L465=5,159,IF(L465=6,145,IF(L465=7,132,IF(L465=8,119,0))))))))+IF(L465&lt;=8,0,IF(L465&lt;=16,88,IF(L465&lt;=24,55,IF(L465&lt;=32,22,0))))-IF(L465&lt;=8,0,IF(L465&lt;=16,(L465-9)*2.245,IF(L465&lt;=24,(L465-17)*2.245,IF(L465&lt;=32,(L465-25)*2.245,0)))),0)+IF(F465="PČneol",IF(L465=1,85,IF(L465=2,64.61,IF(L465=3,50.76,IF(L465=4,16.25,IF(L465=5,15,IF(L465=6,13.75,IF(L465=7,12.5,IF(L465=8,11.25,0))))))))+IF(L465&lt;=8,0,IF(L465&lt;=16,9,0))-IF(L465&lt;=8,0,IF(L465&lt;=16,(L465-9)*0.425,0)),0)+IF(F465="PŽ",IF(L465=1,85,IF(L465=2,59.5,IF(L465=3,45,IF(L465=4,32.5,IF(L465=5,30,IF(L465=6,27.5,IF(L465=7,25,IF(L465=8,22.5,0))))))))+IF(L465&lt;=8,0,IF(L465&lt;=16,19,IF(L465&lt;=24,13,IF(L465&lt;=32,8,0))))-IF(L465&lt;=8,0,IF(L465&lt;=16,(L465-9)*0.425,IF(L465&lt;=24,(L465-17)*0.425,IF(L465&lt;=32,(L465-25)*0.425,0)))),0)+IF(F465="EČ",IF(L465=1,204,IF(L465=2,156.24,IF(L465=3,123.84,IF(L465=4,72,IF(L465=5,66,IF(L465=6,60,IF(L465=7,54,IF(L465=8,48,0))))))))+IF(L465&lt;=8,0,IF(L465&lt;=16,40,IF(L465&lt;=24,25,0)))-IF(L465&lt;=8,0,IF(L465&lt;=16,(L465-9)*1.02,IF(L465&lt;=24,(L465-17)*1.02,0))),0)+IF(F465="EČneol",IF(L465=1,68,IF(L465=2,51.69,IF(L465=3,40.61,IF(L465=4,13,IF(L465=5,12,IF(L465=6,11,IF(L465=7,10,IF(L465=8,9,0)))))))))+IF(F465="EŽ",IF(L465=1,68,IF(L465=2,47.6,IF(L465=3,36,IF(L465=4,18,IF(L465=5,16.5,IF(L465=6,15,IF(L465=7,13.5,IF(L465=8,12,0))))))))+IF(L465&lt;=8,0,IF(L465&lt;=16,10,IF(L465&lt;=24,6,0)))-IF(L465&lt;=8,0,IF(L465&lt;=16,(L465-9)*0.34,IF(L465&lt;=24,(L465-17)*0.34,0))),0)+IF(F465="PT",IF(L465=1,68,IF(L465=2,52.08,IF(L465=3,41.28,IF(L465=4,24,IF(L465=5,22,IF(L465=6,20,IF(L465=7,18,IF(L465=8,16,0))))))))+IF(L465&lt;=8,0,IF(L465&lt;=16,13,IF(L465&lt;=24,9,IF(L465&lt;=32,4,0))))-IF(L465&lt;=8,0,IF(L465&lt;=16,(L465-9)*0.34,IF(L465&lt;=24,(L465-17)*0.34,IF(L465&lt;=32,(L465-25)*0.34,0)))),0)+IF(F465="JOŽ",IF(L465=1,85,IF(L465=2,59.5,IF(L465=3,45,IF(L465=4,32.5,IF(L465=5,30,IF(L465=6,27.5,IF(L465=7,25,IF(L465=8,22.5,0))))))))+IF(L465&lt;=8,0,IF(L465&lt;=16,19,IF(L465&lt;=24,13,0)))-IF(L465&lt;=8,0,IF(L465&lt;=16,(L465-9)*0.425,IF(L465&lt;=24,(L465-17)*0.425,0))),0)+IF(F465="JPČ",IF(L465=1,68,IF(L465=2,47.6,IF(L465=3,36,IF(L465=4,26,IF(L465=5,24,IF(L465=6,22,IF(L465=7,20,IF(L465=8,18,0))))))))+IF(L465&lt;=8,0,IF(L465&lt;=16,13,IF(L465&lt;=24,9,0)))-IF(L465&lt;=8,0,IF(L465&lt;=16,(L465-9)*0.34,IF(L465&lt;=24,(L465-17)*0.34,0))),0)+IF(F465="JEČ",IF(L465=1,34,IF(L465=2,26.04,IF(L465=3,20.6,IF(L465=4,12,IF(L465=5,11,IF(L465=6,10,IF(L465=7,9,IF(L465=8,8,0))))))))+IF(L465&lt;=8,0,IF(L465&lt;=16,6,0))-IF(L465&lt;=8,0,IF(L465&lt;=16,(L465-9)*0.17,0)),0)+IF(F465="JEOF",IF(L465=1,34,IF(L465=2,26.04,IF(L465=3,20.6,IF(L465=4,12,IF(L465=5,11,IF(L465=6,10,IF(L465=7,9,IF(L465=8,8,0))))))))+IF(L465&lt;=8,0,IF(L465&lt;=16,6,0))-IF(L465&lt;=8,0,IF(L465&lt;=16,(L465-9)*0.17,0)),0)+IF(F465="JnPČ",IF(L465=1,51,IF(L465=2,35.7,IF(L465=3,27,IF(L465=4,19.5,IF(L465=5,18,IF(L465=6,16.5,IF(L465=7,15,IF(L465=8,13.5,0))))))))+IF(L465&lt;=8,0,IF(L465&lt;=16,10,0))-IF(L465&lt;=8,0,IF(L465&lt;=16,(L465-9)*0.255,0)),0)+IF(F465="JnEČ",IF(L465=1,25.5,IF(L465=2,19.53,IF(L465=3,15.48,IF(L465=4,9,IF(L465=5,8.25,IF(L465=6,7.5,IF(L465=7,6.75,IF(L465=8,6,0))))))))+IF(L465&lt;=8,0,IF(L465&lt;=16,5,0))-IF(L465&lt;=8,0,IF(L465&lt;=16,(L465-9)*0.1275,0)),0)+IF(F465="JčPČ",IF(L465=1,21.25,IF(L465=2,14.5,IF(L465=3,11.5,IF(L465=4,7,IF(L465=5,6.5,IF(L465=6,6,IF(L465=7,5.5,IF(L465=8,5,0))))))))+IF(L465&lt;=8,0,IF(L465&lt;=16,4,0))-IF(L465&lt;=8,0,IF(L465&lt;=16,(L465-9)*0.10625,0)),0)+IF(F465="JčEČ",IF(L465=1,17,IF(L465=2,13.02,IF(L465=3,10.32,IF(L465=4,6,IF(L465=5,5.5,IF(L465=6,5,IF(L465=7,4.5,IF(L465=8,4,0))))))))+IF(L465&lt;=8,0,IF(L465&lt;=16,3,0))-IF(L465&lt;=8,0,IF(L465&lt;=16,(L465-9)*0.085,0)),0)+IF(F465="NEAK",IF(L465=1,11.48,IF(L465=2,8.79,IF(L465=3,6.97,IF(L465=4,4.05,IF(L465=5,3.71,IF(L465=6,3.38,IF(L465=7,3.04,IF(L465=8,2.7,0))))))))+IF(L465&lt;=8,0,IF(L465&lt;=16,2,IF(L465&lt;=24,1.3,0)))-IF(L465&lt;=8,0,IF(L465&lt;=16,(L465-9)*0.0574,IF(L465&lt;=24,(L465-17)*0.0574,0))),0))*IF(L465&lt;0,1,IF(OR(F465="PČ",F465="PŽ",F465="PT"),IF(J465&lt;32,J465/32,1),1))* IF(L465&lt;0,1,IF(OR(F465="EČ",F465="EŽ",F465="JOŽ",F465="JPČ",F465="NEAK"),IF(J465&lt;24,J465/24,1),1))*IF(L465&lt;0,1,IF(OR(F465="PČneol",F465="JEČ",F465="JEOF",F465="JnPČ",F465="JnEČ",F465="JčPČ",F465="JčEČ"),IF(J465&lt;16,J465/16,1),1))*IF(L465&lt;0,1,IF(F465="EČneol",IF(J465&lt;8,J465/8,1),1))</f>
        <v>68</v>
      </c>
      <c r="O465" s="8">
        <f t="shared" ref="O465:O466" si="217">IF(F465="OŽ",N465,IF(H465="Ne",IF(J465*0.3&lt;J465-L465,N465,0),IF(J465*0.1&lt;J465-L465,N465,0)))</f>
        <v>68</v>
      </c>
      <c r="P465" s="4">
        <f t="shared" ref="P465" si="218">IF(O465=0,0,IF(F465="OŽ",IF(L465&gt;35,0,IF(J465&gt;35,(36-L465)*1.836,((36-L465)-(36-J465))*1.836)),0)+IF(F465="PČ",IF(L465&gt;31,0,IF(J465&gt;31,(32-L465)*1.347,((32-L465)-(32-J465))*1.347)),0)+ IF(F465="PČneol",IF(L465&gt;15,0,IF(J465&gt;15,(16-L465)*0.255,((16-L465)-(16-J465))*0.255)),0)+IF(F465="PŽ",IF(L465&gt;31,0,IF(J465&gt;31,(32-L465)*0.255,((32-L465)-(32-J465))*0.255)),0)+IF(F465="EČ",IF(L465&gt;23,0,IF(J465&gt;23,(24-L465)*0.612,((24-L465)-(24-J465))*0.612)),0)+IF(F465="EČneol",IF(L465&gt;7,0,IF(J465&gt;7,(8-L465)*0.204,((8-L465)-(8-J465))*0.204)),0)+IF(F465="EŽ",IF(L465&gt;23,0,IF(J465&gt;23,(24-L465)*0.204,((24-L465)-(24-J465))*0.204)),0)+IF(F465="PT",IF(L465&gt;31,0,IF(J465&gt;31,(32-L465)*0.204,((32-L465)-(32-J465))*0.204)),0)+IF(F465="JOŽ",IF(L465&gt;23,0,IF(J465&gt;23,(24-L465)*0.255,((24-L465)-(24-J465))*0.255)),0)+IF(F465="JPČ",IF(L465&gt;23,0,IF(J465&gt;23,(24-L465)*0.204,((24-L465)-(24-J465))*0.204)),0)+IF(F465="JEČ",IF(L465&gt;15,0,IF(J465&gt;15,(16-L465)*0.102,((16-L465)-(16-J465))*0.102)),0)+IF(F465="JEOF",IF(L465&gt;15,0,IF(J465&gt;15,(16-L465)*0.102,((16-L465)-(16-J465))*0.102)),0)+IF(F465="JnPČ",IF(L465&gt;15,0,IF(J465&gt;15,(16-L465)*0.153,((16-L465)-(16-J465))*0.153)),0)+IF(F465="JnEČ",IF(L465&gt;15,0,IF(J465&gt;15,(16-L465)*0.0765,((16-L465)-(16-J465))*0.0765)),0)+IF(F465="JčPČ",IF(L465&gt;15,0,IF(J465&gt;15,(16-L465)*0.06375,((16-L465)-(16-J465))*0.06375)),0)+IF(F465="JčEČ",IF(L465&gt;15,0,IF(J465&gt;15,(16-L465)*0.051,((16-L465)-(16-J465))*0.051)),0)+IF(F465="NEAK",IF(L465&gt;23,0,IF(J465&gt;23,(24-L465)*0.03444,((24-L465)-(24-J465))*0.03444)),0))</f>
        <v>1.4279999999999999</v>
      </c>
      <c r="Q465" s="10">
        <f t="shared" ref="Q465" si="219">IF(ISERROR(P465*100/N465),0,(P465*100/N465))</f>
        <v>2.0999999999999996</v>
      </c>
      <c r="R465" s="9">
        <f t="shared" ref="R465:R466" si="220">IF(Q465&lt;=30,O465+P465,O465+O465*0.3)*IF(G465=1,0.4,IF(G465=2,0.75,IF(G465="1 (kas 4 m. 1 k. nerengiamos)",0.52,1)))*IF(D465="olimpinė",1,IF(M465="Ne",0.5,1))*IF(OR(A$5="Lietuvos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federacija"),IF(OR(J465&lt;8,K465&lt;16),0,1),1)*E465*IF(I465&lt;=1,1,1/I465)*IF(OR(A$5="Lietuvos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57.764096000000002</v>
      </c>
      <c r="S465" s="7"/>
      <c r="T465" s="7"/>
      <c r="U465" s="7"/>
      <c r="V465" s="7"/>
    </row>
    <row r="466" spans="1:22">
      <c r="A466" s="73">
        <v>2</v>
      </c>
      <c r="B466" s="53" t="s">
        <v>206</v>
      </c>
      <c r="C466" s="53" t="s">
        <v>207</v>
      </c>
      <c r="D466" s="136" t="s">
        <v>50</v>
      </c>
      <c r="E466" s="77">
        <v>2</v>
      </c>
      <c r="F466" s="136" t="s">
        <v>92</v>
      </c>
      <c r="G466" s="136">
        <v>1</v>
      </c>
      <c r="H466" s="136" t="s">
        <v>34</v>
      </c>
      <c r="I466" s="136"/>
      <c r="J466" s="136">
        <v>8</v>
      </c>
      <c r="K466" s="136"/>
      <c r="L466" s="136">
        <v>1</v>
      </c>
      <c r="M466" s="136" t="s">
        <v>34</v>
      </c>
      <c r="N466" s="3">
        <f t="shared" si="216"/>
        <v>68</v>
      </c>
      <c r="O466" s="8">
        <f t="shared" si="217"/>
        <v>68</v>
      </c>
      <c r="P466" s="4">
        <f t="shared" ref="P466" si="221">IF(O466=0,0,IF(F466="OŽ",IF(L466&gt;35,0,IF(J466&gt;35,(36-L466)*1.836,((36-L466)-(36-J466))*1.836)),0)+IF(F466="PČ",IF(L466&gt;31,0,IF(J466&gt;31,(32-L466)*1.347,((32-L466)-(32-J466))*1.347)),0)+ IF(F466="PČneol",IF(L466&gt;15,0,IF(J466&gt;15,(16-L466)*0.255,((16-L466)-(16-J466))*0.255)),0)+IF(F466="PŽ",IF(L466&gt;31,0,IF(J466&gt;31,(32-L466)*0.255,((32-L466)-(32-J466))*0.255)),0)+IF(F466="EČ",IF(L466&gt;23,0,IF(J466&gt;23,(24-L466)*0.612,((24-L466)-(24-J466))*0.612)),0)+IF(F466="EČneol",IF(L466&gt;7,0,IF(J466&gt;7,(8-L466)*0.204,((8-L466)-(8-J466))*0.204)),0)+IF(F466="EŽ",IF(L466&gt;23,0,IF(J466&gt;23,(24-L466)*0.204,((24-L466)-(24-J466))*0.204)),0)+IF(F466="PT",IF(L466&gt;31,0,IF(J466&gt;31,(32-L466)*0.204,((32-L466)-(32-J466))*0.204)),0)+IF(F466="JOŽ",IF(L466&gt;23,0,IF(J466&gt;23,(24-L466)*0.255,((24-L466)-(24-J466))*0.255)),0)+IF(F466="JPČ",IF(L466&gt;23,0,IF(J466&gt;23,(24-L466)*0.204,((24-L466)-(24-J466))*0.204)),0)+IF(F466="JEČ",IF(L466&gt;15,0,IF(J466&gt;15,(16-L466)*0.102,((16-L466)-(16-J466))*0.102)),0)+IF(F466="JEOF",IF(L466&gt;15,0,IF(J466&gt;15,(16-L466)*0.102,((16-L466)-(16-J466))*0.102)),0)+IF(F466="JnPČ",IF(L466&gt;15,0,IF(J466&gt;15,(16-L466)*0.153,((16-L466)-(16-J466))*0.153)),0)+IF(F466="JnEČ",IF(L466&gt;15,0,IF(J466&gt;15,(16-L466)*0.0765,((16-L466)-(16-J466))*0.0765)),0)+IF(F466="JčPČ",IF(L466&gt;15,0,IF(J466&gt;15,(16-L466)*0.06375,((16-L466)-(16-J466))*0.06375)),0)+IF(F466="JčEČ",IF(L466&gt;15,0,IF(J466&gt;15,(16-L466)*0.051,((16-L466)-(16-J466))*0.051)),0)+IF(F466="NEAK",IF(L466&gt;23,0,IF(J466&gt;23,(24-L466)*0.03444,((24-L466)-(24-J466))*0.03444)),0))</f>
        <v>1.4279999999999999</v>
      </c>
      <c r="Q466" s="10">
        <f t="shared" ref="Q466" si="222">IF(ISERROR(P466*100/N466),0,(P466*100/N466))</f>
        <v>2.0999999999999996</v>
      </c>
      <c r="R466" s="9">
        <f t="shared" si="220"/>
        <v>57.764096000000002</v>
      </c>
      <c r="S466" s="7"/>
      <c r="T466" s="7"/>
      <c r="U466" s="7"/>
      <c r="V466" s="7"/>
    </row>
    <row r="467" spans="1:22">
      <c r="A467" s="155" t="s">
        <v>41</v>
      </c>
      <c r="B467" s="156"/>
      <c r="C467" s="156"/>
      <c r="D467" s="156"/>
      <c r="E467" s="157"/>
      <c r="F467" s="157"/>
      <c r="G467" s="157"/>
      <c r="H467" s="157"/>
      <c r="I467" s="157"/>
      <c r="J467" s="157"/>
      <c r="K467" s="157"/>
      <c r="L467" s="157"/>
      <c r="M467" s="157"/>
      <c r="N467" s="157"/>
      <c r="O467" s="157"/>
      <c r="P467" s="157"/>
      <c r="Q467" s="158"/>
      <c r="R467" s="9">
        <f>SUM(R465:R466)</f>
        <v>115.528192</v>
      </c>
      <c r="S467" s="7"/>
      <c r="T467" s="7"/>
      <c r="U467" s="7"/>
      <c r="V467" s="7"/>
    </row>
    <row r="468" spans="1:22" ht="15.75">
      <c r="A468" s="21" t="s">
        <v>56</v>
      </c>
      <c r="B468" s="21"/>
      <c r="C468" s="131"/>
      <c r="D468" s="131"/>
      <c r="E468" s="131"/>
      <c r="F468" s="131"/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"/>
      <c r="S468" s="7"/>
      <c r="T468" s="7"/>
      <c r="U468" s="7"/>
      <c r="V468" s="7"/>
    </row>
    <row r="469" spans="1:22">
      <c r="A469" s="46" t="s">
        <v>63</v>
      </c>
      <c r="B469" s="46"/>
      <c r="C469" s="46"/>
      <c r="D469" s="46"/>
      <c r="E469" s="46"/>
      <c r="F469" s="46"/>
      <c r="G469" s="46"/>
      <c r="H469" s="46"/>
      <c r="I469" s="46"/>
      <c r="J469" s="131"/>
      <c r="K469" s="131"/>
      <c r="L469" s="131"/>
      <c r="M469" s="131"/>
      <c r="N469" s="131"/>
      <c r="O469" s="131"/>
      <c r="P469" s="131"/>
      <c r="Q469" s="131"/>
      <c r="R469" s="13"/>
      <c r="S469" s="7"/>
      <c r="T469" s="7"/>
      <c r="U469" s="7"/>
      <c r="V469" s="7"/>
    </row>
    <row r="470" spans="1:22" s="7" customFormat="1">
      <c r="A470" s="46"/>
      <c r="B470" s="46"/>
      <c r="C470" s="46"/>
      <c r="D470" s="46"/>
      <c r="E470" s="46"/>
      <c r="F470" s="46"/>
      <c r="G470" s="46"/>
      <c r="H470" s="46"/>
      <c r="I470" s="46"/>
      <c r="J470" s="131"/>
      <c r="K470" s="131"/>
      <c r="L470" s="131"/>
      <c r="M470" s="131"/>
      <c r="N470" s="131"/>
      <c r="O470" s="131"/>
      <c r="P470" s="131"/>
      <c r="Q470" s="131"/>
      <c r="R470" s="13"/>
    </row>
    <row r="471" spans="1:22">
      <c r="A471" s="148" t="s">
        <v>208</v>
      </c>
      <c r="B471" s="149"/>
      <c r="C471" s="149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30"/>
      <c r="R471" s="7"/>
      <c r="S471" s="7"/>
      <c r="T471" s="7"/>
      <c r="U471" s="7"/>
      <c r="V471" s="7"/>
    </row>
    <row r="472" spans="1:22" ht="18">
      <c r="A472" s="150" t="s">
        <v>59</v>
      </c>
      <c r="B472" s="159"/>
      <c r="C472" s="159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130"/>
      <c r="R472" s="7"/>
      <c r="S472" s="7"/>
      <c r="T472" s="7"/>
      <c r="U472" s="7"/>
      <c r="V472" s="7"/>
    </row>
    <row r="473" spans="1:22">
      <c r="A473" s="152" t="s">
        <v>170</v>
      </c>
      <c r="B473" s="153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30"/>
      <c r="R473" s="7"/>
      <c r="S473" s="7"/>
      <c r="T473" s="7"/>
      <c r="U473" s="7"/>
      <c r="V473" s="7"/>
    </row>
    <row r="474" spans="1:22">
      <c r="A474" s="73">
        <v>1</v>
      </c>
      <c r="B474" s="53" t="s">
        <v>61</v>
      </c>
      <c r="C474" s="53" t="s">
        <v>193</v>
      </c>
      <c r="D474" s="77" t="s">
        <v>50</v>
      </c>
      <c r="E474" s="136">
        <v>1</v>
      </c>
      <c r="F474" s="136" t="s">
        <v>92</v>
      </c>
      <c r="G474" s="136">
        <v>1</v>
      </c>
      <c r="H474" s="136" t="s">
        <v>34</v>
      </c>
      <c r="I474" s="136"/>
      <c r="J474" s="136">
        <v>33</v>
      </c>
      <c r="K474" s="136"/>
      <c r="L474" s="136">
        <v>6</v>
      </c>
      <c r="M474" s="136" t="s">
        <v>34</v>
      </c>
      <c r="N474" s="3">
        <f t="shared" ref="N474" si="223">(IF(F474="OŽ",IF(L474=1,550.8,IF(L474=2,426.38,IF(L474=3,342.14,IF(L474=4,181.44,IF(L474=5,168.48,IF(L474=6,155.52,IF(L474=7,148.5,IF(L474=8,144,0))))))))+IF(L474&lt;=8,0,IF(L474&lt;=16,137.7,IF(L474&lt;=24,108,IF(L474&lt;=32,80.1,IF(L474&lt;=36,52.2,0)))))-IF(L474&lt;=8,0,IF(L474&lt;=16,(L474-9)*2.754,IF(L474&lt;=24,(L474-17)* 2.754,IF(L474&lt;=32,(L474-25)* 2.754,IF(L474&lt;=36,(L474-33)*2.754,0))))),0)+IF(F474="PČ",IF(L474=1,449,IF(L474=2,314.6,IF(L474=3,238,IF(L474=4,172,IF(L474=5,159,IF(L474=6,145,IF(L474=7,132,IF(L474=8,119,0))))))))+IF(L474&lt;=8,0,IF(L474&lt;=16,88,IF(L474&lt;=24,55,IF(L474&lt;=32,22,0))))-IF(L474&lt;=8,0,IF(L474&lt;=16,(L474-9)*2.245,IF(L474&lt;=24,(L474-17)*2.245,IF(L474&lt;=32,(L474-25)*2.245,0)))),0)+IF(F474="PČneol",IF(L474=1,85,IF(L474=2,64.61,IF(L474=3,50.76,IF(L474=4,16.25,IF(L474=5,15,IF(L474=6,13.75,IF(L474=7,12.5,IF(L474=8,11.25,0))))))))+IF(L474&lt;=8,0,IF(L474&lt;=16,9,0))-IF(L474&lt;=8,0,IF(L474&lt;=16,(L474-9)*0.425,0)),0)+IF(F474="PŽ",IF(L474=1,85,IF(L474=2,59.5,IF(L474=3,45,IF(L474=4,32.5,IF(L474=5,30,IF(L474=6,27.5,IF(L474=7,25,IF(L474=8,22.5,0))))))))+IF(L474&lt;=8,0,IF(L474&lt;=16,19,IF(L474&lt;=24,13,IF(L474&lt;=32,8,0))))-IF(L474&lt;=8,0,IF(L474&lt;=16,(L474-9)*0.425,IF(L474&lt;=24,(L474-17)*0.425,IF(L474&lt;=32,(L474-25)*0.425,0)))),0)+IF(F474="EČ",IF(L474=1,204,IF(L474=2,156.24,IF(L474=3,123.84,IF(L474=4,72,IF(L474=5,66,IF(L474=6,60,IF(L474=7,54,IF(L474=8,48,0))))))))+IF(L474&lt;=8,0,IF(L474&lt;=16,40,IF(L474&lt;=24,25,0)))-IF(L474&lt;=8,0,IF(L474&lt;=16,(L474-9)*1.02,IF(L474&lt;=24,(L474-17)*1.02,0))),0)+IF(F474="EČneol",IF(L474=1,68,IF(L474=2,51.69,IF(L474=3,40.61,IF(L474=4,13,IF(L474=5,12,IF(L474=6,11,IF(L474=7,10,IF(L474=8,9,0)))))))))+IF(F474="EŽ",IF(L474=1,68,IF(L474=2,47.6,IF(L474=3,36,IF(L474=4,18,IF(L474=5,16.5,IF(L474=6,15,IF(L474=7,13.5,IF(L474=8,12,0))))))))+IF(L474&lt;=8,0,IF(L474&lt;=16,10,IF(L474&lt;=24,6,0)))-IF(L474&lt;=8,0,IF(L474&lt;=16,(L474-9)*0.34,IF(L474&lt;=24,(L474-17)*0.34,0))),0)+IF(F474="PT",IF(L474=1,68,IF(L474=2,52.08,IF(L474=3,41.28,IF(L474=4,24,IF(L474=5,22,IF(L474=6,20,IF(L474=7,18,IF(L474=8,16,0))))))))+IF(L474&lt;=8,0,IF(L474&lt;=16,13,IF(L474&lt;=24,9,IF(L474&lt;=32,4,0))))-IF(L474&lt;=8,0,IF(L474&lt;=16,(L474-9)*0.34,IF(L474&lt;=24,(L474-17)*0.34,IF(L474&lt;=32,(L474-25)*0.34,0)))),0)+IF(F474="JOŽ",IF(L474=1,85,IF(L474=2,59.5,IF(L474=3,45,IF(L474=4,32.5,IF(L474=5,30,IF(L474=6,27.5,IF(L474=7,25,IF(L474=8,22.5,0))))))))+IF(L474&lt;=8,0,IF(L474&lt;=16,19,IF(L474&lt;=24,13,0)))-IF(L474&lt;=8,0,IF(L474&lt;=16,(L474-9)*0.425,IF(L474&lt;=24,(L474-17)*0.425,0))),0)+IF(F474="JPČ",IF(L474=1,68,IF(L474=2,47.6,IF(L474=3,36,IF(L474=4,26,IF(L474=5,24,IF(L474=6,22,IF(L474=7,20,IF(L474=8,18,0))))))))+IF(L474&lt;=8,0,IF(L474&lt;=16,13,IF(L474&lt;=24,9,0)))-IF(L474&lt;=8,0,IF(L474&lt;=16,(L474-9)*0.34,IF(L474&lt;=24,(L474-17)*0.34,0))),0)+IF(F474="JEČ",IF(L474=1,34,IF(L474=2,26.04,IF(L474=3,20.6,IF(L474=4,12,IF(L474=5,11,IF(L474=6,10,IF(L474=7,9,IF(L474=8,8,0))))))))+IF(L474&lt;=8,0,IF(L474&lt;=16,6,0))-IF(L474&lt;=8,0,IF(L474&lt;=16,(L474-9)*0.17,0)),0)+IF(F474="JEOF",IF(L474=1,34,IF(L474=2,26.04,IF(L474=3,20.6,IF(L474=4,12,IF(L474=5,11,IF(L474=6,10,IF(L474=7,9,IF(L474=8,8,0))))))))+IF(L474&lt;=8,0,IF(L474&lt;=16,6,0))-IF(L474&lt;=8,0,IF(L474&lt;=16,(L474-9)*0.17,0)),0)+IF(F474="JnPČ",IF(L474=1,51,IF(L474=2,35.7,IF(L474=3,27,IF(L474=4,19.5,IF(L474=5,18,IF(L474=6,16.5,IF(L474=7,15,IF(L474=8,13.5,0))))))))+IF(L474&lt;=8,0,IF(L474&lt;=16,10,0))-IF(L474&lt;=8,0,IF(L474&lt;=16,(L474-9)*0.255,0)),0)+IF(F474="JnEČ",IF(L474=1,25.5,IF(L474=2,19.53,IF(L474=3,15.48,IF(L474=4,9,IF(L474=5,8.25,IF(L474=6,7.5,IF(L474=7,6.75,IF(L474=8,6,0))))))))+IF(L474&lt;=8,0,IF(L474&lt;=16,5,0))-IF(L474&lt;=8,0,IF(L474&lt;=16,(L474-9)*0.1275,0)),0)+IF(F474="JčPČ",IF(L474=1,21.25,IF(L474=2,14.5,IF(L474=3,11.5,IF(L474=4,7,IF(L474=5,6.5,IF(L474=6,6,IF(L474=7,5.5,IF(L474=8,5,0))))))))+IF(L474&lt;=8,0,IF(L474&lt;=16,4,0))-IF(L474&lt;=8,0,IF(L474&lt;=16,(L474-9)*0.10625,0)),0)+IF(F474="JčEČ",IF(L474=1,17,IF(L474=2,13.02,IF(L474=3,10.32,IF(L474=4,6,IF(L474=5,5.5,IF(L474=6,5,IF(L474=7,4.5,IF(L474=8,4,0))))))))+IF(L474&lt;=8,0,IF(L474&lt;=16,3,0))-IF(L474&lt;=8,0,IF(L474&lt;=16,(L474-9)*0.085,0)),0)+IF(F474="NEAK",IF(L474=1,11.48,IF(L474=2,8.79,IF(L474=3,6.97,IF(L474=4,4.05,IF(L474=5,3.71,IF(L474=6,3.38,IF(L474=7,3.04,IF(L474=8,2.7,0))))))))+IF(L474&lt;=8,0,IF(L474&lt;=16,2,IF(L474&lt;=24,1.3,0)))-IF(L474&lt;=8,0,IF(L474&lt;=16,(L474-9)*0.0574,IF(L474&lt;=24,(L474-17)*0.0574,0))),0))*IF(L474&lt;0,1,IF(OR(F474="PČ",F474="PŽ",F474="PT"),IF(J474&lt;32,J474/32,1),1))* IF(L474&lt;0,1,IF(OR(F474="EČ",F474="EŽ",F474="JOŽ",F474="JPČ",F474="NEAK"),IF(J474&lt;24,J474/24,1),1))*IF(L474&lt;0,1,IF(OR(F474="PČneol",F474="JEČ",F474="JEOF",F474="JnPČ",F474="JnEČ",F474="JčPČ",F474="JčEČ"),IF(J474&lt;16,J474/16,1),1))*IF(L474&lt;0,1,IF(F474="EČneol",IF(J474&lt;8,J474/8,1),1))</f>
        <v>11</v>
      </c>
      <c r="O474" s="8">
        <f t="shared" ref="O474" si="224">IF(F474="OŽ",N474,IF(H474="Ne",IF(J474*0.3&lt;J474-L474,N474,0),IF(J474*0.1&lt;J474-L474,N474,0)))</f>
        <v>11</v>
      </c>
      <c r="P474" s="4">
        <f t="shared" ref="P474" si="225">IF(O474=0,0,IF(F474="OŽ",IF(L474&gt;35,0,IF(J474&gt;35,(36-L474)*1.836,((36-L474)-(36-J474))*1.836)),0)+IF(F474="PČ",IF(L474&gt;31,0,IF(J474&gt;31,(32-L474)*1.347,((32-L474)-(32-J474))*1.347)),0)+ IF(F474="PČneol",IF(L474&gt;15,0,IF(J474&gt;15,(16-L474)*0.255,((16-L474)-(16-J474))*0.255)),0)+IF(F474="PŽ",IF(L474&gt;31,0,IF(J474&gt;31,(32-L474)*0.255,((32-L474)-(32-J474))*0.255)),0)+IF(F474="EČ",IF(L474&gt;23,0,IF(J474&gt;23,(24-L474)*0.612,((24-L474)-(24-J474))*0.612)),0)+IF(F474="EČneol",IF(L474&gt;7,0,IF(J474&gt;7,(8-L474)*0.204,((8-L474)-(8-J474))*0.204)),0)+IF(F474="EŽ",IF(L474&gt;23,0,IF(J474&gt;23,(24-L474)*0.204,((24-L474)-(24-J474))*0.204)),0)+IF(F474="PT",IF(L474&gt;31,0,IF(J474&gt;31,(32-L474)*0.204,((32-L474)-(32-J474))*0.204)),0)+IF(F474="JOŽ",IF(L474&gt;23,0,IF(J474&gt;23,(24-L474)*0.255,((24-L474)-(24-J474))*0.255)),0)+IF(F474="JPČ",IF(L474&gt;23,0,IF(J474&gt;23,(24-L474)*0.204,((24-L474)-(24-J474))*0.204)),0)+IF(F474="JEČ",IF(L474&gt;15,0,IF(J474&gt;15,(16-L474)*0.102,((16-L474)-(16-J474))*0.102)),0)+IF(F474="JEOF",IF(L474&gt;15,0,IF(J474&gt;15,(16-L474)*0.102,((16-L474)-(16-J474))*0.102)),0)+IF(F474="JnPČ",IF(L474&gt;15,0,IF(J474&gt;15,(16-L474)*0.153,((16-L474)-(16-J474))*0.153)),0)+IF(F474="JnEČ",IF(L474&gt;15,0,IF(J474&gt;15,(16-L474)*0.0765,((16-L474)-(16-J474))*0.0765)),0)+IF(F474="JčPČ",IF(L474&gt;15,0,IF(J474&gt;15,(16-L474)*0.06375,((16-L474)-(16-J474))*0.06375)),0)+IF(F474="JčEČ",IF(L474&gt;15,0,IF(J474&gt;15,(16-L474)*0.051,((16-L474)-(16-J474))*0.051)),0)+IF(F474="NEAK",IF(L474&gt;23,0,IF(J474&gt;23,(24-L474)*0.03444,((24-L474)-(24-J474))*0.03444)),0))</f>
        <v>0.40799999999999997</v>
      </c>
      <c r="Q474" s="10">
        <f t="shared" ref="Q474" si="226">IF(ISERROR(P474*100/N474),0,(P474*100/N474))</f>
        <v>3.709090909090909</v>
      </c>
      <c r="R474" s="9">
        <f t="shared" ref="R474" si="227">IF(Q474&lt;=30,O474+P474,O474+O474*0.3)*IF(G474=1,0.4,IF(G474=2,0.75,IF(G474="1 (kas 4 m. 1 k. nerengiamos)",0.52,1)))*IF(D474="olimpinė",1,IF(M474="Ne",0.5,1))*IF(OR(A$5="Lietuvos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federacija"),IF(OR(J474&lt;8,K474&lt;16),0,1),1)*E474*IF(I474&lt;=1,1,1/I474)*IF(OR(A$5="Lietuvos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4.7457280000000006</v>
      </c>
      <c r="S474" s="7"/>
      <c r="T474" s="7"/>
      <c r="U474" s="7"/>
      <c r="V474" s="7"/>
    </row>
    <row r="475" spans="1:22">
      <c r="A475" s="155" t="s">
        <v>41</v>
      </c>
      <c r="B475" s="156"/>
      <c r="C475" s="156"/>
      <c r="D475" s="157"/>
      <c r="E475" s="157"/>
      <c r="F475" s="157"/>
      <c r="G475" s="157"/>
      <c r="H475" s="157"/>
      <c r="I475" s="157"/>
      <c r="J475" s="157"/>
      <c r="K475" s="157"/>
      <c r="L475" s="157"/>
      <c r="M475" s="157"/>
      <c r="N475" s="157"/>
      <c r="O475" s="157"/>
      <c r="P475" s="157"/>
      <c r="Q475" s="158"/>
      <c r="R475" s="9">
        <f>SUM(R474:R474)</f>
        <v>4.7457280000000006</v>
      </c>
      <c r="S475" s="7"/>
      <c r="T475" s="7"/>
      <c r="U475" s="7"/>
      <c r="V475" s="7"/>
    </row>
    <row r="476" spans="1:22" ht="15.75">
      <c r="A476" s="21" t="s">
        <v>56</v>
      </c>
      <c r="B476" s="21"/>
      <c r="C476" s="131"/>
      <c r="D476" s="131"/>
      <c r="E476" s="131"/>
      <c r="F476" s="131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"/>
      <c r="S476" s="7"/>
      <c r="T476" s="7"/>
      <c r="U476" s="7"/>
      <c r="V476" s="7"/>
    </row>
    <row r="477" spans="1:22">
      <c r="A477" s="46" t="s">
        <v>63</v>
      </c>
      <c r="B477" s="46"/>
      <c r="C477" s="46"/>
      <c r="D477" s="46"/>
      <c r="E477" s="46"/>
      <c r="F477" s="46"/>
      <c r="G477" s="46"/>
      <c r="H477" s="46"/>
      <c r="I477" s="46"/>
      <c r="J477" s="131"/>
      <c r="K477" s="131"/>
      <c r="L477" s="131"/>
      <c r="M477" s="131"/>
      <c r="N477" s="131"/>
      <c r="O477" s="131"/>
      <c r="P477" s="131"/>
      <c r="Q477" s="131"/>
      <c r="R477" s="13"/>
      <c r="S477" s="7"/>
      <c r="T477" s="7"/>
      <c r="U477" s="7"/>
      <c r="V477" s="7"/>
    </row>
    <row r="478" spans="1:22" s="7" customFormat="1">
      <c r="A478" s="46"/>
      <c r="B478" s="46"/>
      <c r="C478" s="46"/>
      <c r="D478" s="46"/>
      <c r="E478" s="46"/>
      <c r="F478" s="46"/>
      <c r="G478" s="46"/>
      <c r="H478" s="46"/>
      <c r="I478" s="46"/>
      <c r="J478" s="131"/>
      <c r="K478" s="131"/>
      <c r="L478" s="131"/>
      <c r="M478" s="131"/>
      <c r="N478" s="131"/>
      <c r="O478" s="131"/>
      <c r="P478" s="131"/>
      <c r="Q478" s="131"/>
      <c r="R478" s="13"/>
    </row>
    <row r="479" spans="1:22" ht="13.9" customHeight="1">
      <c r="A479" s="148" t="s">
        <v>209</v>
      </c>
      <c r="B479" s="149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30"/>
      <c r="R479" s="7"/>
      <c r="S479" s="7"/>
      <c r="T479" s="7"/>
      <c r="U479" s="7"/>
      <c r="V479" s="7"/>
    </row>
    <row r="480" spans="1:22" ht="15.6" customHeight="1">
      <c r="A480" s="150" t="s">
        <v>59</v>
      </c>
      <c r="B480" s="159"/>
      <c r="C480" s="159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130"/>
      <c r="R480" s="7"/>
      <c r="S480" s="7"/>
      <c r="T480" s="7"/>
      <c r="U480" s="7"/>
      <c r="V480" s="7"/>
    </row>
    <row r="481" spans="1:22" ht="13.9" customHeight="1">
      <c r="A481" s="152" t="s">
        <v>210</v>
      </c>
      <c r="B481" s="153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30"/>
      <c r="R481" s="7"/>
      <c r="S481" s="7"/>
      <c r="T481" s="7"/>
      <c r="U481" s="7"/>
      <c r="V481" s="7"/>
    </row>
    <row r="482" spans="1:22">
      <c r="A482" s="63">
        <v>1</v>
      </c>
      <c r="B482" s="63" t="s">
        <v>211</v>
      </c>
      <c r="C482" s="11" t="s">
        <v>212</v>
      </c>
      <c r="D482" s="136" t="s">
        <v>31</v>
      </c>
      <c r="E482" s="136">
        <v>1</v>
      </c>
      <c r="F482" s="136" t="s">
        <v>74</v>
      </c>
      <c r="G482" s="62">
        <v>1</v>
      </c>
      <c r="H482" s="136" t="s">
        <v>34</v>
      </c>
      <c r="I482" s="136"/>
      <c r="J482" s="136">
        <v>67</v>
      </c>
      <c r="K482" s="136"/>
      <c r="L482" s="136">
        <v>48</v>
      </c>
      <c r="M482" s="136" t="s">
        <v>34</v>
      </c>
      <c r="N482" s="3">
        <f t="shared" ref="N482:N492" si="228">(IF(F482="OŽ",IF(L482=1,550.8,IF(L482=2,426.38,IF(L482=3,342.14,IF(L482=4,181.44,IF(L482=5,168.48,IF(L482=6,155.52,IF(L482=7,148.5,IF(L482=8,144,0))))))))+IF(L482&lt;=8,0,IF(L482&lt;=16,137.7,IF(L482&lt;=24,108,IF(L482&lt;=32,80.1,IF(L482&lt;=36,52.2,0)))))-IF(L482&lt;=8,0,IF(L482&lt;=16,(L482-9)*2.754,IF(L482&lt;=24,(L482-17)* 2.754,IF(L482&lt;=32,(L482-25)* 2.754,IF(L482&lt;=36,(L482-33)*2.754,0))))),0)+IF(F482="PČ",IF(L482=1,449,IF(L482=2,314.6,IF(L482=3,238,IF(L482=4,172,IF(L482=5,159,IF(L482=6,145,IF(L482=7,132,IF(L482=8,119,0))))))))+IF(L482&lt;=8,0,IF(L482&lt;=16,88,IF(L482&lt;=24,55,IF(L482&lt;=32,22,0))))-IF(L482&lt;=8,0,IF(L482&lt;=16,(L482-9)*2.245,IF(L482&lt;=24,(L482-17)*2.245,IF(L482&lt;=32,(L482-25)*2.245,0)))),0)+IF(F482="PČneol",IF(L482=1,85,IF(L482=2,64.61,IF(L482=3,50.76,IF(L482=4,16.25,IF(L482=5,15,IF(L482=6,13.75,IF(L482=7,12.5,IF(L482=8,11.25,0))))))))+IF(L482&lt;=8,0,IF(L482&lt;=16,9,0))-IF(L482&lt;=8,0,IF(L482&lt;=16,(L482-9)*0.425,0)),0)+IF(F482="PŽ",IF(L482=1,85,IF(L482=2,59.5,IF(L482=3,45,IF(L482=4,32.5,IF(L482=5,30,IF(L482=6,27.5,IF(L482=7,25,IF(L482=8,22.5,0))))))))+IF(L482&lt;=8,0,IF(L482&lt;=16,19,IF(L482&lt;=24,13,IF(L482&lt;=32,8,0))))-IF(L482&lt;=8,0,IF(L482&lt;=16,(L482-9)*0.425,IF(L482&lt;=24,(L482-17)*0.425,IF(L482&lt;=32,(L482-25)*0.425,0)))),0)+IF(F482="EČ",IF(L482=1,204,IF(L482=2,156.24,IF(L482=3,123.84,IF(L482=4,72,IF(L482=5,66,IF(L482=6,60,IF(L482=7,54,IF(L482=8,48,0))))))))+IF(L482&lt;=8,0,IF(L482&lt;=16,40,IF(L482&lt;=24,25,0)))-IF(L482&lt;=8,0,IF(L482&lt;=16,(L482-9)*1.02,IF(L482&lt;=24,(L482-17)*1.02,0))),0)+IF(F482="EČneol",IF(L482=1,68,IF(L482=2,51.69,IF(L482=3,40.61,IF(L482=4,13,IF(L482=5,12,IF(L482=6,11,IF(L482=7,10,IF(L482=8,9,0)))))))))+IF(F482="EŽ",IF(L482=1,68,IF(L482=2,47.6,IF(L482=3,36,IF(L482=4,18,IF(L482=5,16.5,IF(L482=6,15,IF(L482=7,13.5,IF(L482=8,12,0))))))))+IF(L482&lt;=8,0,IF(L482&lt;=16,10,IF(L482&lt;=24,6,0)))-IF(L482&lt;=8,0,IF(L482&lt;=16,(L482-9)*0.34,IF(L482&lt;=24,(L482-17)*0.34,0))),0)+IF(F482="PT",IF(L482=1,68,IF(L482=2,52.08,IF(L482=3,41.28,IF(L482=4,24,IF(L482=5,22,IF(L482=6,20,IF(L482=7,18,IF(L482=8,16,0))))))))+IF(L482&lt;=8,0,IF(L482&lt;=16,13,IF(L482&lt;=24,9,IF(L482&lt;=32,4,0))))-IF(L482&lt;=8,0,IF(L482&lt;=16,(L482-9)*0.34,IF(L482&lt;=24,(L482-17)*0.34,IF(L482&lt;=32,(L482-25)*0.34,0)))),0)+IF(F482="JOŽ",IF(L482=1,85,IF(L482=2,59.5,IF(L482=3,45,IF(L482=4,32.5,IF(L482=5,30,IF(L482=6,27.5,IF(L482=7,25,IF(L482=8,22.5,0))))))))+IF(L482&lt;=8,0,IF(L482&lt;=16,19,IF(L482&lt;=24,13,0)))-IF(L482&lt;=8,0,IF(L482&lt;=16,(L482-9)*0.425,IF(L482&lt;=24,(L482-17)*0.425,0))),0)+IF(F482="JPČ",IF(L482=1,68,IF(L482=2,47.6,IF(L482=3,36,IF(L482=4,26,IF(L482=5,24,IF(L482=6,22,IF(L482=7,20,IF(L482=8,18,0))))))))+IF(L482&lt;=8,0,IF(L482&lt;=16,13,IF(L482&lt;=24,9,0)))-IF(L482&lt;=8,0,IF(L482&lt;=16,(L482-9)*0.34,IF(L482&lt;=24,(L482-17)*0.34,0))),0)+IF(F482="JEČ",IF(L482=1,34,IF(L482=2,26.04,IF(L482=3,20.6,IF(L482=4,12,IF(L482=5,11,IF(L482=6,10,IF(L482=7,9,IF(L482=8,8,0))))))))+IF(L482&lt;=8,0,IF(L482&lt;=16,6,0))-IF(L482&lt;=8,0,IF(L482&lt;=16,(L482-9)*0.17,0)),0)+IF(F482="JEOF",IF(L482=1,34,IF(L482=2,26.04,IF(L482=3,20.6,IF(L482=4,12,IF(L482=5,11,IF(L482=6,10,IF(L482=7,9,IF(L482=8,8,0))))))))+IF(L482&lt;=8,0,IF(L482&lt;=16,6,0))-IF(L482&lt;=8,0,IF(L482&lt;=16,(L482-9)*0.17,0)),0)+IF(F482="JnPČ",IF(L482=1,51,IF(L482=2,35.7,IF(L482=3,27,IF(L482=4,19.5,IF(L482=5,18,IF(L482=6,16.5,IF(L482=7,15,IF(L482=8,13.5,0))))))))+IF(L482&lt;=8,0,IF(L482&lt;=16,10,0))-IF(L482&lt;=8,0,IF(L482&lt;=16,(L482-9)*0.255,0)),0)+IF(F482="JnEČ",IF(L482=1,25.5,IF(L482=2,19.53,IF(L482=3,15.48,IF(L482=4,9,IF(L482=5,8.25,IF(L482=6,7.5,IF(L482=7,6.75,IF(L482=8,6,0))))))))+IF(L482&lt;=8,0,IF(L482&lt;=16,5,0))-IF(L482&lt;=8,0,IF(L482&lt;=16,(L482-9)*0.1275,0)),0)+IF(F482="JčPČ",IF(L482=1,21.25,IF(L482=2,14.5,IF(L482=3,11.5,IF(L482=4,7,IF(L482=5,6.5,IF(L482=6,6,IF(L482=7,5.5,IF(L482=8,5,0))))))))+IF(L482&lt;=8,0,IF(L482&lt;=16,4,0))-IF(L482&lt;=8,0,IF(L482&lt;=16,(L482-9)*0.10625,0)),0)+IF(F482="JčEČ",IF(L482=1,17,IF(L482=2,13.02,IF(L482=3,10.32,IF(L482=4,6,IF(L482=5,5.5,IF(L482=6,5,IF(L482=7,4.5,IF(L482=8,4,0))))))))+IF(L482&lt;=8,0,IF(L482&lt;=16,3,0))-IF(L482&lt;=8,0,IF(L482&lt;=16,(L482-9)*0.085,0)),0)+IF(F482="NEAK",IF(L482=1,11.48,IF(L482=2,8.79,IF(L482=3,6.97,IF(L482=4,4.05,IF(L482=5,3.71,IF(L482=6,3.38,IF(L482=7,3.04,IF(L482=8,2.7,0))))))))+IF(L482&lt;=8,0,IF(L482&lt;=16,2,IF(L482&lt;=24,1.3,0)))-IF(L482&lt;=8,0,IF(L482&lt;=16,(L482-9)*0.0574,IF(L482&lt;=24,(L482-17)*0.0574,0))),0))*IF(L482&lt;0,1,IF(OR(F482="PČ",F482="PŽ",F482="PT"),IF(J482&lt;32,J482/32,1),1))* IF(L482&lt;0,1,IF(OR(F482="EČ",F482="EŽ",F482="JOŽ",F482="JPČ",F482="NEAK"),IF(J482&lt;24,J482/24,1),1))*IF(L482&lt;0,1,IF(OR(F482="PČneol",F482="JEČ",F482="JEOF",F482="JnPČ",F482="JnEČ",F482="JčPČ",F482="JčEČ"),IF(J482&lt;16,J482/16,1),1))*IF(L482&lt;0,1,IF(F482="EČneol",IF(J482&lt;8,J482/8,1),1))</f>
        <v>0</v>
      </c>
      <c r="O482" s="8">
        <f t="shared" ref="O482:O492" si="229">IF(F482="OŽ",N482,IF(H482="Ne",IF(J482*0.3&lt;J482-L482,N482,0),IF(J482*0.1&lt;J482-L482,N482,0)))</f>
        <v>0</v>
      </c>
      <c r="P482" s="4">
        <f t="shared" ref="P482" si="230">IF(O482=0,0,IF(F482="OŽ",IF(L482&gt;35,0,IF(J482&gt;35,(36-L482)*1.836,((36-L482)-(36-J482))*1.836)),0)+IF(F482="PČ",IF(L482&gt;31,0,IF(J482&gt;31,(32-L482)*1.347,((32-L482)-(32-J482))*1.347)),0)+ IF(F482="PČneol",IF(L482&gt;15,0,IF(J482&gt;15,(16-L482)*0.255,((16-L482)-(16-J482))*0.255)),0)+IF(F482="PŽ",IF(L482&gt;31,0,IF(J482&gt;31,(32-L482)*0.255,((32-L482)-(32-J482))*0.255)),0)+IF(F482="EČ",IF(L482&gt;23,0,IF(J482&gt;23,(24-L482)*0.612,((24-L482)-(24-J482))*0.612)),0)+IF(F482="EČneol",IF(L482&gt;7,0,IF(J482&gt;7,(8-L482)*0.204,((8-L482)-(8-J482))*0.204)),0)+IF(F482="EŽ",IF(L482&gt;23,0,IF(J482&gt;23,(24-L482)*0.204,((24-L482)-(24-J482))*0.204)),0)+IF(F482="PT",IF(L482&gt;31,0,IF(J482&gt;31,(32-L482)*0.204,((32-L482)-(32-J482))*0.204)),0)+IF(F482="JOŽ",IF(L482&gt;23,0,IF(J482&gt;23,(24-L482)*0.255,((24-L482)-(24-J482))*0.255)),0)+IF(F482="JPČ",IF(L482&gt;23,0,IF(J482&gt;23,(24-L482)*0.204,((24-L482)-(24-J482))*0.204)),0)+IF(F482="JEČ",IF(L482&gt;15,0,IF(J482&gt;15,(16-L482)*0.102,((16-L482)-(16-J482))*0.102)),0)+IF(F482="JEOF",IF(L482&gt;15,0,IF(J482&gt;15,(16-L482)*0.102,((16-L482)-(16-J482))*0.102)),0)+IF(F482="JnPČ",IF(L482&gt;15,0,IF(J482&gt;15,(16-L482)*0.153,((16-L482)-(16-J482))*0.153)),0)+IF(F482="JnEČ",IF(L482&gt;15,0,IF(J482&gt;15,(16-L482)*0.0765,((16-L482)-(16-J482))*0.0765)),0)+IF(F482="JčPČ",IF(L482&gt;15,0,IF(J482&gt;15,(16-L482)*0.06375,((16-L482)-(16-J482))*0.06375)),0)+IF(F482="JčEČ",IF(L482&gt;15,0,IF(J482&gt;15,(16-L482)*0.051,((16-L482)-(16-J482))*0.051)),0)+IF(F482="NEAK",IF(L482&gt;23,0,IF(J482&gt;23,(24-L482)*0.03444,((24-L482)-(24-J482))*0.03444)),0))</f>
        <v>0</v>
      </c>
      <c r="Q482" s="10">
        <f t="shared" ref="Q482" si="231">IF(ISERROR(P482*100/N482),0,(P482*100/N482))</f>
        <v>0</v>
      </c>
      <c r="R482" s="9">
        <f t="shared" ref="R482:R492" si="232">IF(Q482&lt;=30,O482+P482,O482+O482*0.3)*IF(G482=1,0.4,IF(G482=2,0.75,IF(G482="1 (kas 4 m. 1 k. nerengiamos)",0.52,1)))*IF(D482="olimpinė",1,IF(M482="Ne",0.5,1))*IF(OR(A$5="Lietuvos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federacija"),IF(OR(J482&lt;8,K482&lt;16),0,1),1)*E482*IF(I482&lt;=1,1,1/I482)*IF(OR(A$5="Lietuvos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2" s="7"/>
      <c r="T482" s="7"/>
      <c r="U482" s="7"/>
      <c r="V482" s="7"/>
    </row>
    <row r="483" spans="1:22">
      <c r="A483" s="63">
        <v>2</v>
      </c>
      <c r="B483" s="63" t="s">
        <v>213</v>
      </c>
      <c r="C483" s="11" t="s">
        <v>214</v>
      </c>
      <c r="D483" s="136" t="s">
        <v>31</v>
      </c>
      <c r="E483" s="136">
        <v>1</v>
      </c>
      <c r="F483" s="136" t="s">
        <v>74</v>
      </c>
      <c r="G483" s="136">
        <v>1</v>
      </c>
      <c r="H483" s="136" t="s">
        <v>34</v>
      </c>
      <c r="I483" s="136"/>
      <c r="J483" s="136">
        <v>67</v>
      </c>
      <c r="K483" s="136"/>
      <c r="L483" s="136">
        <v>50</v>
      </c>
      <c r="M483" s="136" t="s">
        <v>34</v>
      </c>
      <c r="N483" s="3">
        <f t="shared" si="228"/>
        <v>0</v>
      </c>
      <c r="O483" s="8">
        <f t="shared" si="229"/>
        <v>0</v>
      </c>
      <c r="P483" s="4">
        <f t="shared" ref="P483:P492" si="233">IF(O483=0,0,IF(F483="OŽ",IF(L483&gt;35,0,IF(J483&gt;35,(36-L483)*1.836,((36-L483)-(36-J483))*1.836)),0)+IF(F483="PČ",IF(L483&gt;31,0,IF(J483&gt;31,(32-L483)*1.347,((32-L483)-(32-J483))*1.347)),0)+ IF(F483="PČneol",IF(L483&gt;15,0,IF(J483&gt;15,(16-L483)*0.255,((16-L483)-(16-J483))*0.255)),0)+IF(F483="PŽ",IF(L483&gt;31,0,IF(J483&gt;31,(32-L483)*0.255,((32-L483)-(32-J483))*0.255)),0)+IF(F483="EČ",IF(L483&gt;23,0,IF(J483&gt;23,(24-L483)*0.612,((24-L483)-(24-J483))*0.612)),0)+IF(F483="EČneol",IF(L483&gt;7,0,IF(J483&gt;7,(8-L483)*0.204,((8-L483)-(8-J483))*0.204)),0)+IF(F483="EŽ",IF(L483&gt;23,0,IF(J483&gt;23,(24-L483)*0.204,((24-L483)-(24-J483))*0.204)),0)+IF(F483="PT",IF(L483&gt;31,0,IF(J483&gt;31,(32-L483)*0.204,((32-L483)-(32-J483))*0.204)),0)+IF(F483="JOŽ",IF(L483&gt;23,0,IF(J483&gt;23,(24-L483)*0.255,((24-L483)-(24-J483))*0.255)),0)+IF(F483="JPČ",IF(L483&gt;23,0,IF(J483&gt;23,(24-L483)*0.204,((24-L483)-(24-J483))*0.204)),0)+IF(F483="JEČ",IF(L483&gt;15,0,IF(J483&gt;15,(16-L483)*0.102,((16-L483)-(16-J483))*0.102)),0)+IF(F483="JEOF",IF(L483&gt;15,0,IF(J483&gt;15,(16-L483)*0.102,((16-L483)-(16-J483))*0.102)),0)+IF(F483="JnPČ",IF(L483&gt;15,0,IF(J483&gt;15,(16-L483)*0.153,((16-L483)-(16-J483))*0.153)),0)+IF(F483="JnEČ",IF(L483&gt;15,0,IF(J483&gt;15,(16-L483)*0.0765,((16-L483)-(16-J483))*0.0765)),0)+IF(F483="JčPČ",IF(L483&gt;15,0,IF(J483&gt;15,(16-L483)*0.06375,((16-L483)-(16-J483))*0.06375)),0)+IF(F483="JčEČ",IF(L483&gt;15,0,IF(J483&gt;15,(16-L483)*0.051,((16-L483)-(16-J483))*0.051)),0)+IF(F483="NEAK",IF(L483&gt;23,0,IF(J483&gt;23,(24-L483)*0.03444,((24-L483)-(24-J483))*0.03444)),0))</f>
        <v>0</v>
      </c>
      <c r="Q483" s="10">
        <f t="shared" ref="Q483:Q492" si="234">IF(ISERROR(P483*100/N483),0,(P483*100/N483))</f>
        <v>0</v>
      </c>
      <c r="R483" s="9">
        <f t="shared" si="232"/>
        <v>0</v>
      </c>
      <c r="S483" s="7"/>
      <c r="T483" s="7"/>
      <c r="U483" s="7"/>
      <c r="V483" s="7"/>
    </row>
    <row r="484" spans="1:22">
      <c r="A484" s="63">
        <v>3</v>
      </c>
      <c r="B484" s="63" t="s">
        <v>160</v>
      </c>
      <c r="C484" s="11" t="s">
        <v>214</v>
      </c>
      <c r="D484" s="136" t="s">
        <v>31</v>
      </c>
      <c r="E484" s="136">
        <v>1</v>
      </c>
      <c r="F484" s="136" t="s">
        <v>74</v>
      </c>
      <c r="G484" s="136">
        <v>1</v>
      </c>
      <c r="H484" s="136" t="s">
        <v>34</v>
      </c>
      <c r="I484" s="136"/>
      <c r="J484" s="136">
        <v>98</v>
      </c>
      <c r="K484" s="136"/>
      <c r="L484" s="136">
        <v>40</v>
      </c>
      <c r="M484" s="136" t="s">
        <v>34</v>
      </c>
      <c r="N484" s="3">
        <f t="shared" si="228"/>
        <v>0</v>
      </c>
      <c r="O484" s="8">
        <f t="shared" si="229"/>
        <v>0</v>
      </c>
      <c r="P484" s="4">
        <f t="shared" si="233"/>
        <v>0</v>
      </c>
      <c r="Q484" s="10">
        <f t="shared" si="234"/>
        <v>0</v>
      </c>
      <c r="R484" s="9">
        <f t="shared" si="232"/>
        <v>0</v>
      </c>
      <c r="S484" s="7"/>
      <c r="T484" s="7"/>
      <c r="U484" s="7"/>
      <c r="V484" s="7"/>
    </row>
    <row r="485" spans="1:22">
      <c r="A485" s="63">
        <v>4</v>
      </c>
      <c r="B485" s="63" t="s">
        <v>185</v>
      </c>
      <c r="C485" s="11" t="s">
        <v>214</v>
      </c>
      <c r="D485" s="136" t="s">
        <v>31</v>
      </c>
      <c r="E485" s="136">
        <v>1</v>
      </c>
      <c r="F485" s="136" t="s">
        <v>74</v>
      </c>
      <c r="G485" s="136">
        <v>1</v>
      </c>
      <c r="H485" s="136" t="s">
        <v>34</v>
      </c>
      <c r="I485" s="136"/>
      <c r="J485" s="136">
        <v>98</v>
      </c>
      <c r="K485" s="136"/>
      <c r="L485" s="136">
        <v>51</v>
      </c>
      <c r="M485" s="136" t="s">
        <v>34</v>
      </c>
      <c r="N485" s="3">
        <f t="shared" si="228"/>
        <v>0</v>
      </c>
      <c r="O485" s="8">
        <f t="shared" si="229"/>
        <v>0</v>
      </c>
      <c r="P485" s="4">
        <f t="shared" si="233"/>
        <v>0</v>
      </c>
      <c r="Q485" s="10">
        <f t="shared" si="234"/>
        <v>0</v>
      </c>
      <c r="R485" s="9">
        <f t="shared" si="232"/>
        <v>0</v>
      </c>
      <c r="S485" s="7"/>
      <c r="T485" s="7"/>
      <c r="U485" s="7"/>
      <c r="V485" s="7"/>
    </row>
    <row r="486" spans="1:22">
      <c r="A486" s="63">
        <v>5</v>
      </c>
      <c r="B486" s="63" t="s">
        <v>215</v>
      </c>
      <c r="C486" s="11" t="s">
        <v>214</v>
      </c>
      <c r="D486" s="136" t="s">
        <v>31</v>
      </c>
      <c r="E486" s="136">
        <v>1</v>
      </c>
      <c r="F486" s="136" t="s">
        <v>74</v>
      </c>
      <c r="G486" s="136">
        <v>1</v>
      </c>
      <c r="H486" s="136" t="s">
        <v>34</v>
      </c>
      <c r="I486" s="136"/>
      <c r="J486" s="136">
        <v>98</v>
      </c>
      <c r="K486" s="136"/>
      <c r="L486" s="136">
        <v>53</v>
      </c>
      <c r="M486" s="136" t="s">
        <v>34</v>
      </c>
      <c r="N486" s="3">
        <f t="shared" si="228"/>
        <v>0</v>
      </c>
      <c r="O486" s="8">
        <f t="shared" si="229"/>
        <v>0</v>
      </c>
      <c r="P486" s="4">
        <f t="shared" si="233"/>
        <v>0</v>
      </c>
      <c r="Q486" s="10">
        <f t="shared" si="234"/>
        <v>0</v>
      </c>
      <c r="R486" s="9">
        <f t="shared" si="232"/>
        <v>0</v>
      </c>
      <c r="S486" s="7"/>
      <c r="T486" s="7"/>
      <c r="U486" s="7"/>
      <c r="V486" s="7"/>
    </row>
    <row r="487" spans="1:22">
      <c r="A487" s="63">
        <v>6</v>
      </c>
      <c r="B487" s="63" t="s">
        <v>216</v>
      </c>
      <c r="C487" s="11" t="s">
        <v>214</v>
      </c>
      <c r="D487" s="136" t="s">
        <v>31</v>
      </c>
      <c r="E487" s="136">
        <v>1</v>
      </c>
      <c r="F487" s="136" t="s">
        <v>74</v>
      </c>
      <c r="G487" s="136">
        <v>1</v>
      </c>
      <c r="H487" s="136" t="s">
        <v>34</v>
      </c>
      <c r="I487" s="136"/>
      <c r="J487" s="136">
        <v>98</v>
      </c>
      <c r="K487" s="136"/>
      <c r="L487" s="136">
        <v>0</v>
      </c>
      <c r="M487" s="136" t="s">
        <v>36</v>
      </c>
      <c r="N487" s="3">
        <f t="shared" si="228"/>
        <v>0</v>
      </c>
      <c r="O487" s="8">
        <f t="shared" si="229"/>
        <v>0</v>
      </c>
      <c r="P487" s="4">
        <f t="shared" si="233"/>
        <v>0</v>
      </c>
      <c r="Q487" s="10">
        <f t="shared" si="234"/>
        <v>0</v>
      </c>
      <c r="R487" s="9">
        <f t="shared" si="232"/>
        <v>0</v>
      </c>
      <c r="S487" s="7"/>
      <c r="T487" s="7"/>
      <c r="U487" s="7"/>
      <c r="V487" s="7"/>
    </row>
    <row r="488" spans="1:22">
      <c r="A488" s="63">
        <v>7</v>
      </c>
      <c r="B488" s="63" t="s">
        <v>52</v>
      </c>
      <c r="C488" s="11" t="s">
        <v>214</v>
      </c>
      <c r="D488" s="136" t="s">
        <v>31</v>
      </c>
      <c r="E488" s="136">
        <v>1</v>
      </c>
      <c r="F488" s="136" t="s">
        <v>67</v>
      </c>
      <c r="G488" s="136">
        <v>1</v>
      </c>
      <c r="H488" s="136" t="s">
        <v>34</v>
      </c>
      <c r="I488" s="136"/>
      <c r="J488" s="136">
        <v>72</v>
      </c>
      <c r="K488" s="136"/>
      <c r="L488" s="136">
        <v>37</v>
      </c>
      <c r="M488" s="136" t="s">
        <v>36</v>
      </c>
      <c r="N488" s="3">
        <f t="shared" si="228"/>
        <v>0</v>
      </c>
      <c r="O488" s="8">
        <f t="shared" si="229"/>
        <v>0</v>
      </c>
      <c r="P488" s="4">
        <f t="shared" si="233"/>
        <v>0</v>
      </c>
      <c r="Q488" s="10">
        <f t="shared" si="234"/>
        <v>0</v>
      </c>
      <c r="R488" s="9">
        <f t="shared" si="232"/>
        <v>0</v>
      </c>
      <c r="S488" s="7"/>
      <c r="T488" s="7"/>
      <c r="U488" s="7"/>
      <c r="V488" s="7"/>
    </row>
    <row r="489" spans="1:22">
      <c r="A489" s="63">
        <v>8</v>
      </c>
      <c r="B489" s="63" t="s">
        <v>217</v>
      </c>
      <c r="C489" s="11" t="s">
        <v>214</v>
      </c>
      <c r="D489" s="136" t="s">
        <v>31</v>
      </c>
      <c r="E489" s="136">
        <v>1</v>
      </c>
      <c r="F489" s="136" t="s">
        <v>67</v>
      </c>
      <c r="G489" s="136">
        <v>1</v>
      </c>
      <c r="H489" s="136" t="s">
        <v>34</v>
      </c>
      <c r="I489" s="136"/>
      <c r="J489" s="136">
        <v>72</v>
      </c>
      <c r="K489" s="136"/>
      <c r="L489" s="136">
        <v>60</v>
      </c>
      <c r="M489" s="136" t="s">
        <v>36</v>
      </c>
      <c r="N489" s="3">
        <f t="shared" si="228"/>
        <v>0</v>
      </c>
      <c r="O489" s="8">
        <f t="shared" si="229"/>
        <v>0</v>
      </c>
      <c r="P489" s="4">
        <f t="shared" si="233"/>
        <v>0</v>
      </c>
      <c r="Q489" s="10">
        <f t="shared" si="234"/>
        <v>0</v>
      </c>
      <c r="R489" s="9">
        <f t="shared" si="232"/>
        <v>0</v>
      </c>
      <c r="S489" s="7"/>
      <c r="T489" s="7"/>
      <c r="U489" s="7"/>
      <c r="V489" s="7"/>
    </row>
    <row r="490" spans="1:22">
      <c r="A490" s="63">
        <v>9</v>
      </c>
      <c r="B490" s="120" t="s">
        <v>84</v>
      </c>
      <c r="C490" s="11" t="s">
        <v>214</v>
      </c>
      <c r="D490" s="75" t="s">
        <v>31</v>
      </c>
      <c r="E490" s="136">
        <v>1</v>
      </c>
      <c r="F490" s="136" t="s">
        <v>83</v>
      </c>
      <c r="G490" s="136">
        <v>1</v>
      </c>
      <c r="H490" s="136" t="s">
        <v>34</v>
      </c>
      <c r="I490" s="136"/>
      <c r="J490" s="136">
        <v>94</v>
      </c>
      <c r="K490" s="136"/>
      <c r="L490" s="136">
        <v>33</v>
      </c>
      <c r="M490" s="136" t="s">
        <v>36</v>
      </c>
      <c r="N490" s="3">
        <f t="shared" si="228"/>
        <v>0</v>
      </c>
      <c r="O490" s="8">
        <f t="shared" si="229"/>
        <v>0</v>
      </c>
      <c r="P490" s="4">
        <f t="shared" si="233"/>
        <v>0</v>
      </c>
      <c r="Q490" s="10">
        <f t="shared" si="234"/>
        <v>0</v>
      </c>
      <c r="R490" s="9">
        <f t="shared" si="232"/>
        <v>0</v>
      </c>
      <c r="S490" s="7"/>
      <c r="T490" s="7"/>
      <c r="U490" s="7"/>
      <c r="V490" s="7"/>
    </row>
    <row r="491" spans="1:22">
      <c r="A491" s="119">
        <v>10</v>
      </c>
      <c r="B491" s="63" t="s">
        <v>61</v>
      </c>
      <c r="C491" s="11" t="s">
        <v>214</v>
      </c>
      <c r="D491" s="136" t="s">
        <v>31</v>
      </c>
      <c r="E491" s="116">
        <v>1</v>
      </c>
      <c r="F491" s="75" t="s">
        <v>83</v>
      </c>
      <c r="G491" s="75">
        <v>1</v>
      </c>
      <c r="H491" s="75" t="s">
        <v>34</v>
      </c>
      <c r="I491" s="75"/>
      <c r="J491" s="75">
        <v>94</v>
      </c>
      <c r="K491" s="75"/>
      <c r="L491" s="75">
        <v>0</v>
      </c>
      <c r="M491" s="75" t="s">
        <v>36</v>
      </c>
      <c r="N491" s="91">
        <f t="shared" si="228"/>
        <v>0</v>
      </c>
      <c r="O491" s="118">
        <f t="shared" si="229"/>
        <v>0</v>
      </c>
      <c r="P491" s="4">
        <f t="shared" si="233"/>
        <v>0</v>
      </c>
      <c r="Q491" s="10">
        <f t="shared" si="234"/>
        <v>0</v>
      </c>
      <c r="R491" s="9">
        <f t="shared" si="232"/>
        <v>0</v>
      </c>
      <c r="S491" s="7"/>
      <c r="T491" s="7"/>
      <c r="U491" s="7"/>
      <c r="V491" s="7"/>
    </row>
    <row r="492" spans="1:22" s="7" customFormat="1">
      <c r="A492" s="64">
        <v>11</v>
      </c>
      <c r="B492" s="120" t="s">
        <v>188</v>
      </c>
      <c r="C492" s="121" t="s">
        <v>214</v>
      </c>
      <c r="D492" s="54" t="s">
        <v>31</v>
      </c>
      <c r="E492" s="75">
        <v>1</v>
      </c>
      <c r="F492" s="75" t="s">
        <v>83</v>
      </c>
      <c r="G492" s="75">
        <v>1</v>
      </c>
      <c r="H492" s="75" t="s">
        <v>34</v>
      </c>
      <c r="I492" s="75"/>
      <c r="J492" s="75">
        <v>145</v>
      </c>
      <c r="K492" s="75"/>
      <c r="L492" s="75">
        <v>92</v>
      </c>
      <c r="M492" s="75" t="s">
        <v>36</v>
      </c>
      <c r="N492" s="91">
        <f t="shared" si="228"/>
        <v>0</v>
      </c>
      <c r="O492" s="91">
        <f t="shared" si="229"/>
        <v>0</v>
      </c>
      <c r="P492" s="57">
        <f t="shared" si="233"/>
        <v>0</v>
      </c>
      <c r="Q492" s="58">
        <f t="shared" si="234"/>
        <v>0</v>
      </c>
      <c r="R492" s="113">
        <f t="shared" si="232"/>
        <v>0</v>
      </c>
    </row>
    <row r="493" spans="1:22" s="7" customFormat="1">
      <c r="A493" s="120">
        <v>12</v>
      </c>
      <c r="B493" s="120" t="s">
        <v>190</v>
      </c>
      <c r="C493" s="121" t="s">
        <v>82</v>
      </c>
      <c r="D493" s="75" t="s">
        <v>31</v>
      </c>
      <c r="E493" s="75">
        <v>1</v>
      </c>
      <c r="F493" s="75" t="s">
        <v>83</v>
      </c>
      <c r="G493" s="75">
        <v>1</v>
      </c>
      <c r="H493" s="75" t="s">
        <v>34</v>
      </c>
      <c r="I493" s="75"/>
      <c r="J493" s="75">
        <v>27</v>
      </c>
      <c r="K493" s="75"/>
      <c r="L493" s="75">
        <v>14</v>
      </c>
      <c r="M493" s="75" t="s">
        <v>34</v>
      </c>
      <c r="N493" s="91"/>
      <c r="O493" s="91"/>
      <c r="P493" s="122"/>
      <c r="Q493" s="112"/>
      <c r="R493" s="113"/>
    </row>
    <row r="494" spans="1:22" s="7" customFormat="1">
      <c r="A494" s="120">
        <v>13</v>
      </c>
      <c r="B494" s="120" t="s">
        <v>217</v>
      </c>
      <c r="C494" s="121" t="s">
        <v>82</v>
      </c>
      <c r="D494" s="75" t="s">
        <v>31</v>
      </c>
      <c r="E494" s="75"/>
      <c r="F494" s="75" t="s">
        <v>67</v>
      </c>
      <c r="G494" s="75">
        <v>1</v>
      </c>
      <c r="H494" s="75" t="s">
        <v>34</v>
      </c>
      <c r="I494" s="75"/>
      <c r="J494" s="75">
        <v>21</v>
      </c>
      <c r="K494" s="75"/>
      <c r="L494" s="75">
        <v>20</v>
      </c>
      <c r="M494" s="75" t="s">
        <v>34</v>
      </c>
      <c r="N494" s="91"/>
      <c r="O494" s="91"/>
      <c r="P494" s="122"/>
      <c r="Q494" s="112"/>
      <c r="R494" s="113"/>
    </row>
    <row r="495" spans="1:22" s="7" customFormat="1">
      <c r="A495" s="63">
        <v>14</v>
      </c>
      <c r="B495" s="63" t="s">
        <v>185</v>
      </c>
      <c r="C495" s="11" t="s">
        <v>82</v>
      </c>
      <c r="D495" s="136" t="s">
        <v>31</v>
      </c>
      <c r="E495" s="136"/>
      <c r="F495" s="136" t="s">
        <v>74</v>
      </c>
      <c r="G495" s="136">
        <v>1</v>
      </c>
      <c r="H495" s="136" t="s">
        <v>34</v>
      </c>
      <c r="I495" s="136"/>
      <c r="J495" s="136">
        <v>33</v>
      </c>
      <c r="K495" s="136"/>
      <c r="L495" s="136">
        <v>22</v>
      </c>
      <c r="M495" s="136" t="s">
        <v>34</v>
      </c>
      <c r="N495" s="3"/>
      <c r="O495" s="3"/>
      <c r="P495" s="109"/>
      <c r="Q495" s="10"/>
      <c r="R495" s="9"/>
    </row>
    <row r="496" spans="1:22" s="7" customFormat="1">
      <c r="A496" s="120">
        <v>15</v>
      </c>
      <c r="B496" s="120" t="s">
        <v>211</v>
      </c>
      <c r="C496" s="121" t="s">
        <v>82</v>
      </c>
      <c r="D496" s="75" t="s">
        <v>31</v>
      </c>
      <c r="E496" s="75"/>
      <c r="F496" s="75" t="s">
        <v>74</v>
      </c>
      <c r="G496" s="75">
        <v>1</v>
      </c>
      <c r="H496" s="75" t="s">
        <v>34</v>
      </c>
      <c r="I496" s="75"/>
      <c r="J496" s="75">
        <v>24</v>
      </c>
      <c r="K496" s="75"/>
      <c r="L496" s="75">
        <v>22</v>
      </c>
      <c r="M496" s="75" t="s">
        <v>34</v>
      </c>
      <c r="N496" s="91"/>
      <c r="O496" s="91"/>
      <c r="P496" s="122"/>
      <c r="Q496" s="112"/>
      <c r="R496" s="113"/>
    </row>
    <row r="497" spans="1:22" s="7" customFormat="1">
      <c r="A497" s="63">
        <v>16</v>
      </c>
      <c r="B497" s="63" t="s">
        <v>61</v>
      </c>
      <c r="C497" s="11" t="s">
        <v>82</v>
      </c>
      <c r="D497" s="136" t="s">
        <v>31</v>
      </c>
      <c r="E497" s="136"/>
      <c r="F497" s="136" t="s">
        <v>83</v>
      </c>
      <c r="G497" s="136">
        <v>1</v>
      </c>
      <c r="H497" s="136" t="s">
        <v>34</v>
      </c>
      <c r="I497" s="136"/>
      <c r="J497" s="136">
        <v>26</v>
      </c>
      <c r="K497" s="136"/>
      <c r="L497" s="136">
        <v>24</v>
      </c>
      <c r="M497" s="136" t="s">
        <v>34</v>
      </c>
      <c r="N497" s="3"/>
      <c r="O497" s="3"/>
      <c r="P497" s="109"/>
      <c r="Q497" s="10"/>
      <c r="R497" s="9"/>
    </row>
    <row r="498" spans="1:22" ht="13.9" customHeight="1">
      <c r="A498" s="191"/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92"/>
      <c r="R498" s="114">
        <f>SUM(R482:R492)</f>
        <v>0</v>
      </c>
      <c r="S498" s="7"/>
      <c r="T498" s="7"/>
      <c r="U498" s="7"/>
      <c r="V498" s="7"/>
    </row>
    <row r="499" spans="1:22" ht="15.75">
      <c r="A499" s="21" t="s">
        <v>56</v>
      </c>
      <c r="B499" s="2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1"/>
      <c r="N499" s="131"/>
      <c r="O499" s="131"/>
      <c r="P499" s="131"/>
      <c r="Q499" s="131"/>
      <c r="R499" s="13"/>
      <c r="S499" s="7"/>
      <c r="T499" s="7"/>
      <c r="U499" s="7"/>
      <c r="V499" s="7"/>
    </row>
    <row r="500" spans="1:22">
      <c r="A500" s="46" t="s">
        <v>63</v>
      </c>
      <c r="B500" s="46"/>
      <c r="C500" s="46"/>
      <c r="D500" s="46"/>
      <c r="E500" s="46"/>
      <c r="F500" s="46"/>
      <c r="G500" s="46"/>
      <c r="H500" s="46"/>
      <c r="I500" s="46"/>
      <c r="J500" s="131"/>
      <c r="K500" s="131"/>
      <c r="L500" s="131"/>
      <c r="M500" s="131"/>
      <c r="N500" s="131"/>
      <c r="O500" s="131"/>
      <c r="P500" s="131"/>
      <c r="Q500" s="131"/>
      <c r="R500" s="13"/>
      <c r="S500" s="7"/>
      <c r="T500" s="7"/>
      <c r="U500" s="7"/>
      <c r="V500" s="7"/>
    </row>
    <row r="501" spans="1:22" s="7" customFormat="1">
      <c r="A501" s="46"/>
      <c r="B501" s="46"/>
      <c r="C501" s="46"/>
      <c r="D501" s="46"/>
      <c r="E501" s="46"/>
      <c r="F501" s="46"/>
      <c r="G501" s="46"/>
      <c r="H501" s="46"/>
      <c r="I501" s="46"/>
      <c r="J501" s="131"/>
      <c r="K501" s="131"/>
      <c r="L501" s="131"/>
      <c r="M501" s="131"/>
      <c r="N501" s="131"/>
      <c r="O501" s="131"/>
      <c r="P501" s="131"/>
      <c r="Q501" s="131"/>
      <c r="R501" s="13"/>
    </row>
    <row r="502" spans="1:22">
      <c r="A502" s="148" t="s">
        <v>218</v>
      </c>
      <c r="B502" s="149"/>
      <c r="C502" s="149"/>
      <c r="D502" s="149"/>
      <c r="E502" s="149"/>
      <c r="F502" s="149"/>
      <c r="G502" s="149"/>
      <c r="H502" s="149"/>
      <c r="I502" s="149"/>
      <c r="J502" s="149"/>
      <c r="K502" s="149"/>
      <c r="L502" s="149"/>
      <c r="M502" s="149"/>
      <c r="N502" s="149"/>
      <c r="O502" s="149"/>
      <c r="P502" s="149"/>
      <c r="Q502" s="130"/>
      <c r="R502" s="7"/>
      <c r="S502" s="7"/>
      <c r="T502" s="7"/>
      <c r="U502" s="7"/>
      <c r="V502" s="7"/>
    </row>
    <row r="503" spans="1:22" ht="18">
      <c r="A503" s="150" t="s">
        <v>59</v>
      </c>
      <c r="B503" s="159"/>
      <c r="C503" s="159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130"/>
      <c r="R503" s="7"/>
      <c r="S503" s="7"/>
      <c r="T503" s="7"/>
      <c r="U503" s="7"/>
      <c r="V503" s="7"/>
    </row>
    <row r="504" spans="1:22">
      <c r="A504" s="152" t="s">
        <v>219</v>
      </c>
      <c r="B504" s="153"/>
      <c r="C504" s="153"/>
      <c r="D504" s="153"/>
      <c r="E504" s="153"/>
      <c r="F504" s="153"/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  <c r="Q504" s="130"/>
      <c r="R504" s="7"/>
      <c r="S504" s="7"/>
      <c r="T504" s="7"/>
      <c r="U504" s="7"/>
      <c r="V504" s="7"/>
    </row>
    <row r="505" spans="1:22">
      <c r="A505" s="136">
        <v>1</v>
      </c>
      <c r="B505" s="63" t="s">
        <v>73</v>
      </c>
      <c r="C505" s="11" t="s">
        <v>71</v>
      </c>
      <c r="D505" s="136" t="s">
        <v>31</v>
      </c>
      <c r="E505" s="136">
        <v>1</v>
      </c>
      <c r="F505" s="136" t="s">
        <v>67</v>
      </c>
      <c r="G505" s="136">
        <v>1</v>
      </c>
      <c r="H505" s="136" t="s">
        <v>34</v>
      </c>
      <c r="I505" s="136"/>
      <c r="J505" s="136">
        <v>11</v>
      </c>
      <c r="K505" s="136"/>
      <c r="L505" s="136">
        <v>9</v>
      </c>
      <c r="M505" s="136" t="s">
        <v>34</v>
      </c>
      <c r="N505" s="3">
        <f t="shared" ref="N505:N509" si="235">(IF(F505="OŽ",IF(L505=1,550.8,IF(L505=2,426.38,IF(L505=3,342.14,IF(L505=4,181.44,IF(L505=5,168.48,IF(L505=6,155.52,IF(L505=7,148.5,IF(L505=8,144,0))))))))+IF(L505&lt;=8,0,IF(L505&lt;=16,137.7,IF(L505&lt;=24,108,IF(L505&lt;=32,80.1,IF(L505&lt;=36,52.2,0)))))-IF(L505&lt;=8,0,IF(L505&lt;=16,(L505-9)*2.754,IF(L505&lt;=24,(L505-17)* 2.754,IF(L505&lt;=32,(L505-25)* 2.754,IF(L505&lt;=36,(L505-33)*2.754,0))))),0)+IF(F505="PČ",IF(L505=1,449,IF(L505=2,314.6,IF(L505=3,238,IF(L505=4,172,IF(L505=5,159,IF(L505=6,145,IF(L505=7,132,IF(L505=8,119,0))))))))+IF(L505&lt;=8,0,IF(L505&lt;=16,88,IF(L505&lt;=24,55,IF(L505&lt;=32,22,0))))-IF(L505&lt;=8,0,IF(L505&lt;=16,(L505-9)*2.245,IF(L505&lt;=24,(L505-17)*2.245,IF(L505&lt;=32,(L505-25)*2.245,0)))),0)+IF(F505="PČneol",IF(L505=1,85,IF(L505=2,64.61,IF(L505=3,50.76,IF(L505=4,16.25,IF(L505=5,15,IF(L505=6,13.75,IF(L505=7,12.5,IF(L505=8,11.25,0))))))))+IF(L505&lt;=8,0,IF(L505&lt;=16,9,0))-IF(L505&lt;=8,0,IF(L505&lt;=16,(L505-9)*0.425,0)),0)+IF(F505="PŽ",IF(L505=1,85,IF(L505=2,59.5,IF(L505=3,45,IF(L505=4,32.5,IF(L505=5,30,IF(L505=6,27.5,IF(L505=7,25,IF(L505=8,22.5,0))))))))+IF(L505&lt;=8,0,IF(L505&lt;=16,19,IF(L505&lt;=24,13,IF(L505&lt;=32,8,0))))-IF(L505&lt;=8,0,IF(L505&lt;=16,(L505-9)*0.425,IF(L505&lt;=24,(L505-17)*0.425,IF(L505&lt;=32,(L505-25)*0.425,0)))),0)+IF(F505="EČ",IF(L505=1,204,IF(L505=2,156.24,IF(L505=3,123.84,IF(L505=4,72,IF(L505=5,66,IF(L505=6,60,IF(L505=7,54,IF(L505=8,48,0))))))))+IF(L505&lt;=8,0,IF(L505&lt;=16,40,IF(L505&lt;=24,25,0)))-IF(L505&lt;=8,0,IF(L505&lt;=16,(L505-9)*1.02,IF(L505&lt;=24,(L505-17)*1.02,0))),0)+IF(F505="EČneol",IF(L505=1,68,IF(L505=2,51.69,IF(L505=3,40.61,IF(L505=4,13,IF(L505=5,12,IF(L505=6,11,IF(L505=7,10,IF(L505=8,9,0)))))))))+IF(F505="EŽ",IF(L505=1,68,IF(L505=2,47.6,IF(L505=3,36,IF(L505=4,18,IF(L505=5,16.5,IF(L505=6,15,IF(L505=7,13.5,IF(L505=8,12,0))))))))+IF(L505&lt;=8,0,IF(L505&lt;=16,10,IF(L505&lt;=24,6,0)))-IF(L505&lt;=8,0,IF(L505&lt;=16,(L505-9)*0.34,IF(L505&lt;=24,(L505-17)*0.34,0))),0)+IF(F505="PT",IF(L505=1,68,IF(L505=2,52.08,IF(L505=3,41.28,IF(L505=4,24,IF(L505=5,22,IF(L505=6,20,IF(L505=7,18,IF(L505=8,16,0))))))))+IF(L505&lt;=8,0,IF(L505&lt;=16,13,IF(L505&lt;=24,9,IF(L505&lt;=32,4,0))))-IF(L505&lt;=8,0,IF(L505&lt;=16,(L505-9)*0.34,IF(L505&lt;=24,(L505-17)*0.34,IF(L505&lt;=32,(L505-25)*0.34,0)))),0)+IF(F505="JOŽ",IF(L505=1,85,IF(L505=2,59.5,IF(L505=3,45,IF(L505=4,32.5,IF(L505=5,30,IF(L505=6,27.5,IF(L505=7,25,IF(L505=8,22.5,0))))))))+IF(L505&lt;=8,0,IF(L505&lt;=16,19,IF(L505&lt;=24,13,0)))-IF(L505&lt;=8,0,IF(L505&lt;=16,(L505-9)*0.425,IF(L505&lt;=24,(L505-17)*0.425,0))),0)+IF(F505="JPČ",IF(L505=1,68,IF(L505=2,47.6,IF(L505=3,36,IF(L505=4,26,IF(L505=5,24,IF(L505=6,22,IF(L505=7,20,IF(L505=8,18,0))))))))+IF(L505&lt;=8,0,IF(L505&lt;=16,13,IF(L505&lt;=24,9,0)))-IF(L505&lt;=8,0,IF(L505&lt;=16,(L505-9)*0.34,IF(L505&lt;=24,(L505-17)*0.34,0))),0)+IF(F505="JEČ",IF(L505=1,34,IF(L505=2,26.04,IF(L505=3,20.6,IF(L505=4,12,IF(L505=5,11,IF(L505=6,10,IF(L505=7,9,IF(L505=8,8,0))))))))+IF(L505&lt;=8,0,IF(L505&lt;=16,6,0))-IF(L505&lt;=8,0,IF(L505&lt;=16,(L505-9)*0.17,0)),0)+IF(F505="JEOF",IF(L505=1,34,IF(L505=2,26.04,IF(L505=3,20.6,IF(L505=4,12,IF(L505=5,11,IF(L505=6,10,IF(L505=7,9,IF(L505=8,8,0))))))))+IF(L505&lt;=8,0,IF(L505&lt;=16,6,0))-IF(L505&lt;=8,0,IF(L505&lt;=16,(L505-9)*0.17,0)),0)+IF(F505="JnPČ",IF(L505=1,51,IF(L505=2,35.7,IF(L505=3,27,IF(L505=4,19.5,IF(L505=5,18,IF(L505=6,16.5,IF(L505=7,15,IF(L505=8,13.5,0))))))))+IF(L505&lt;=8,0,IF(L505&lt;=16,10,0))-IF(L505&lt;=8,0,IF(L505&lt;=16,(L505-9)*0.255,0)),0)+IF(F505="JnEČ",IF(L505=1,25.5,IF(L505=2,19.53,IF(L505=3,15.48,IF(L505=4,9,IF(L505=5,8.25,IF(L505=6,7.5,IF(L505=7,6.75,IF(L505=8,6,0))))))))+IF(L505&lt;=8,0,IF(L505&lt;=16,5,0))-IF(L505&lt;=8,0,IF(L505&lt;=16,(L505-9)*0.1275,0)),0)+IF(F505="JčPČ",IF(L505=1,21.25,IF(L505=2,14.5,IF(L505=3,11.5,IF(L505=4,7,IF(L505=5,6.5,IF(L505=6,6,IF(L505=7,5.5,IF(L505=8,5,0))))))))+IF(L505&lt;=8,0,IF(L505&lt;=16,4,0))-IF(L505&lt;=8,0,IF(L505&lt;=16,(L505-9)*0.10625,0)),0)+IF(F505="JčEČ",IF(L505=1,17,IF(L505=2,13.02,IF(L505=3,10.32,IF(L505=4,6,IF(L505=5,5.5,IF(L505=6,5,IF(L505=7,4.5,IF(L505=8,4,0))))))))+IF(L505&lt;=8,0,IF(L505&lt;=16,3,0))-IF(L505&lt;=8,0,IF(L505&lt;=16,(L505-9)*0.085,0)),0)+IF(F505="NEAK",IF(L505=1,11.48,IF(L505=2,8.79,IF(L505=3,6.97,IF(L505=4,4.05,IF(L505=5,3.71,IF(L505=6,3.38,IF(L505=7,3.04,IF(L505=8,2.7,0))))))))+IF(L505&lt;=8,0,IF(L505&lt;=16,2,IF(L505&lt;=24,1.3,0)))-IF(L505&lt;=8,0,IF(L505&lt;=16,(L505-9)*0.0574,IF(L505&lt;=24,(L505-17)*0.0574,0))),0))*IF(L505&lt;0,1,IF(OR(F505="PČ",F505="PŽ",F505="PT"),IF(J505&lt;32,J505/32,1),1))* IF(L505&lt;0,1,IF(OR(F505="EČ",F505="EŽ",F505="JOŽ",F505="JPČ",F505="NEAK"),IF(J505&lt;24,J505/24,1),1))*IF(L505&lt;0,1,IF(OR(F505="PČneol",F505="JEČ",F505="JEOF",F505="JnPČ",F505="JnEČ",F505="JčPČ",F505="JčEČ"),IF(J505&lt;16,J505/16,1),1))*IF(L505&lt;0,1,IF(F505="EČneol",IF(J505&lt;8,J505/8,1),1))</f>
        <v>4.125</v>
      </c>
      <c r="O505" s="3">
        <f t="shared" ref="O505:O509" si="236">IF(F505="OŽ",N505,IF(H505="Ne",IF(J505*0.3&lt;J505-L505,N505,0),IF(J505*0.1&lt;J505-L505,N505,0)))</f>
        <v>4.125</v>
      </c>
      <c r="P505" s="109">
        <f t="shared" ref="P505" si="237">IF(O505=0,0,IF(F505="OŽ",IF(L505&gt;35,0,IF(J505&gt;35,(36-L505)*1.836,((36-L505)-(36-J505))*1.836)),0)+IF(F505="PČ",IF(L505&gt;31,0,IF(J505&gt;31,(32-L505)*1.347,((32-L505)-(32-J505))*1.347)),0)+ IF(F505="PČneol",IF(L505&gt;15,0,IF(J505&gt;15,(16-L505)*0.255,((16-L505)-(16-J505))*0.255)),0)+IF(F505="PŽ",IF(L505&gt;31,0,IF(J505&gt;31,(32-L505)*0.255,((32-L505)-(32-J505))*0.255)),0)+IF(F505="EČ",IF(L505&gt;23,0,IF(J505&gt;23,(24-L505)*0.612,((24-L505)-(24-J505))*0.612)),0)+IF(F505="EČneol",IF(L505&gt;7,0,IF(J505&gt;7,(8-L505)*0.204,((8-L505)-(8-J505))*0.204)),0)+IF(F505="EŽ",IF(L505&gt;23,0,IF(J505&gt;23,(24-L505)*0.204,((24-L505)-(24-J505))*0.204)),0)+IF(F505="PT",IF(L505&gt;31,0,IF(J505&gt;31,(32-L505)*0.204,((32-L505)-(32-J505))*0.204)),0)+IF(F505="JOŽ",IF(L505&gt;23,0,IF(J505&gt;23,(24-L505)*0.255,((24-L505)-(24-J505))*0.255)),0)+IF(F505="JPČ",IF(L505&gt;23,0,IF(J505&gt;23,(24-L505)*0.204,((24-L505)-(24-J505))*0.204)),0)+IF(F505="JEČ",IF(L505&gt;15,0,IF(J505&gt;15,(16-L505)*0.102,((16-L505)-(16-J505))*0.102)),0)+IF(F505="JEOF",IF(L505&gt;15,0,IF(J505&gt;15,(16-L505)*0.102,((16-L505)-(16-J505))*0.102)),0)+IF(F505="JnPČ",IF(L505&gt;15,0,IF(J505&gt;15,(16-L505)*0.153,((16-L505)-(16-J505))*0.153)),0)+IF(F505="JnEČ",IF(L505&gt;15,0,IF(J505&gt;15,(16-L505)*0.0765,((16-L505)-(16-J505))*0.0765)),0)+IF(F505="JčPČ",IF(L505&gt;15,0,IF(J505&gt;15,(16-L505)*0.06375,((16-L505)-(16-J505))*0.06375)),0)+IF(F505="JčEČ",IF(L505&gt;15,0,IF(J505&gt;15,(16-L505)*0.051,((16-L505)-(16-J505))*0.051)),0)+IF(F505="NEAK",IF(L505&gt;23,0,IF(J505&gt;23,(24-L505)*0.03444,((24-L505)-(24-J505))*0.03444)),0))</f>
        <v>0.20399999999999999</v>
      </c>
      <c r="Q505" s="10">
        <f t="shared" ref="Q505" si="238">IF(ISERROR(P505*100/N505),0,(P505*100/N505))</f>
        <v>4.9454545454545453</v>
      </c>
      <c r="R505" s="9">
        <f t="shared" ref="R505:R509" si="239">IF(Q505&lt;=30,O505+P505,O505+O505*0.3)*IF(G505=1,0.4,IF(G505=2,0.75,IF(G505="1 (kas 4 m. 1 k. nerengiamos)",0.52,1)))*IF(D505="olimpinė",1,IF(M505="Ne",0.5,1))*IF(OR(A$5="Lietuvos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federacija"),IF(OR(J505&lt;8,K505&lt;16),0,1),1)*E505*IF(I505&lt;=1,1,1/I505)*IF(OR(A$5="Lietuvos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1.800864</v>
      </c>
      <c r="S505" s="7"/>
      <c r="T505" s="7"/>
      <c r="U505" s="7"/>
      <c r="V505" s="7"/>
    </row>
    <row r="506" spans="1:22">
      <c r="A506" s="136">
        <v>2</v>
      </c>
      <c r="B506" s="63" t="s">
        <v>52</v>
      </c>
      <c r="C506" s="11" t="s">
        <v>71</v>
      </c>
      <c r="D506" s="136" t="s">
        <v>31</v>
      </c>
      <c r="E506" s="136">
        <v>1</v>
      </c>
      <c r="F506" s="136" t="s">
        <v>67</v>
      </c>
      <c r="G506" s="136">
        <v>1</v>
      </c>
      <c r="H506" s="136" t="s">
        <v>34</v>
      </c>
      <c r="I506" s="136"/>
      <c r="J506" s="136">
        <v>11</v>
      </c>
      <c r="K506" s="136"/>
      <c r="L506" s="136">
        <v>11</v>
      </c>
      <c r="M506" s="136" t="s">
        <v>36</v>
      </c>
      <c r="N506" s="3">
        <f t="shared" si="235"/>
        <v>3.8912500000000003</v>
      </c>
      <c r="O506" s="3">
        <f t="shared" si="236"/>
        <v>0</v>
      </c>
      <c r="P506" s="109">
        <f t="shared" ref="P506:P509" si="240">IF(O506=0,0,IF(F506="OŽ",IF(L506&gt;35,0,IF(J506&gt;35,(36-L506)*1.836,((36-L506)-(36-J506))*1.836)),0)+IF(F506="PČ",IF(L506&gt;31,0,IF(J506&gt;31,(32-L506)*1.347,((32-L506)-(32-J506))*1.347)),0)+ IF(F506="PČneol",IF(L506&gt;15,0,IF(J506&gt;15,(16-L506)*0.255,((16-L506)-(16-J506))*0.255)),0)+IF(F506="PŽ",IF(L506&gt;31,0,IF(J506&gt;31,(32-L506)*0.255,((32-L506)-(32-J506))*0.255)),0)+IF(F506="EČ",IF(L506&gt;23,0,IF(J506&gt;23,(24-L506)*0.612,((24-L506)-(24-J506))*0.612)),0)+IF(F506="EČneol",IF(L506&gt;7,0,IF(J506&gt;7,(8-L506)*0.204,((8-L506)-(8-J506))*0.204)),0)+IF(F506="EŽ",IF(L506&gt;23,0,IF(J506&gt;23,(24-L506)*0.204,((24-L506)-(24-J506))*0.204)),0)+IF(F506="PT",IF(L506&gt;31,0,IF(J506&gt;31,(32-L506)*0.204,((32-L506)-(32-J506))*0.204)),0)+IF(F506="JOŽ",IF(L506&gt;23,0,IF(J506&gt;23,(24-L506)*0.255,((24-L506)-(24-J506))*0.255)),0)+IF(F506="JPČ",IF(L506&gt;23,0,IF(J506&gt;23,(24-L506)*0.204,((24-L506)-(24-J506))*0.204)),0)+IF(F506="JEČ",IF(L506&gt;15,0,IF(J506&gt;15,(16-L506)*0.102,((16-L506)-(16-J506))*0.102)),0)+IF(F506="JEOF",IF(L506&gt;15,0,IF(J506&gt;15,(16-L506)*0.102,((16-L506)-(16-J506))*0.102)),0)+IF(F506="JnPČ",IF(L506&gt;15,0,IF(J506&gt;15,(16-L506)*0.153,((16-L506)-(16-J506))*0.153)),0)+IF(F506="JnEČ",IF(L506&gt;15,0,IF(J506&gt;15,(16-L506)*0.0765,((16-L506)-(16-J506))*0.0765)),0)+IF(F506="JčPČ",IF(L506&gt;15,0,IF(J506&gt;15,(16-L506)*0.06375,((16-L506)-(16-J506))*0.06375)),0)+IF(F506="JčEČ",IF(L506&gt;15,0,IF(J506&gt;15,(16-L506)*0.051,((16-L506)-(16-J506))*0.051)),0)+IF(F506="NEAK",IF(L506&gt;23,0,IF(J506&gt;23,(24-L506)*0.03444,((24-L506)-(24-J506))*0.03444)),0))</f>
        <v>0</v>
      </c>
      <c r="Q506" s="10">
        <f t="shared" ref="Q506:Q509" si="241">IF(ISERROR(P506*100/N506),0,(P506*100/N506))</f>
        <v>0</v>
      </c>
      <c r="R506" s="9">
        <f t="shared" si="239"/>
        <v>0</v>
      </c>
      <c r="S506" s="7"/>
      <c r="T506" s="7"/>
      <c r="U506" s="7"/>
      <c r="V506" s="7"/>
    </row>
    <row r="507" spans="1:22" ht="27.75" customHeight="1">
      <c r="A507" s="136">
        <v>3</v>
      </c>
      <c r="B507" s="63" t="s">
        <v>52</v>
      </c>
      <c r="C507" s="89" t="s">
        <v>149</v>
      </c>
      <c r="D507" s="136" t="s">
        <v>50</v>
      </c>
      <c r="E507" s="136">
        <v>1</v>
      </c>
      <c r="F507" s="136" t="s">
        <v>67</v>
      </c>
      <c r="G507" s="136">
        <v>1</v>
      </c>
      <c r="H507" s="136" t="s">
        <v>34</v>
      </c>
      <c r="I507" s="136"/>
      <c r="J507" s="136">
        <v>15</v>
      </c>
      <c r="K507" s="136"/>
      <c r="L507" s="136">
        <v>10</v>
      </c>
      <c r="M507" s="136" t="s">
        <v>36</v>
      </c>
      <c r="N507" s="3">
        <f t="shared" si="235"/>
        <v>5.4656250000000002</v>
      </c>
      <c r="O507" s="3">
        <f t="shared" si="236"/>
        <v>5.4656250000000002</v>
      </c>
      <c r="P507" s="109">
        <f t="shared" si="240"/>
        <v>0.51</v>
      </c>
      <c r="Q507" s="10">
        <f t="shared" si="241"/>
        <v>9.3310463121783869</v>
      </c>
      <c r="R507" s="9">
        <f t="shared" si="239"/>
        <v>1.2429300000000001</v>
      </c>
      <c r="S507" s="7"/>
      <c r="T507" s="7"/>
      <c r="U507" s="7"/>
      <c r="V507" s="7"/>
    </row>
    <row r="508" spans="1:22">
      <c r="A508" s="136">
        <v>4</v>
      </c>
      <c r="B508" s="63" t="s">
        <v>73</v>
      </c>
      <c r="C508" s="11" t="s">
        <v>167</v>
      </c>
      <c r="D508" s="136" t="s">
        <v>50</v>
      </c>
      <c r="E508" s="136">
        <v>1</v>
      </c>
      <c r="F508" s="136" t="s">
        <v>67</v>
      </c>
      <c r="G508" s="136">
        <v>1</v>
      </c>
      <c r="H508" s="136" t="s">
        <v>34</v>
      </c>
      <c r="I508" s="136"/>
      <c r="J508" s="136">
        <v>14</v>
      </c>
      <c r="K508" s="136"/>
      <c r="L508" s="136">
        <v>10</v>
      </c>
      <c r="M508" s="136" t="s">
        <v>34</v>
      </c>
      <c r="N508" s="3">
        <f t="shared" si="235"/>
        <v>5.1012500000000003</v>
      </c>
      <c r="O508" s="3">
        <f t="shared" si="236"/>
        <v>5.1012500000000003</v>
      </c>
      <c r="P508" s="109">
        <f t="shared" si="240"/>
        <v>0.40799999999999997</v>
      </c>
      <c r="Q508" s="10">
        <f t="shared" si="241"/>
        <v>7.9980396961529028</v>
      </c>
      <c r="R508" s="9">
        <f t="shared" si="239"/>
        <v>2.2918480000000003</v>
      </c>
      <c r="S508" s="7"/>
      <c r="T508" s="7"/>
      <c r="U508" s="7"/>
      <c r="V508" s="7"/>
    </row>
    <row r="509" spans="1:22">
      <c r="A509" s="75">
        <v>5</v>
      </c>
      <c r="B509" s="120" t="s">
        <v>52</v>
      </c>
      <c r="C509" s="121" t="s">
        <v>53</v>
      </c>
      <c r="D509" s="75" t="s">
        <v>31</v>
      </c>
      <c r="E509" s="75">
        <v>1</v>
      </c>
      <c r="F509" s="75" t="s">
        <v>67</v>
      </c>
      <c r="G509" s="75">
        <v>1</v>
      </c>
      <c r="H509" s="75" t="s">
        <v>34</v>
      </c>
      <c r="I509" s="75"/>
      <c r="J509" s="75">
        <v>13</v>
      </c>
      <c r="K509" s="75"/>
      <c r="L509" s="75">
        <v>3</v>
      </c>
      <c r="M509" s="75" t="s">
        <v>34</v>
      </c>
      <c r="N509" s="91">
        <f t="shared" si="235"/>
        <v>16.737500000000001</v>
      </c>
      <c r="O509" s="91">
        <f t="shared" si="236"/>
        <v>16.737500000000001</v>
      </c>
      <c r="P509" s="122">
        <f t="shared" si="240"/>
        <v>1.02</v>
      </c>
      <c r="Q509" s="112">
        <f t="shared" si="241"/>
        <v>6.0941000746825988</v>
      </c>
      <c r="R509" s="113">
        <f t="shared" si="239"/>
        <v>7.3871200000000012</v>
      </c>
      <c r="S509" s="7"/>
      <c r="T509" s="7"/>
      <c r="U509" s="7"/>
      <c r="V509" s="7"/>
    </row>
    <row r="510" spans="1:22" s="7" customFormat="1">
      <c r="A510" s="136">
        <v>6</v>
      </c>
      <c r="B510" s="63" t="s">
        <v>73</v>
      </c>
      <c r="C510" s="123" t="s">
        <v>202</v>
      </c>
      <c r="D510" s="136" t="s">
        <v>50</v>
      </c>
      <c r="E510" s="136">
        <v>1</v>
      </c>
      <c r="F510" s="136" t="s">
        <v>67</v>
      </c>
      <c r="G510" s="136">
        <v>1</v>
      </c>
      <c r="H510" s="136" t="s">
        <v>34</v>
      </c>
      <c r="I510" s="136"/>
      <c r="J510" s="136">
        <v>13</v>
      </c>
      <c r="K510" s="136"/>
      <c r="L510" s="136">
        <v>11</v>
      </c>
      <c r="M510" s="136" t="s">
        <v>36</v>
      </c>
      <c r="N510" s="3"/>
      <c r="O510" s="3"/>
      <c r="P510" s="109"/>
      <c r="Q510" s="10"/>
      <c r="R510" s="9"/>
    </row>
    <row r="511" spans="1:22">
      <c r="A511" s="191" t="s">
        <v>41</v>
      </c>
      <c r="B511" s="156"/>
      <c r="C511" s="156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92"/>
      <c r="R511" s="114">
        <f>SUM(R505:R509)</f>
        <v>12.722762000000001</v>
      </c>
      <c r="S511" s="7"/>
      <c r="T511" s="7"/>
      <c r="U511" s="7"/>
      <c r="V511" s="7"/>
    </row>
    <row r="512" spans="1:22" ht="15.75">
      <c r="A512" s="21" t="s">
        <v>56</v>
      </c>
      <c r="B512" s="2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1"/>
      <c r="N512" s="131"/>
      <c r="O512" s="131"/>
      <c r="P512" s="131"/>
      <c r="Q512" s="131"/>
      <c r="R512" s="13"/>
      <c r="S512" s="7"/>
      <c r="T512" s="7"/>
      <c r="U512" s="7"/>
      <c r="V512" s="7"/>
    </row>
    <row r="513" spans="1:22">
      <c r="A513" s="46" t="s">
        <v>63</v>
      </c>
      <c r="B513" s="46"/>
      <c r="C513" s="46"/>
      <c r="D513" s="46"/>
      <c r="E513" s="46"/>
      <c r="F513" s="46"/>
      <c r="G513" s="46"/>
      <c r="H513" s="46"/>
      <c r="I513" s="46"/>
      <c r="J513" s="131"/>
      <c r="K513" s="131"/>
      <c r="L513" s="131"/>
      <c r="M513" s="131"/>
      <c r="N513" s="131"/>
      <c r="O513" s="131"/>
      <c r="P513" s="131"/>
      <c r="Q513" s="131"/>
      <c r="R513" s="13"/>
      <c r="S513" s="7"/>
      <c r="T513" s="7"/>
      <c r="U513" s="7"/>
      <c r="V513" s="7"/>
    </row>
    <row r="514" spans="1:22" s="7" customFormat="1">
      <c r="A514" s="46"/>
      <c r="B514" s="46"/>
      <c r="C514" s="46"/>
      <c r="D514" s="46"/>
      <c r="E514" s="46"/>
      <c r="F514" s="46"/>
      <c r="G514" s="46"/>
      <c r="H514" s="46"/>
      <c r="I514" s="46"/>
      <c r="J514" s="131"/>
      <c r="K514" s="131"/>
      <c r="L514" s="131"/>
      <c r="M514" s="131"/>
      <c r="N514" s="131"/>
      <c r="O514" s="131"/>
      <c r="P514" s="131"/>
      <c r="Q514" s="131"/>
      <c r="R514" s="13"/>
    </row>
    <row r="515" spans="1:22">
      <c r="A515" s="148" t="s">
        <v>220</v>
      </c>
      <c r="B515" s="149"/>
      <c r="C515" s="149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30"/>
      <c r="R515" s="7"/>
      <c r="S515" s="7"/>
      <c r="T515" s="7"/>
      <c r="U515" s="7"/>
      <c r="V515" s="7"/>
    </row>
    <row r="516" spans="1:22" ht="18">
      <c r="A516" s="150" t="s">
        <v>59</v>
      </c>
      <c r="B516" s="159"/>
      <c r="C516" s="159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130"/>
      <c r="R516" s="7"/>
      <c r="S516" s="7"/>
      <c r="T516" s="7"/>
      <c r="U516" s="7"/>
      <c r="V516" s="7"/>
    </row>
    <row r="517" spans="1:22">
      <c r="A517" s="152" t="s">
        <v>221</v>
      </c>
      <c r="B517" s="153"/>
      <c r="C517" s="153"/>
      <c r="D517" s="153"/>
      <c r="E517" s="153"/>
      <c r="F517" s="153"/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  <c r="Q517" s="130"/>
      <c r="R517" s="7"/>
      <c r="S517" s="7"/>
      <c r="T517" s="7"/>
      <c r="U517" s="7"/>
      <c r="V517" s="7"/>
    </row>
    <row r="518" spans="1:22">
      <c r="A518" s="136">
        <v>1</v>
      </c>
      <c r="B518" s="63" t="s">
        <v>46</v>
      </c>
      <c r="C518" s="11" t="s">
        <v>44</v>
      </c>
      <c r="D518" s="136" t="s">
        <v>31</v>
      </c>
      <c r="E518" s="136">
        <v>1</v>
      </c>
      <c r="F518" s="136" t="s">
        <v>83</v>
      </c>
      <c r="G518" s="136">
        <v>1</v>
      </c>
      <c r="H518" s="136" t="s">
        <v>34</v>
      </c>
      <c r="I518" s="136"/>
      <c r="J518" s="136">
        <v>13</v>
      </c>
      <c r="K518" s="136"/>
      <c r="L518" s="136">
        <v>4</v>
      </c>
      <c r="M518" s="136" t="s">
        <v>34</v>
      </c>
      <c r="N518" s="3">
        <f t="shared" ref="N518:N529" si="242">(IF(F518="OŽ",IF(L518=1,550.8,IF(L518=2,426.38,IF(L518=3,342.14,IF(L518=4,181.44,IF(L518=5,168.48,IF(L518=6,155.52,IF(L518=7,148.5,IF(L518=8,144,0))))))))+IF(L518&lt;=8,0,IF(L518&lt;=16,137.7,IF(L518&lt;=24,108,IF(L518&lt;=32,80.1,IF(L518&lt;=36,52.2,0)))))-IF(L518&lt;=8,0,IF(L518&lt;=16,(L518-9)*2.754,IF(L518&lt;=24,(L518-17)* 2.754,IF(L518&lt;=32,(L518-25)* 2.754,IF(L518&lt;=36,(L518-33)*2.754,0))))),0)+IF(F518="PČ",IF(L518=1,449,IF(L518=2,314.6,IF(L518=3,238,IF(L518=4,172,IF(L518=5,159,IF(L518=6,145,IF(L518=7,132,IF(L518=8,119,0))))))))+IF(L518&lt;=8,0,IF(L518&lt;=16,88,IF(L518&lt;=24,55,IF(L518&lt;=32,22,0))))-IF(L518&lt;=8,0,IF(L518&lt;=16,(L518-9)*2.245,IF(L518&lt;=24,(L518-17)*2.245,IF(L518&lt;=32,(L518-25)*2.245,0)))),0)+IF(F518="PČneol",IF(L518=1,85,IF(L518=2,64.61,IF(L518=3,50.76,IF(L518=4,16.25,IF(L518=5,15,IF(L518=6,13.75,IF(L518=7,12.5,IF(L518=8,11.25,0))))))))+IF(L518&lt;=8,0,IF(L518&lt;=16,9,0))-IF(L518&lt;=8,0,IF(L518&lt;=16,(L518-9)*0.425,0)),0)+IF(F518="PŽ",IF(L518=1,85,IF(L518=2,59.5,IF(L518=3,45,IF(L518=4,32.5,IF(L518=5,30,IF(L518=6,27.5,IF(L518=7,25,IF(L518=8,22.5,0))))))))+IF(L518&lt;=8,0,IF(L518&lt;=16,19,IF(L518&lt;=24,13,IF(L518&lt;=32,8,0))))-IF(L518&lt;=8,0,IF(L518&lt;=16,(L518-9)*0.425,IF(L518&lt;=24,(L518-17)*0.425,IF(L518&lt;=32,(L518-25)*0.425,0)))),0)+IF(F518="EČ",IF(L518=1,204,IF(L518=2,156.24,IF(L518=3,123.84,IF(L518=4,72,IF(L518=5,66,IF(L518=6,60,IF(L518=7,54,IF(L518=8,48,0))))))))+IF(L518&lt;=8,0,IF(L518&lt;=16,40,IF(L518&lt;=24,25,0)))-IF(L518&lt;=8,0,IF(L518&lt;=16,(L518-9)*1.02,IF(L518&lt;=24,(L518-17)*1.02,0))),0)+IF(F518="EČneol",IF(L518=1,68,IF(L518=2,51.69,IF(L518=3,40.61,IF(L518=4,13,IF(L518=5,12,IF(L518=6,11,IF(L518=7,10,IF(L518=8,9,0)))))))))+IF(F518="EŽ",IF(L518=1,68,IF(L518=2,47.6,IF(L518=3,36,IF(L518=4,18,IF(L518=5,16.5,IF(L518=6,15,IF(L518=7,13.5,IF(L518=8,12,0))))))))+IF(L518&lt;=8,0,IF(L518&lt;=16,10,IF(L518&lt;=24,6,0)))-IF(L518&lt;=8,0,IF(L518&lt;=16,(L518-9)*0.34,IF(L518&lt;=24,(L518-17)*0.34,0))),0)+IF(F518="PT",IF(L518=1,68,IF(L518=2,52.08,IF(L518=3,41.28,IF(L518=4,24,IF(L518=5,22,IF(L518=6,20,IF(L518=7,18,IF(L518=8,16,0))))))))+IF(L518&lt;=8,0,IF(L518&lt;=16,13,IF(L518&lt;=24,9,IF(L518&lt;=32,4,0))))-IF(L518&lt;=8,0,IF(L518&lt;=16,(L518-9)*0.34,IF(L518&lt;=24,(L518-17)*0.34,IF(L518&lt;=32,(L518-25)*0.34,0)))),0)+IF(F518="JOŽ",IF(L518=1,85,IF(L518=2,59.5,IF(L518=3,45,IF(L518=4,32.5,IF(L518=5,30,IF(L518=6,27.5,IF(L518=7,25,IF(L518=8,22.5,0))))))))+IF(L518&lt;=8,0,IF(L518&lt;=16,19,IF(L518&lt;=24,13,0)))-IF(L518&lt;=8,0,IF(L518&lt;=16,(L518-9)*0.425,IF(L518&lt;=24,(L518-17)*0.425,0))),0)+IF(F518="JPČ",IF(L518=1,68,IF(L518=2,47.6,IF(L518=3,36,IF(L518=4,26,IF(L518=5,24,IF(L518=6,22,IF(L518=7,20,IF(L518=8,18,0))))))))+IF(L518&lt;=8,0,IF(L518&lt;=16,13,IF(L518&lt;=24,9,0)))-IF(L518&lt;=8,0,IF(L518&lt;=16,(L518-9)*0.34,IF(L518&lt;=24,(L518-17)*0.34,0))),0)+IF(F518="JEČ",IF(L518=1,34,IF(L518=2,26.04,IF(L518=3,20.6,IF(L518=4,12,IF(L518=5,11,IF(L518=6,10,IF(L518=7,9,IF(L518=8,8,0))))))))+IF(L518&lt;=8,0,IF(L518&lt;=16,6,0))-IF(L518&lt;=8,0,IF(L518&lt;=16,(L518-9)*0.17,0)),0)+IF(F518="JEOF",IF(L518=1,34,IF(L518=2,26.04,IF(L518=3,20.6,IF(L518=4,12,IF(L518=5,11,IF(L518=6,10,IF(L518=7,9,IF(L518=8,8,0))))))))+IF(L518&lt;=8,0,IF(L518&lt;=16,6,0))-IF(L518&lt;=8,0,IF(L518&lt;=16,(L518-9)*0.17,0)),0)+IF(F518="JnPČ",IF(L518=1,51,IF(L518=2,35.7,IF(L518=3,27,IF(L518=4,19.5,IF(L518=5,18,IF(L518=6,16.5,IF(L518=7,15,IF(L518=8,13.5,0))))))))+IF(L518&lt;=8,0,IF(L518&lt;=16,10,0))-IF(L518&lt;=8,0,IF(L518&lt;=16,(L518-9)*0.255,0)),0)+IF(F518="JnEČ",IF(L518=1,25.5,IF(L518=2,19.53,IF(L518=3,15.48,IF(L518=4,9,IF(L518=5,8.25,IF(L518=6,7.5,IF(L518=7,6.75,IF(L518=8,6,0))))))))+IF(L518&lt;=8,0,IF(L518&lt;=16,5,0))-IF(L518&lt;=8,0,IF(L518&lt;=16,(L518-9)*0.1275,0)),0)+IF(F518="JčPČ",IF(L518=1,21.25,IF(L518=2,14.5,IF(L518=3,11.5,IF(L518=4,7,IF(L518=5,6.5,IF(L518=6,6,IF(L518=7,5.5,IF(L518=8,5,0))))))))+IF(L518&lt;=8,0,IF(L518&lt;=16,4,0))-IF(L518&lt;=8,0,IF(L518&lt;=16,(L518-9)*0.10625,0)),0)+IF(F518="JčEČ",IF(L518=1,17,IF(L518=2,13.02,IF(L518=3,10.32,IF(L518=4,6,IF(L518=5,5.5,IF(L518=6,5,IF(L518=7,4.5,IF(L518=8,4,0))))))))+IF(L518&lt;=8,0,IF(L518&lt;=16,3,0))-IF(L518&lt;=8,0,IF(L518&lt;=16,(L518-9)*0.085,0)),0)+IF(F518="NEAK",IF(L518=1,11.48,IF(L518=2,8.79,IF(L518=3,6.97,IF(L518=4,4.05,IF(L518=5,3.71,IF(L518=6,3.38,IF(L518=7,3.04,IF(L518=8,2.7,0))))))))+IF(L518&lt;=8,0,IF(L518&lt;=16,2,IF(L518&lt;=24,1.3,0)))-IF(L518&lt;=8,0,IF(L518&lt;=16,(L518-9)*0.0574,IF(L518&lt;=24,(L518-17)*0.0574,0))),0))*IF(L518&lt;0,1,IF(OR(F518="PČ",F518="PŽ",F518="PT"),IF(J518&lt;32,J518/32,1),1))* IF(L518&lt;0,1,IF(OR(F518="EČ",F518="EŽ",F518="JOŽ",F518="JPČ",F518="NEAK"),IF(J518&lt;24,J518/24,1),1))*IF(L518&lt;0,1,IF(OR(F518="PČneol",F518="JEČ",F518="JEOF",F518="JnPČ",F518="JnEČ",F518="JčPČ",F518="JčEČ"),IF(J518&lt;16,J518/16,1),1))*IF(L518&lt;0,1,IF(F518="EČneol",IF(J518&lt;8,J518/8,1),1))</f>
        <v>39</v>
      </c>
      <c r="O518" s="8">
        <f t="shared" ref="O518:O529" si="243">IF(F518="OŽ",N518,IF(H518="Ne",IF(J518*0.3&lt;J518-L518,N518,0),IF(J518*0.1&lt;J518-L518,N518,0)))</f>
        <v>39</v>
      </c>
      <c r="P518" s="4">
        <f t="shared" ref="P518" si="244">IF(O518=0,0,IF(F518="OŽ",IF(L518&gt;35,0,IF(J518&gt;35,(36-L518)*1.836,((36-L518)-(36-J518))*1.836)),0)+IF(F518="PČ",IF(L518&gt;31,0,IF(J518&gt;31,(32-L518)*1.347,((32-L518)-(32-J518))*1.347)),0)+ IF(F518="PČneol",IF(L518&gt;15,0,IF(J518&gt;15,(16-L518)*0.255,((16-L518)-(16-J518))*0.255)),0)+IF(F518="PŽ",IF(L518&gt;31,0,IF(J518&gt;31,(32-L518)*0.255,((32-L518)-(32-J518))*0.255)),0)+IF(F518="EČ",IF(L518&gt;23,0,IF(J518&gt;23,(24-L518)*0.612,((24-L518)-(24-J518))*0.612)),0)+IF(F518="EČneol",IF(L518&gt;7,0,IF(J518&gt;7,(8-L518)*0.204,((8-L518)-(8-J518))*0.204)),0)+IF(F518="EŽ",IF(L518&gt;23,0,IF(J518&gt;23,(24-L518)*0.204,((24-L518)-(24-J518))*0.204)),0)+IF(F518="PT",IF(L518&gt;31,0,IF(J518&gt;31,(32-L518)*0.204,((32-L518)-(32-J518))*0.204)),0)+IF(F518="JOŽ",IF(L518&gt;23,0,IF(J518&gt;23,(24-L518)*0.255,((24-L518)-(24-J518))*0.255)),0)+IF(F518="JPČ",IF(L518&gt;23,0,IF(J518&gt;23,(24-L518)*0.204,((24-L518)-(24-J518))*0.204)),0)+IF(F518="JEČ",IF(L518&gt;15,0,IF(J518&gt;15,(16-L518)*0.102,((16-L518)-(16-J518))*0.102)),0)+IF(F518="JEOF",IF(L518&gt;15,0,IF(J518&gt;15,(16-L518)*0.102,((16-L518)-(16-J518))*0.102)),0)+IF(F518="JnPČ",IF(L518&gt;15,0,IF(J518&gt;15,(16-L518)*0.153,((16-L518)-(16-J518))*0.153)),0)+IF(F518="JnEČ",IF(L518&gt;15,0,IF(J518&gt;15,(16-L518)*0.0765,((16-L518)-(16-J518))*0.0765)),0)+IF(F518="JčPČ",IF(L518&gt;15,0,IF(J518&gt;15,(16-L518)*0.06375,((16-L518)-(16-J518))*0.06375)),0)+IF(F518="JčEČ",IF(L518&gt;15,0,IF(J518&gt;15,(16-L518)*0.051,((16-L518)-(16-J518))*0.051)),0)+IF(F518="NEAK",IF(L518&gt;23,0,IF(J518&gt;23,(24-L518)*0.03444,((24-L518)-(24-J518))*0.03444)),0))</f>
        <v>5.508</v>
      </c>
      <c r="Q518" s="10">
        <f t="shared" ref="Q518" si="245">IF(ISERROR(P518*100/N518),0,(P518*100/N518))</f>
        <v>14.123076923076923</v>
      </c>
      <c r="R518" s="9">
        <f t="shared" ref="R518:R529" si="246">IF(Q518&lt;=30,O518+P518,O518+O518*0.3)*IF(G518=1,0.4,IF(G518=2,0.75,IF(G518="1 (kas 4 m. 1 k. nerengiamos)",0.52,1)))*IF(D518="olimpinė",1,IF(M518="Ne",0.5,1))*IF(OR(A$5="Lietuvos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federacija"),IF(OR(J518&lt;8,K518&lt;16),0,1),1)*E518*IF(I518&lt;=1,1,1/I518)*IF(OR(A$5="Lietuvos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18.515328</v>
      </c>
      <c r="S518" s="7"/>
      <c r="T518" s="7"/>
      <c r="U518" s="7"/>
      <c r="V518" s="7"/>
    </row>
    <row r="519" spans="1:22">
      <c r="A519" s="136">
        <v>2</v>
      </c>
      <c r="B519" s="63" t="s">
        <v>222</v>
      </c>
      <c r="C519" s="11" t="s">
        <v>44</v>
      </c>
      <c r="D519" s="136" t="s">
        <v>31</v>
      </c>
      <c r="E519" s="136">
        <v>1</v>
      </c>
      <c r="F519" s="136" t="s">
        <v>83</v>
      </c>
      <c r="G519" s="136">
        <v>1</v>
      </c>
      <c r="H519" s="136" t="s">
        <v>34</v>
      </c>
      <c r="I519" s="136"/>
      <c r="J519" s="136">
        <v>13</v>
      </c>
      <c r="K519" s="136"/>
      <c r="L519" s="136">
        <v>6</v>
      </c>
      <c r="M519" s="136" t="s">
        <v>36</v>
      </c>
      <c r="N519" s="3">
        <f t="shared" si="242"/>
        <v>32.5</v>
      </c>
      <c r="O519" s="8">
        <f t="shared" si="243"/>
        <v>32.5</v>
      </c>
      <c r="P519" s="4">
        <f t="shared" ref="P519:P529" si="247">IF(O519=0,0,IF(F519="OŽ",IF(L519&gt;35,0,IF(J519&gt;35,(36-L519)*1.836,((36-L519)-(36-J519))*1.836)),0)+IF(F519="PČ",IF(L519&gt;31,0,IF(J519&gt;31,(32-L519)*1.347,((32-L519)-(32-J519))*1.347)),0)+ IF(F519="PČneol",IF(L519&gt;15,0,IF(J519&gt;15,(16-L519)*0.255,((16-L519)-(16-J519))*0.255)),0)+IF(F519="PŽ",IF(L519&gt;31,0,IF(J519&gt;31,(32-L519)*0.255,((32-L519)-(32-J519))*0.255)),0)+IF(F519="EČ",IF(L519&gt;23,0,IF(J519&gt;23,(24-L519)*0.612,((24-L519)-(24-J519))*0.612)),0)+IF(F519="EČneol",IF(L519&gt;7,0,IF(J519&gt;7,(8-L519)*0.204,((8-L519)-(8-J519))*0.204)),0)+IF(F519="EŽ",IF(L519&gt;23,0,IF(J519&gt;23,(24-L519)*0.204,((24-L519)-(24-J519))*0.204)),0)+IF(F519="PT",IF(L519&gt;31,0,IF(J519&gt;31,(32-L519)*0.204,((32-L519)-(32-J519))*0.204)),0)+IF(F519="JOŽ",IF(L519&gt;23,0,IF(J519&gt;23,(24-L519)*0.255,((24-L519)-(24-J519))*0.255)),0)+IF(F519="JPČ",IF(L519&gt;23,0,IF(J519&gt;23,(24-L519)*0.204,((24-L519)-(24-J519))*0.204)),0)+IF(F519="JEČ",IF(L519&gt;15,0,IF(J519&gt;15,(16-L519)*0.102,((16-L519)-(16-J519))*0.102)),0)+IF(F519="JEOF",IF(L519&gt;15,0,IF(J519&gt;15,(16-L519)*0.102,((16-L519)-(16-J519))*0.102)),0)+IF(F519="JnPČ",IF(L519&gt;15,0,IF(J519&gt;15,(16-L519)*0.153,((16-L519)-(16-J519))*0.153)),0)+IF(F519="JnEČ",IF(L519&gt;15,0,IF(J519&gt;15,(16-L519)*0.0765,((16-L519)-(16-J519))*0.0765)),0)+IF(F519="JčPČ",IF(L519&gt;15,0,IF(J519&gt;15,(16-L519)*0.06375,((16-L519)-(16-J519))*0.06375)),0)+IF(F519="JčEČ",IF(L519&gt;15,0,IF(J519&gt;15,(16-L519)*0.051,((16-L519)-(16-J519))*0.051)),0)+IF(F519="NEAK",IF(L519&gt;23,0,IF(J519&gt;23,(24-L519)*0.03444,((24-L519)-(24-J519))*0.03444)),0))</f>
        <v>4.2839999999999998</v>
      </c>
      <c r="Q519" s="10">
        <f t="shared" ref="Q519:Q529" si="248">IF(ISERROR(P519*100/N519),0,(P519*100/N519))</f>
        <v>13.181538461538461</v>
      </c>
      <c r="R519" s="9">
        <f t="shared" si="246"/>
        <v>15.302144</v>
      </c>
      <c r="S519" s="7"/>
      <c r="T519" s="7"/>
      <c r="U519" s="7"/>
      <c r="V519" s="7"/>
    </row>
    <row r="520" spans="1:22">
      <c r="A520" s="136">
        <v>3</v>
      </c>
      <c r="B520" s="63" t="s">
        <v>46</v>
      </c>
      <c r="C520" s="11" t="s">
        <v>47</v>
      </c>
      <c r="D520" s="136" t="s">
        <v>31</v>
      </c>
      <c r="E520" s="136">
        <v>1</v>
      </c>
      <c r="F520" s="136" t="s">
        <v>83</v>
      </c>
      <c r="G520" s="136">
        <v>1</v>
      </c>
      <c r="H520" s="136" t="s">
        <v>34</v>
      </c>
      <c r="I520" s="136"/>
      <c r="J520" s="136">
        <v>12</v>
      </c>
      <c r="K520" s="136"/>
      <c r="L520" s="136">
        <v>9</v>
      </c>
      <c r="M520" s="136" t="s">
        <v>36</v>
      </c>
      <c r="N520" s="3">
        <f t="shared" si="242"/>
        <v>20</v>
      </c>
      <c r="O520" s="8">
        <f t="shared" si="243"/>
        <v>20</v>
      </c>
      <c r="P520" s="4">
        <f t="shared" si="247"/>
        <v>1.8359999999999999</v>
      </c>
      <c r="Q520" s="10">
        <f t="shared" si="248"/>
        <v>9.18</v>
      </c>
      <c r="R520" s="9">
        <f t="shared" si="246"/>
        <v>9.0837759999999985</v>
      </c>
      <c r="S520" s="7"/>
      <c r="T520" s="7"/>
      <c r="U520" s="7"/>
      <c r="V520" s="7"/>
    </row>
    <row r="521" spans="1:22">
      <c r="A521" s="136">
        <v>4</v>
      </c>
      <c r="B521" s="63" t="s">
        <v>222</v>
      </c>
      <c r="C521" s="11" t="s">
        <v>47</v>
      </c>
      <c r="D521" s="136" t="s">
        <v>31</v>
      </c>
      <c r="E521" s="136">
        <v>1</v>
      </c>
      <c r="F521" s="136" t="s">
        <v>83</v>
      </c>
      <c r="G521" s="136">
        <v>1</v>
      </c>
      <c r="H521" s="136" t="s">
        <v>34</v>
      </c>
      <c r="I521" s="136"/>
      <c r="J521" s="136">
        <v>12</v>
      </c>
      <c r="K521" s="136"/>
      <c r="L521" s="136">
        <v>5</v>
      </c>
      <c r="M521" s="136" t="s">
        <v>34</v>
      </c>
      <c r="N521" s="3">
        <f t="shared" si="242"/>
        <v>33</v>
      </c>
      <c r="O521" s="8">
        <f t="shared" si="243"/>
        <v>33</v>
      </c>
      <c r="P521" s="4">
        <f t="shared" si="247"/>
        <v>4.2839999999999998</v>
      </c>
      <c r="Q521" s="10">
        <f t="shared" si="248"/>
        <v>12.981818181818181</v>
      </c>
      <c r="R521" s="9">
        <f t="shared" si="246"/>
        <v>15.510144</v>
      </c>
      <c r="S521" s="7"/>
      <c r="T521" s="7"/>
      <c r="U521" s="7"/>
      <c r="V521" s="7"/>
    </row>
    <row r="522" spans="1:22">
      <c r="A522" s="136">
        <v>5</v>
      </c>
      <c r="B522" s="63" t="s">
        <v>52</v>
      </c>
      <c r="C522" s="11" t="s">
        <v>167</v>
      </c>
      <c r="D522" s="136" t="s">
        <v>50</v>
      </c>
      <c r="E522" s="136">
        <v>1</v>
      </c>
      <c r="F522" s="136" t="s">
        <v>92</v>
      </c>
      <c r="G522" s="136">
        <v>1</v>
      </c>
      <c r="H522" s="136" t="s">
        <v>34</v>
      </c>
      <c r="I522" s="136"/>
      <c r="J522" s="136">
        <v>14</v>
      </c>
      <c r="K522" s="136"/>
      <c r="L522" s="136">
        <v>8</v>
      </c>
      <c r="M522" s="136" t="s">
        <v>36</v>
      </c>
      <c r="N522" s="3">
        <f t="shared" si="242"/>
        <v>9</v>
      </c>
      <c r="O522" s="8">
        <f t="shared" si="243"/>
        <v>9</v>
      </c>
      <c r="P522" s="4">
        <f t="shared" si="247"/>
        <v>0</v>
      </c>
      <c r="Q522" s="10">
        <f t="shared" si="248"/>
        <v>0</v>
      </c>
      <c r="R522" s="9">
        <f t="shared" si="246"/>
        <v>1.8720000000000001</v>
      </c>
      <c r="S522" s="7"/>
      <c r="T522" s="7"/>
      <c r="U522" s="7"/>
      <c r="V522" s="7"/>
    </row>
    <row r="523" spans="1:22">
      <c r="A523" s="136">
        <v>6</v>
      </c>
      <c r="B523" s="63" t="s">
        <v>52</v>
      </c>
      <c r="C523" s="11" t="s">
        <v>53</v>
      </c>
      <c r="D523" s="136" t="s">
        <v>31</v>
      </c>
      <c r="E523" s="136">
        <v>1</v>
      </c>
      <c r="F523" s="136" t="s">
        <v>83</v>
      </c>
      <c r="G523" s="136">
        <v>1</v>
      </c>
      <c r="H523" s="136" t="s">
        <v>34</v>
      </c>
      <c r="I523" s="136"/>
      <c r="J523" s="136">
        <v>13</v>
      </c>
      <c r="K523" s="136"/>
      <c r="L523" s="136">
        <v>6</v>
      </c>
      <c r="M523" s="136" t="s">
        <v>36</v>
      </c>
      <c r="N523" s="3">
        <f t="shared" si="242"/>
        <v>32.5</v>
      </c>
      <c r="O523" s="8">
        <f t="shared" si="243"/>
        <v>32.5</v>
      </c>
      <c r="P523" s="4">
        <f t="shared" si="247"/>
        <v>4.2839999999999998</v>
      </c>
      <c r="Q523" s="10">
        <f t="shared" si="248"/>
        <v>13.181538461538461</v>
      </c>
      <c r="R523" s="9">
        <f t="shared" si="246"/>
        <v>15.302144</v>
      </c>
      <c r="S523" s="7"/>
      <c r="T523" s="7"/>
      <c r="U523" s="7"/>
      <c r="V523" s="7"/>
    </row>
    <row r="524" spans="1:22">
      <c r="A524" s="136">
        <v>7</v>
      </c>
      <c r="B524" s="63" t="s">
        <v>52</v>
      </c>
      <c r="C524" s="11" t="s">
        <v>202</v>
      </c>
      <c r="D524" s="136" t="s">
        <v>50</v>
      </c>
      <c r="E524" s="136">
        <v>1</v>
      </c>
      <c r="F524" s="136" t="s">
        <v>92</v>
      </c>
      <c r="G524" s="136">
        <v>1</v>
      </c>
      <c r="H524" s="136" t="s">
        <v>34</v>
      </c>
      <c r="I524" s="136"/>
      <c r="J524" s="136">
        <v>14</v>
      </c>
      <c r="K524" s="136"/>
      <c r="L524" s="136">
        <v>12</v>
      </c>
      <c r="M524" s="136" t="s">
        <v>36</v>
      </c>
      <c r="N524" s="3">
        <f t="shared" si="242"/>
        <v>0</v>
      </c>
      <c r="O524" s="8">
        <f t="shared" si="243"/>
        <v>0</v>
      </c>
      <c r="P524" s="4">
        <f t="shared" si="247"/>
        <v>0</v>
      </c>
      <c r="Q524" s="10">
        <f t="shared" si="248"/>
        <v>0</v>
      </c>
      <c r="R524" s="9">
        <f t="shared" si="246"/>
        <v>0</v>
      </c>
      <c r="S524" s="7"/>
      <c r="T524" s="7"/>
      <c r="U524" s="7"/>
      <c r="V524" s="7"/>
    </row>
    <row r="525" spans="1:22">
      <c r="A525" s="75">
        <v>8</v>
      </c>
      <c r="B525" s="120" t="s">
        <v>55</v>
      </c>
      <c r="C525" s="121" t="s">
        <v>44</v>
      </c>
      <c r="D525" s="75" t="s">
        <v>31</v>
      </c>
      <c r="E525" s="75">
        <v>1</v>
      </c>
      <c r="F525" s="75" t="s">
        <v>83</v>
      </c>
      <c r="G525" s="75">
        <v>1</v>
      </c>
      <c r="H525" s="75" t="s">
        <v>34</v>
      </c>
      <c r="I525" s="75"/>
      <c r="J525" s="75">
        <v>20</v>
      </c>
      <c r="K525" s="75"/>
      <c r="L525" s="75">
        <v>3</v>
      </c>
      <c r="M525" s="75" t="s">
        <v>34</v>
      </c>
      <c r="N525" s="91">
        <f t="shared" si="242"/>
        <v>103.2</v>
      </c>
      <c r="O525" s="118">
        <f t="shared" si="243"/>
        <v>103.2</v>
      </c>
      <c r="P525" s="111">
        <f t="shared" si="247"/>
        <v>10.404</v>
      </c>
      <c r="Q525" s="112">
        <f t="shared" si="248"/>
        <v>10.08139534883721</v>
      </c>
      <c r="R525" s="113">
        <f t="shared" si="246"/>
        <v>47.259264000000002</v>
      </c>
      <c r="S525" s="7"/>
      <c r="T525" s="7"/>
      <c r="U525" s="7"/>
      <c r="V525" s="7"/>
    </row>
    <row r="526" spans="1:22">
      <c r="A526" s="136">
        <v>9</v>
      </c>
      <c r="B526" s="63" t="s">
        <v>72</v>
      </c>
      <c r="C526" s="11" t="s">
        <v>47</v>
      </c>
      <c r="D526" s="136" t="s">
        <v>31</v>
      </c>
      <c r="E526" s="136">
        <v>1</v>
      </c>
      <c r="F526" s="136" t="s">
        <v>83</v>
      </c>
      <c r="G526" s="136">
        <v>1</v>
      </c>
      <c r="H526" s="136" t="s">
        <v>34</v>
      </c>
      <c r="I526" s="136"/>
      <c r="J526" s="136">
        <v>16</v>
      </c>
      <c r="K526" s="136"/>
      <c r="L526" s="136">
        <v>9</v>
      </c>
      <c r="M526" s="136" t="s">
        <v>34</v>
      </c>
      <c r="N526" s="3">
        <f t="shared" si="242"/>
        <v>26.666666666666664</v>
      </c>
      <c r="O526" s="3">
        <f t="shared" si="243"/>
        <v>26.666666666666664</v>
      </c>
      <c r="P526" s="109">
        <f t="shared" si="247"/>
        <v>4.2839999999999998</v>
      </c>
      <c r="Q526" s="10">
        <f t="shared" si="248"/>
        <v>16.065000000000001</v>
      </c>
      <c r="R526" s="9">
        <f t="shared" si="246"/>
        <v>12.875477333333333</v>
      </c>
      <c r="S526" s="7"/>
      <c r="T526" s="7"/>
      <c r="U526" s="7"/>
      <c r="V526" s="7"/>
    </row>
    <row r="527" spans="1:22">
      <c r="A527" s="136">
        <v>10</v>
      </c>
      <c r="B527" s="63" t="s">
        <v>151</v>
      </c>
      <c r="C527" s="11" t="s">
        <v>167</v>
      </c>
      <c r="D527" s="136" t="s">
        <v>50</v>
      </c>
      <c r="E527" s="136">
        <v>1</v>
      </c>
      <c r="F527" s="136" t="s">
        <v>92</v>
      </c>
      <c r="G527" s="136">
        <v>1</v>
      </c>
      <c r="H527" s="136" t="s">
        <v>34</v>
      </c>
      <c r="I527" s="136"/>
      <c r="J527" s="136">
        <v>20</v>
      </c>
      <c r="K527" s="136"/>
      <c r="L527" s="136">
        <v>16</v>
      </c>
      <c r="M527" s="136" t="s">
        <v>34</v>
      </c>
      <c r="N527" s="3">
        <f t="shared" si="242"/>
        <v>0</v>
      </c>
      <c r="O527" s="3">
        <f t="shared" si="243"/>
        <v>0</v>
      </c>
      <c r="P527" s="109">
        <f t="shared" si="247"/>
        <v>0</v>
      </c>
      <c r="Q527" s="10">
        <f t="shared" si="248"/>
        <v>0</v>
      </c>
      <c r="R527" s="9">
        <f t="shared" si="246"/>
        <v>0</v>
      </c>
      <c r="S527" s="7"/>
      <c r="T527" s="7"/>
      <c r="U527" s="7"/>
      <c r="V527" s="7"/>
    </row>
    <row r="528" spans="1:22" s="7" customFormat="1">
      <c r="A528" s="136">
        <v>11</v>
      </c>
      <c r="B528" s="63" t="s">
        <v>151</v>
      </c>
      <c r="C528" s="11" t="s">
        <v>53</v>
      </c>
      <c r="D528" s="136" t="s">
        <v>31</v>
      </c>
      <c r="E528" s="136">
        <v>1</v>
      </c>
      <c r="F528" s="136" t="s">
        <v>83</v>
      </c>
      <c r="G528" s="136">
        <v>1</v>
      </c>
      <c r="H528" s="136" t="s">
        <v>34</v>
      </c>
      <c r="I528" s="136"/>
      <c r="J528" s="136">
        <v>19</v>
      </c>
      <c r="K528" s="136"/>
      <c r="L528" s="136">
        <v>15</v>
      </c>
      <c r="M528" s="136" t="s">
        <v>34</v>
      </c>
      <c r="N528" s="3">
        <f t="shared" si="242"/>
        <v>26.821666666666669</v>
      </c>
      <c r="O528" s="3">
        <f t="shared" si="243"/>
        <v>26.821666666666669</v>
      </c>
      <c r="P528" s="109">
        <f t="shared" si="247"/>
        <v>2.448</v>
      </c>
      <c r="Q528" s="10">
        <f t="shared" si="248"/>
        <v>9.1269496054185026</v>
      </c>
      <c r="R528" s="9">
        <f t="shared" si="246"/>
        <v>12.176181333333336</v>
      </c>
    </row>
    <row r="529" spans="1:22" s="7" customFormat="1">
      <c r="A529" s="75">
        <v>12</v>
      </c>
      <c r="B529" s="120" t="s">
        <v>160</v>
      </c>
      <c r="C529" s="121" t="s">
        <v>202</v>
      </c>
      <c r="D529" s="75" t="s">
        <v>50</v>
      </c>
      <c r="E529" s="75">
        <v>1</v>
      </c>
      <c r="F529" s="75" t="s">
        <v>92</v>
      </c>
      <c r="G529" s="75">
        <v>1</v>
      </c>
      <c r="H529" s="75" t="s">
        <v>34</v>
      </c>
      <c r="I529" s="75"/>
      <c r="J529" s="75">
        <v>17</v>
      </c>
      <c r="K529" s="75"/>
      <c r="L529" s="75">
        <v>15</v>
      </c>
      <c r="M529" s="75" t="s">
        <v>34</v>
      </c>
      <c r="N529" s="91">
        <f t="shared" si="242"/>
        <v>0</v>
      </c>
      <c r="O529" s="91">
        <f t="shared" si="243"/>
        <v>0</v>
      </c>
      <c r="P529" s="122">
        <f t="shared" si="247"/>
        <v>0</v>
      </c>
      <c r="Q529" s="112">
        <f t="shared" si="248"/>
        <v>0</v>
      </c>
      <c r="R529" s="113">
        <f t="shared" si="246"/>
        <v>0</v>
      </c>
    </row>
    <row r="530" spans="1:22" s="7" customFormat="1">
      <c r="A530" s="75">
        <v>13</v>
      </c>
      <c r="B530" s="120" t="s">
        <v>55</v>
      </c>
      <c r="C530" s="121" t="s">
        <v>71</v>
      </c>
      <c r="D530" s="75" t="s">
        <v>31</v>
      </c>
      <c r="E530" s="75">
        <v>1</v>
      </c>
      <c r="F530" s="75" t="s">
        <v>83</v>
      </c>
      <c r="G530" s="75">
        <v>1</v>
      </c>
      <c r="H530" s="75" t="s">
        <v>34</v>
      </c>
      <c r="I530" s="75"/>
      <c r="J530" s="75">
        <v>16</v>
      </c>
      <c r="K530" s="75"/>
      <c r="L530" s="75">
        <v>13</v>
      </c>
      <c r="M530" s="75" t="s">
        <v>36</v>
      </c>
      <c r="N530" s="91"/>
      <c r="O530" s="91"/>
      <c r="P530" s="122"/>
      <c r="Q530" s="112"/>
      <c r="R530" s="113"/>
    </row>
    <row r="531" spans="1:22" s="7" customFormat="1" ht="18" customHeight="1">
      <c r="A531" s="136">
        <v>14</v>
      </c>
      <c r="B531" s="63" t="s">
        <v>160</v>
      </c>
      <c r="C531" s="11" t="s">
        <v>149</v>
      </c>
      <c r="D531" s="136" t="s">
        <v>50</v>
      </c>
      <c r="E531" s="136">
        <v>1</v>
      </c>
      <c r="F531" s="136" t="s">
        <v>83</v>
      </c>
      <c r="G531" s="136">
        <v>1</v>
      </c>
      <c r="H531" s="136" t="s">
        <v>34</v>
      </c>
      <c r="I531" s="136"/>
      <c r="J531" s="136">
        <v>19</v>
      </c>
      <c r="K531" s="136"/>
      <c r="L531" s="136">
        <v>12</v>
      </c>
      <c r="M531" s="136" t="s">
        <v>34</v>
      </c>
      <c r="N531" s="3"/>
      <c r="O531" s="3"/>
      <c r="P531" s="109"/>
      <c r="Q531" s="10"/>
      <c r="R531" s="124"/>
    </row>
    <row r="532" spans="1:22" s="7" customFormat="1">
      <c r="A532" s="136">
        <v>15</v>
      </c>
      <c r="B532" s="63" t="s">
        <v>72</v>
      </c>
      <c r="C532" s="11" t="s">
        <v>44</v>
      </c>
      <c r="D532" s="136" t="s">
        <v>31</v>
      </c>
      <c r="E532" s="136">
        <v>1</v>
      </c>
      <c r="F532" s="136" t="s">
        <v>83</v>
      </c>
      <c r="G532" s="136">
        <v>1</v>
      </c>
      <c r="H532" s="136" t="s">
        <v>34</v>
      </c>
      <c r="I532" s="136"/>
      <c r="J532" s="136">
        <v>20</v>
      </c>
      <c r="K532" s="136"/>
      <c r="L532" s="136">
        <v>11</v>
      </c>
      <c r="M532" s="136" t="s">
        <v>36</v>
      </c>
      <c r="N532" s="3"/>
      <c r="O532" s="3"/>
      <c r="P532" s="109"/>
      <c r="Q532" s="10"/>
      <c r="R532" s="125"/>
    </row>
    <row r="533" spans="1:22">
      <c r="A533" s="191" t="s">
        <v>41</v>
      </c>
      <c r="B533" s="156"/>
      <c r="C533" s="156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92"/>
      <c r="R533" s="114">
        <f>SUM(R518:R529)</f>
        <v>147.89645866666669</v>
      </c>
      <c r="S533" s="7"/>
      <c r="T533" s="7"/>
      <c r="U533" s="7"/>
      <c r="V533" s="7"/>
    </row>
    <row r="534" spans="1:22" ht="15.75">
      <c r="A534" s="21" t="s">
        <v>56</v>
      </c>
      <c r="B534" s="2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1"/>
      <c r="N534" s="131"/>
      <c r="O534" s="131"/>
      <c r="P534" s="131"/>
      <c r="Q534" s="131"/>
      <c r="R534" s="13"/>
      <c r="S534" s="7"/>
      <c r="T534" s="7"/>
      <c r="U534" s="7"/>
      <c r="V534" s="7"/>
    </row>
    <row r="535" spans="1:22">
      <c r="A535" s="46" t="s">
        <v>63</v>
      </c>
      <c r="B535" s="46"/>
      <c r="C535" s="46"/>
      <c r="D535" s="46"/>
      <c r="E535" s="46"/>
      <c r="F535" s="46"/>
      <c r="G535" s="46"/>
      <c r="H535" s="46"/>
      <c r="I535" s="46"/>
      <c r="J535" s="131"/>
      <c r="K535" s="131"/>
      <c r="L535" s="131"/>
      <c r="M535" s="131"/>
      <c r="N535" s="131"/>
      <c r="O535" s="131"/>
      <c r="P535" s="131"/>
      <c r="Q535" s="131"/>
      <c r="R535" s="13"/>
      <c r="S535" s="7"/>
      <c r="T535" s="7"/>
      <c r="U535" s="7"/>
      <c r="V535" s="7"/>
    </row>
    <row r="536" spans="1:22" s="7" customFormat="1">
      <c r="A536" s="46"/>
      <c r="B536" s="46"/>
      <c r="C536" s="46"/>
      <c r="D536" s="46"/>
      <c r="E536" s="46"/>
      <c r="F536" s="46"/>
      <c r="G536" s="46"/>
      <c r="H536" s="46"/>
      <c r="I536" s="46"/>
      <c r="J536" s="131"/>
      <c r="K536" s="131"/>
      <c r="L536" s="131"/>
      <c r="M536" s="131"/>
      <c r="N536" s="131"/>
      <c r="O536" s="131"/>
      <c r="P536" s="131"/>
      <c r="Q536" s="131"/>
      <c r="R536" s="13"/>
    </row>
    <row r="537" spans="1:22">
      <c r="A537" s="152" t="s">
        <v>223</v>
      </c>
      <c r="B537" s="153"/>
      <c r="C537" s="153"/>
      <c r="D537" s="153"/>
      <c r="E537" s="153"/>
      <c r="F537" s="153"/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  <c r="Q537" s="130"/>
      <c r="R537" s="7"/>
      <c r="S537" s="7"/>
      <c r="T537" s="7"/>
      <c r="U537" s="7"/>
      <c r="V537" s="7"/>
    </row>
    <row r="538" spans="1:22" ht="18">
      <c r="A538" s="150" t="s">
        <v>59</v>
      </c>
      <c r="B538" s="159"/>
      <c r="C538" s="159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130"/>
      <c r="R538" s="7"/>
      <c r="S538" s="7"/>
      <c r="T538" s="7"/>
      <c r="U538" s="7"/>
      <c r="V538" s="7"/>
    </row>
    <row r="539" spans="1:22">
      <c r="A539" s="152" t="s">
        <v>224</v>
      </c>
      <c r="B539" s="153"/>
      <c r="C539" s="153"/>
      <c r="D539" s="153"/>
      <c r="E539" s="153"/>
      <c r="F539" s="153"/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  <c r="Q539" s="130"/>
      <c r="R539" s="7"/>
      <c r="S539" s="7"/>
      <c r="T539" s="7"/>
      <c r="U539" s="7"/>
      <c r="V539" s="7"/>
    </row>
    <row r="540" spans="1:22">
      <c r="A540" s="136">
        <v>1</v>
      </c>
      <c r="B540" s="136" t="s">
        <v>217</v>
      </c>
      <c r="C540" s="11" t="s">
        <v>82</v>
      </c>
      <c r="D540" s="136" t="s">
        <v>31</v>
      </c>
      <c r="E540" s="136">
        <v>1</v>
      </c>
      <c r="F540" s="136" t="s">
        <v>45</v>
      </c>
      <c r="G540" s="136">
        <v>1</v>
      </c>
      <c r="H540" s="136" t="s">
        <v>34</v>
      </c>
      <c r="I540" s="136"/>
      <c r="J540" s="136">
        <v>50</v>
      </c>
      <c r="K540" s="136"/>
      <c r="L540" s="136">
        <v>45</v>
      </c>
      <c r="M540" s="136" t="s">
        <v>34</v>
      </c>
      <c r="N540" s="3">
        <f t="shared" ref="N540:N548" si="249">(IF(F540="OŽ",IF(L540=1,550.8,IF(L540=2,426.38,IF(L540=3,342.14,IF(L540=4,181.44,IF(L540=5,168.48,IF(L540=6,155.52,IF(L540=7,148.5,IF(L540=8,144,0))))))))+IF(L540&lt;=8,0,IF(L540&lt;=16,137.7,IF(L540&lt;=24,108,IF(L540&lt;=32,80.1,IF(L540&lt;=36,52.2,0)))))-IF(L540&lt;=8,0,IF(L540&lt;=16,(L540-9)*2.754,IF(L540&lt;=24,(L540-17)* 2.754,IF(L540&lt;=32,(L540-25)* 2.754,IF(L540&lt;=36,(L540-33)*2.754,0))))),0)+IF(F540="PČ",IF(L540=1,449,IF(L540=2,314.6,IF(L540=3,238,IF(L540=4,172,IF(L540=5,159,IF(L540=6,145,IF(L540=7,132,IF(L540=8,119,0))))))))+IF(L540&lt;=8,0,IF(L540&lt;=16,88,IF(L540&lt;=24,55,IF(L540&lt;=32,22,0))))-IF(L540&lt;=8,0,IF(L540&lt;=16,(L540-9)*2.245,IF(L540&lt;=24,(L540-17)*2.245,IF(L540&lt;=32,(L540-25)*2.245,0)))),0)+IF(F540="PČneol",IF(L540=1,85,IF(L540=2,64.61,IF(L540=3,50.76,IF(L540=4,16.25,IF(L540=5,15,IF(L540=6,13.75,IF(L540=7,12.5,IF(L540=8,11.25,0))))))))+IF(L540&lt;=8,0,IF(L540&lt;=16,9,0))-IF(L540&lt;=8,0,IF(L540&lt;=16,(L540-9)*0.425,0)),0)+IF(F540="PŽ",IF(L540=1,85,IF(L540=2,59.5,IF(L540=3,45,IF(L540=4,32.5,IF(L540=5,30,IF(L540=6,27.5,IF(L540=7,25,IF(L540=8,22.5,0))))))))+IF(L540&lt;=8,0,IF(L540&lt;=16,19,IF(L540&lt;=24,13,IF(L540&lt;=32,8,0))))-IF(L540&lt;=8,0,IF(L540&lt;=16,(L540-9)*0.425,IF(L540&lt;=24,(L540-17)*0.425,IF(L540&lt;=32,(L540-25)*0.425,0)))),0)+IF(F540="EČ",IF(L540=1,204,IF(L540=2,156.24,IF(L540=3,123.84,IF(L540=4,72,IF(L540=5,66,IF(L540=6,60,IF(L540=7,54,IF(L540=8,48,0))))))))+IF(L540&lt;=8,0,IF(L540&lt;=16,40,IF(L540&lt;=24,25,0)))-IF(L540&lt;=8,0,IF(L540&lt;=16,(L540-9)*1.02,IF(L540&lt;=24,(L540-17)*1.02,0))),0)+IF(F540="EČneol",IF(L540=1,68,IF(L540=2,51.69,IF(L540=3,40.61,IF(L540=4,13,IF(L540=5,12,IF(L540=6,11,IF(L540=7,10,IF(L540=8,9,0)))))))))+IF(F540="EŽ",IF(L540=1,68,IF(L540=2,47.6,IF(L540=3,36,IF(L540=4,18,IF(L540=5,16.5,IF(L540=6,15,IF(L540=7,13.5,IF(L540=8,12,0))))))))+IF(L540&lt;=8,0,IF(L540&lt;=16,10,IF(L540&lt;=24,6,0)))-IF(L540&lt;=8,0,IF(L540&lt;=16,(L540-9)*0.34,IF(L540&lt;=24,(L540-17)*0.34,0))),0)+IF(F540="PT",IF(L540=1,68,IF(L540=2,52.08,IF(L540=3,41.28,IF(L540=4,24,IF(L540=5,22,IF(L540=6,20,IF(L540=7,18,IF(L540=8,16,0))))))))+IF(L540&lt;=8,0,IF(L540&lt;=16,13,IF(L540&lt;=24,9,IF(L540&lt;=32,4,0))))-IF(L540&lt;=8,0,IF(L540&lt;=16,(L540-9)*0.34,IF(L540&lt;=24,(L540-17)*0.34,IF(L540&lt;=32,(L540-25)*0.34,0)))),0)+IF(F540="JOŽ",IF(L540=1,85,IF(L540=2,59.5,IF(L540=3,45,IF(L540=4,32.5,IF(L540=5,30,IF(L540=6,27.5,IF(L540=7,25,IF(L540=8,22.5,0))))))))+IF(L540&lt;=8,0,IF(L540&lt;=16,19,IF(L540&lt;=24,13,0)))-IF(L540&lt;=8,0,IF(L540&lt;=16,(L540-9)*0.425,IF(L540&lt;=24,(L540-17)*0.425,0))),0)+IF(F540="JPČ",IF(L540=1,68,IF(L540=2,47.6,IF(L540=3,36,IF(L540=4,26,IF(L540=5,24,IF(L540=6,22,IF(L540=7,20,IF(L540=8,18,0))))))))+IF(L540&lt;=8,0,IF(L540&lt;=16,13,IF(L540&lt;=24,9,0)))-IF(L540&lt;=8,0,IF(L540&lt;=16,(L540-9)*0.34,IF(L540&lt;=24,(L540-17)*0.34,0))),0)+IF(F540="JEČ",IF(L540=1,34,IF(L540=2,26.04,IF(L540=3,20.6,IF(L540=4,12,IF(L540=5,11,IF(L540=6,10,IF(L540=7,9,IF(L540=8,8,0))))))))+IF(L540&lt;=8,0,IF(L540&lt;=16,6,0))-IF(L540&lt;=8,0,IF(L540&lt;=16,(L540-9)*0.17,0)),0)+IF(F540="JEOF",IF(L540=1,34,IF(L540=2,26.04,IF(L540=3,20.6,IF(L540=4,12,IF(L540=5,11,IF(L540=6,10,IF(L540=7,9,IF(L540=8,8,0))))))))+IF(L540&lt;=8,0,IF(L540&lt;=16,6,0))-IF(L540&lt;=8,0,IF(L540&lt;=16,(L540-9)*0.17,0)),0)+IF(F540="JnPČ",IF(L540=1,51,IF(L540=2,35.7,IF(L540=3,27,IF(L540=4,19.5,IF(L540=5,18,IF(L540=6,16.5,IF(L540=7,15,IF(L540=8,13.5,0))))))))+IF(L540&lt;=8,0,IF(L540&lt;=16,10,0))-IF(L540&lt;=8,0,IF(L540&lt;=16,(L540-9)*0.255,0)),0)+IF(F540="JnEČ",IF(L540=1,25.5,IF(L540=2,19.53,IF(L540=3,15.48,IF(L540=4,9,IF(L540=5,8.25,IF(L540=6,7.5,IF(L540=7,6.75,IF(L540=8,6,0))))))))+IF(L540&lt;=8,0,IF(L540&lt;=16,5,0))-IF(L540&lt;=8,0,IF(L540&lt;=16,(L540-9)*0.1275,0)),0)+IF(F540="JčPČ",IF(L540=1,21.25,IF(L540=2,14.5,IF(L540=3,11.5,IF(L540=4,7,IF(L540=5,6.5,IF(L540=6,6,IF(L540=7,5.5,IF(L540=8,5,0))))))))+IF(L540&lt;=8,0,IF(L540&lt;=16,4,0))-IF(L540&lt;=8,0,IF(L540&lt;=16,(L540-9)*0.10625,0)),0)+IF(F540="JčEČ",IF(L540=1,17,IF(L540=2,13.02,IF(L540=3,10.32,IF(L540=4,6,IF(L540=5,5.5,IF(L540=6,5,IF(L540=7,4.5,IF(L540=8,4,0))))))))+IF(L540&lt;=8,0,IF(L540&lt;=16,3,0))-IF(L540&lt;=8,0,IF(L540&lt;=16,(L540-9)*0.085,0)),0)+IF(F540="NEAK",IF(L540=1,11.48,IF(L540=2,8.79,IF(L540=3,6.97,IF(L540=4,4.05,IF(L540=5,3.71,IF(L540=6,3.38,IF(L540=7,3.04,IF(L540=8,2.7,0))))))))+IF(L540&lt;=8,0,IF(L540&lt;=16,2,IF(L540&lt;=24,1.3,0)))-IF(L540&lt;=8,0,IF(L540&lt;=16,(L540-9)*0.0574,IF(L540&lt;=24,(L540-17)*0.0574,0))),0))*IF(L540&lt;0,1,IF(OR(F540="PČ",F540="PŽ",F540="PT"),IF(J540&lt;32,J540/32,1),1))* IF(L540&lt;0,1,IF(OR(F540="EČ",F540="EŽ",F540="JOŽ",F540="JPČ",F540="NEAK"),IF(J540&lt;24,J540/24,1),1))*IF(L540&lt;0,1,IF(OR(F540="PČneol",F540="JEČ",F540="JEOF",F540="JnPČ",F540="JnEČ",F540="JčPČ",F540="JčEČ"),IF(J540&lt;16,J540/16,1),1))*IF(L540&lt;0,1,IF(F540="EČneol",IF(J540&lt;8,J540/8,1),1))</f>
        <v>0</v>
      </c>
      <c r="O540" s="8">
        <f t="shared" ref="O540:O548" si="250">IF(F540="OŽ",N540,IF(H540="Ne",IF(J540*0.3&lt;J540-L540,N540,0),IF(J540*0.1&lt;J540-L540,N540,0)))</f>
        <v>0</v>
      </c>
      <c r="P540" s="4">
        <f t="shared" ref="P540" si="251">IF(O540=0,0,IF(F540="OŽ",IF(L540&gt;35,0,IF(J540&gt;35,(36-L540)*1.836,((36-L540)-(36-J540))*1.836)),0)+IF(F540="PČ",IF(L540&gt;31,0,IF(J540&gt;31,(32-L540)*1.347,((32-L540)-(32-J540))*1.347)),0)+ IF(F540="PČneol",IF(L540&gt;15,0,IF(J540&gt;15,(16-L540)*0.255,((16-L540)-(16-J540))*0.255)),0)+IF(F540="PŽ",IF(L540&gt;31,0,IF(J540&gt;31,(32-L540)*0.255,((32-L540)-(32-J540))*0.255)),0)+IF(F540="EČ",IF(L540&gt;23,0,IF(J540&gt;23,(24-L540)*0.612,((24-L540)-(24-J540))*0.612)),0)+IF(F540="EČneol",IF(L540&gt;7,0,IF(J540&gt;7,(8-L540)*0.204,((8-L540)-(8-J540))*0.204)),0)+IF(F540="EŽ",IF(L540&gt;23,0,IF(J540&gt;23,(24-L540)*0.204,((24-L540)-(24-J540))*0.204)),0)+IF(F540="PT",IF(L540&gt;31,0,IF(J540&gt;31,(32-L540)*0.204,((32-L540)-(32-J540))*0.204)),0)+IF(F540="JOŽ",IF(L540&gt;23,0,IF(J540&gt;23,(24-L540)*0.255,((24-L540)-(24-J540))*0.255)),0)+IF(F540="JPČ",IF(L540&gt;23,0,IF(J540&gt;23,(24-L540)*0.204,((24-L540)-(24-J540))*0.204)),0)+IF(F540="JEČ",IF(L540&gt;15,0,IF(J540&gt;15,(16-L540)*0.102,((16-L540)-(16-J540))*0.102)),0)+IF(F540="JEOF",IF(L540&gt;15,0,IF(J540&gt;15,(16-L540)*0.102,((16-L540)-(16-J540))*0.102)),0)+IF(F540="JnPČ",IF(L540&gt;15,0,IF(J540&gt;15,(16-L540)*0.153,((16-L540)-(16-J540))*0.153)),0)+IF(F540="JnEČ",IF(L540&gt;15,0,IF(J540&gt;15,(16-L540)*0.0765,((16-L540)-(16-J540))*0.0765)),0)+IF(F540="JčPČ",IF(L540&gt;15,0,IF(J540&gt;15,(16-L540)*0.06375,((16-L540)-(16-J540))*0.06375)),0)+IF(F540="JčEČ",IF(L540&gt;15,0,IF(J540&gt;15,(16-L540)*0.051,((16-L540)-(16-J540))*0.051)),0)+IF(F540="NEAK",IF(L540&gt;23,0,IF(J540&gt;23,(24-L540)*0.03444,((24-L540)-(24-J540))*0.03444)),0))</f>
        <v>0</v>
      </c>
      <c r="Q540" s="10">
        <f t="shared" ref="Q540" si="252">IF(ISERROR(P540*100/N540),0,(P540*100/N540))</f>
        <v>0</v>
      </c>
      <c r="R540" s="9">
        <f t="shared" ref="R540:R548" si="253">IF(Q540&lt;=30,O540+P540,O540+O540*0.3)*IF(G540=1,0.4,IF(G540=2,0.75,IF(G540="1 (kas 4 m. 1 k. nerengiamos)",0.52,1)))*IF(D540="olimpinė",1,IF(M540="Ne",0.5,1))*IF(OR(A$5="Lietuvos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federacija"),IF(OR(J540&lt;8,K540&lt;16),0,1),1)*E540*IF(I540&lt;=1,1,1/I540)*IF(OR(A$5="Lietuvos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0" s="7"/>
      <c r="T540" s="7"/>
      <c r="U540" s="7"/>
      <c r="V540" s="7"/>
    </row>
    <row r="541" spans="1:22">
      <c r="A541" s="136">
        <v>2</v>
      </c>
      <c r="B541" s="136" t="s">
        <v>225</v>
      </c>
      <c r="C541" s="11" t="s">
        <v>82</v>
      </c>
      <c r="D541" s="136" t="s">
        <v>31</v>
      </c>
      <c r="E541" s="136">
        <v>1</v>
      </c>
      <c r="F541" s="136" t="s">
        <v>45</v>
      </c>
      <c r="G541" s="136">
        <v>1</v>
      </c>
      <c r="H541" s="136" t="s">
        <v>34</v>
      </c>
      <c r="I541" s="136"/>
      <c r="J541" s="136">
        <v>56</v>
      </c>
      <c r="K541" s="136"/>
      <c r="L541" s="136">
        <v>36</v>
      </c>
      <c r="M541" s="136" t="s">
        <v>34</v>
      </c>
      <c r="N541" s="3">
        <f t="shared" si="249"/>
        <v>0</v>
      </c>
      <c r="O541" s="8">
        <f t="shared" si="250"/>
        <v>0</v>
      </c>
      <c r="P541" s="4">
        <f t="shared" ref="P541:P549" si="254">IF(O541=0,0,IF(F541="OŽ",IF(L541&gt;35,0,IF(J541&gt;35,(36-L541)*1.836,((36-L541)-(36-J541))*1.836)),0)+IF(F541="PČ",IF(L541&gt;31,0,IF(J541&gt;31,(32-L541)*1.347,((32-L541)-(32-J541))*1.347)),0)+ IF(F541="PČneol",IF(L541&gt;15,0,IF(J541&gt;15,(16-L541)*0.255,((16-L541)-(16-J541))*0.255)),0)+IF(F541="PŽ",IF(L541&gt;31,0,IF(J541&gt;31,(32-L541)*0.255,((32-L541)-(32-J541))*0.255)),0)+IF(F541="EČ",IF(L541&gt;23,0,IF(J541&gt;23,(24-L541)*0.612,((24-L541)-(24-J541))*0.612)),0)+IF(F541="EČneol",IF(L541&gt;7,0,IF(J541&gt;7,(8-L541)*0.204,((8-L541)-(8-J541))*0.204)),0)+IF(F541="EŽ",IF(L541&gt;23,0,IF(J541&gt;23,(24-L541)*0.204,((24-L541)-(24-J541))*0.204)),0)+IF(F541="PT",IF(L541&gt;31,0,IF(J541&gt;31,(32-L541)*0.204,((32-L541)-(32-J541))*0.204)),0)+IF(F541="JOŽ",IF(L541&gt;23,0,IF(J541&gt;23,(24-L541)*0.255,((24-L541)-(24-J541))*0.255)),0)+IF(F541="JPČ",IF(L541&gt;23,0,IF(J541&gt;23,(24-L541)*0.204,((24-L541)-(24-J541))*0.204)),0)+IF(F541="JEČ",IF(L541&gt;15,0,IF(J541&gt;15,(16-L541)*0.102,((16-L541)-(16-J541))*0.102)),0)+IF(F541="JEOF",IF(L541&gt;15,0,IF(J541&gt;15,(16-L541)*0.102,((16-L541)-(16-J541))*0.102)),0)+IF(F541="JnPČ",IF(L541&gt;15,0,IF(J541&gt;15,(16-L541)*0.153,((16-L541)-(16-J541))*0.153)),0)+IF(F541="JnEČ",IF(L541&gt;15,0,IF(J541&gt;15,(16-L541)*0.0765,((16-L541)-(16-J541))*0.0765)),0)+IF(F541="JčPČ",IF(L541&gt;15,0,IF(J541&gt;15,(16-L541)*0.06375,((16-L541)-(16-J541))*0.06375)),0)+IF(F541="JčEČ",IF(L541&gt;15,0,IF(J541&gt;15,(16-L541)*0.051,((16-L541)-(16-J541))*0.051)),0)+IF(F541="NEAK",IF(L541&gt;23,0,IF(J541&gt;23,(24-L541)*0.03444,((24-L541)-(24-J541))*0.03444)),0))</f>
        <v>0</v>
      </c>
      <c r="Q541" s="10">
        <f t="shared" ref="Q541:Q549" si="255">IF(ISERROR(P541*100/N541),0,(P541*100/N541))</f>
        <v>0</v>
      </c>
      <c r="R541" s="9">
        <f t="shared" si="253"/>
        <v>0</v>
      </c>
      <c r="S541" s="7"/>
      <c r="T541" s="7"/>
      <c r="U541" s="7"/>
      <c r="V541" s="7"/>
    </row>
    <row r="542" spans="1:22">
      <c r="A542" s="136">
        <v>3</v>
      </c>
      <c r="B542" s="136" t="s">
        <v>225</v>
      </c>
      <c r="C542" s="11" t="s">
        <v>85</v>
      </c>
      <c r="D542" s="136" t="s">
        <v>31</v>
      </c>
      <c r="E542" s="136">
        <v>1</v>
      </c>
      <c r="F542" s="136" t="s">
        <v>45</v>
      </c>
      <c r="G542" s="136">
        <v>1</v>
      </c>
      <c r="H542" s="136" t="s">
        <v>34</v>
      </c>
      <c r="I542" s="136"/>
      <c r="J542" s="136">
        <v>174</v>
      </c>
      <c r="K542" s="136"/>
      <c r="L542" s="136"/>
      <c r="M542" s="136"/>
      <c r="N542" s="3">
        <f>(IF(F542="OŽ",IF(L542=1,550.8,IF(L542=2,426.38,IF(L542=3,342.14,IF(L542=4,181.44,IF(L542=5,168.48,IF(L542=6,155.52,IF(L542=7,148.5,IF(L542=8,144,0))))))))+IF(L542&lt;=8,0,IF(L542&lt;=16,137.7,IF(L542&lt;=24,108,IF(L542&lt;=32,80.1,IF(L542&lt;=36,52.2,0)))))-IF(L542&lt;=8,0,IF(L542&lt;=16,(L542-9)*2.754,IF(L542&lt;=24,(L542-17)* 2.754,IF(L542&lt;=32,(L542-25)* 2.754,IF(L542&lt;=36,(L542-33)*2.754,0))))),0)+IF(F542="PČ",IF(L542=1,449,IF(L542=2,314.6,IF(L542=3,238,IF(L542=4,172,IF(L542=5,159,IF(L542=6,145,IF(L542=7,132,IF(L542=8,119,0))))))))+IF(L542&lt;=8,0,IF(L542&lt;=16,88,IF(L542&lt;=24,55,IF(L542&lt;=32,22,0))))-IF(L542&lt;=8,0,IF(L542&lt;=16,(L542-9)*2.245,IF(L542&lt;=24,(L542-17)*2.245,IF(L542&lt;=32,(L542-25)*2.245,0)))),0)+IF(F542="PČneol",IF(L542=1,85,IF(L542=2,64.61,IF(L542=3,50.76,IF(L542=4,16.25,IF(L542=5,15,IF(L542=6,13.75,IF(L542=7,12.5,IF(L542=8,11.25,0))))))))+IF(L542&lt;=8,0,IF(L542&lt;=16,9,0))-IF(L542&lt;=8,0,IF(L542&lt;=16,(L542-9)*0.425,0)),0)+IF(F542="PŽ",IF(L542=1,85,IF(L542=2,59.5,IF(L542=3,45,IF(L542=4,32.5,IF(L542=5,30,IF(L542=6,27.5,IF(L542=7,25,IF(L542=8,22.5,0))))))))+IF(L542&lt;=8,0,IF(L542&lt;=16,19,IF(L542&lt;=24,13,IF(L542&lt;=32,8,0))))-IF(L542&lt;=8,0,IF(L542&lt;=16,(L542-9)*0.425,IF(L542&lt;=24,(L542-17)*0.425,IF(L542&lt;=32,(L542-25)*0.425,0)))),0)+IF(F542="EČ",IF(L542=1,204,IF(L542=2,156.24,IF(L542=3,123.84,IF(L542=4,72,IF(L542=5,66,IF(L542=6,60,IF(L542=7,54,IF(L542=8,48,0))))))))+IF(L542&lt;=8,0,IF(L542&lt;=16,40,IF(L542&lt;=24,25,0)))-IF(L542&lt;=8,0,IF(L542&lt;=16,(L542-9)*1.02,IF(L542&lt;=24,(L542-17)*1.02,0))),0)+IF(F542="EČneol",IF(L542=1,68,IF(L542=2,51.69,IF(L542=3,40.61,IF(L542=4,13,IF(L542=5,12,IF(L542=6,11,IF(L542=7,10,IF(L542=8,9,0)))))))))+IF(F542="EŽ",IF(L542=1,68,IF(L542=2,47.6,IF(L542=3,36,IF(L542=4,18,IF(L542=5,16.5,IF(L542=6,15,IF(L542=7,13.5,IF(L542=8,12,0))))))))+IF(L542&lt;=8,0,IF(L542&lt;=16,10,IF(L542&lt;=24,6,0)))-IF(L542&lt;=8,0,IF(L542&lt;=16,(L542-9)*0.34,IF(L542&lt;=24,(L542-17)*0.34,0))),0)+IF(F542="PT",IF(L542=1,68,IF(L542=2,52.08,IF(L542=3,41.28,IF(L542=4,24,IF(L542=5,22,IF(L542=6,20,IF(L542=7,18,IF(L542=8,16,0))))))))+IF(L542&lt;=8,0,IF(L542&lt;=16,13,IF(L542&lt;=24,9,IF(L542&lt;=32,4,0))))-IF(L542&lt;=8,0,IF(L542&lt;=16,(L542-9)*0.34,IF(L542&lt;=24,(L542-17)*0.34,IF(L542&lt;=32,(L542-25)*0.34,0)))),0)+IF(F542="JOŽ",IF(L542=1,85,IF(L542=2,59.5,IF(L542=3,45,IF(L542=4,32.5,IF(L542=5,30,IF(L542=6,27.5,IF(L542=7,25,IF(L542=8,22.5,0))))))))+IF(L542&lt;=8,0,IF(L542&lt;=16,19,IF(L542&lt;=24,13,0)))-IF(L542&lt;=8,0,IF(L542&lt;=16,(L542-9)*0.425,IF(L542&lt;=24,(L542-17)*0.425,0))),0)+IF(F542="JPČ",IF(L542=1,68,IF(L542=2,47.6,IF(L542=3,36,IF(L542=4,26,IF(L542=5,24,IF(L542=6,22,IF(L542=7,20,IF(L542=8,18,0))))))))+IF(L542&lt;=8,0,IF(L542&lt;=16,13,IF(L542&lt;=24,9,0)))-IF(L542&lt;=8,0,IF(L542&lt;=16,(L542-9)*0.34,IF(L542&lt;=24,(L542-17)*0.34,0))),0)+IF(F542="JEČ",IF(L542=1,34,IF(L542=2,26.04,IF(L542=3,20.6,IF(L542=4,12,IF(L542=5,11,IF(L542=6,10,IF(L542=7,9,IF(L542=8,8,0))))))))+IF(L542&lt;=8,0,IF(L542&lt;=16,6,0))-IF(L542&lt;=8,0,IF(L542&lt;=16,(L542-9)*0.17,0)),0)+IF(F542="JEOF",IF(L542=1,34,IF(L542=2,26.04,IF(L542=3,20.6,IF(L542=4,12,IF(L542=5,11,IF(L542=6,10,IF(L542=7,9,IF(L542=8,8,0))))))))+IF(L542&lt;=8,0,IF(L542&lt;=16,6,0))-IF(L542&lt;=8,0,IF(L542&lt;=16,(L542-9)*0.17,0)),0)+IF(F542="JnPČ",IF(L542=1,51,IF(L542=2,35.7,IF(L542=3,27,IF(L542=4,19.5,IF(L542=5,18,IF(L542=6,16.5,IF(L542=7,15,IF(L542=8,13.5,0))))))))+IF(L542&lt;=8,0,IF(L542&lt;=16,10,0))-IF(L542&lt;=8,0,IF(L542&lt;=16,(L542-9)*0.255,0)),0)+IF(F542="JnEČ",IF(L542=1,25.5,IF(L542=2,19.53,IF(L542=3,15.48,IF(L542=4,9,IF(L542=5,8.25,IF(L542=6,7.5,IF(L542=7,6.75,IF(L542=8,6,0))))))))+IF(L542&lt;=8,0,IF(L542&lt;=16,5,0))-IF(L542&lt;=8,0,IF(L542&lt;=16,(L542-9)*0.1275,0)),0)+IF(F542="JčPČ",IF(L542=1,21.25,IF(L542=2,14.5,IF(L542=3,11.5,IF(L542=4,7,IF(L542=5,6.5,IF(L542=6,6,IF(L542=7,5.5,IF(L542=8,5,0))))))))+IF(L542&lt;=8,0,IF(L542&lt;=16,4,0))-IF(L542&lt;=8,0,IF(L542&lt;=16,(L542-9)*0.10625,0)),0)+IF(F542="JčEČ",IF(L542=1,17,IF(L542=2,13.02,IF(L542=3,10.32,IF(L542=4,6,IF(L542=5,5.5,IF(L542=6,5,IF(L542=7,4.5,IF(L542=8,4,0))))))))+IF(L542&lt;=8,0,IF(L542&lt;=16,3,0))-IF(L542&lt;=8,0,IF(L542&lt;=16,(L542-9)*0.085,0)),0)+IF(F542="NEAK",IF(L542=1,11.48,IF(L542=2,8.79,IF(L542=3,6.97,IF(L542=4,4.05,IF(L542=5,3.71,IF(L542=6,3.38,IF(L542=7,3.04,IF(L542=8,2.7,0))))))))+IF(L542&lt;=8,0,IF(L542&lt;=16,2,IF(L542&lt;=24,1.3,0)))-IF(L542&lt;=8,0,IF(L542&lt;=16,(L542-9)*0.0574,IF(L542&lt;=24,(L542-17)*0.0574,0))),0))*IF(L542&lt;0,1,IF(OR(F542="PČ",F542="PŽ",F542="PT"),IF(J542&lt;32,J542/32,1),1))* IF(L542&lt;0,1,IF(OR(F542="EČ",F542="EŽ",F542="JOŽ",F542="JPČ",F542="NEAK"),IF(J542&lt;24,J542/24,1),1))*IF(L542&lt;0,1,IF(OR(F542="PČneol",F542="JEČ",F542="JEOF",F542="JnPČ",F542="JnEČ",F542="JčPČ",F542="JčEČ"),IF(J542&lt;16,J542/16,1),1))*IF(L542&lt;0,1,IF(F542="EČneol",IF(J542&lt;8,J542/8,1),1))</f>
        <v>0</v>
      </c>
      <c r="O542" s="8">
        <f>IF(F542="OŽ",N542,IF(H542="Ne",IF(J542*0.3&lt;J542-L542,N542,0),IF(J542*0.1&lt;J542-L542,N542,0)))</f>
        <v>0</v>
      </c>
      <c r="P542" s="4">
        <f>IF(O542=0,0,IF(F542="OŽ",IF(L542&gt;35,0,IF(J542&gt;35,(36-L542)*1.836,((36-L542)-(36-J542))*1.836)),0)+IF(F542="PČ",IF(L542&gt;31,0,IF(J542&gt;31,(32-L542)*1.347,((32-L542)-(32-J542))*1.347)),0)+ IF(F542="PČneol",IF(L542&gt;15,0,IF(J542&gt;15,(16-L542)*0.255,((16-L542)-(16-J542))*0.255)),0)+IF(F542="PŽ",IF(L542&gt;31,0,IF(J542&gt;31,(32-L542)*0.255,((32-L542)-(32-J542))*0.255)),0)+IF(F542="EČ",IF(L542&gt;23,0,IF(J542&gt;23,(24-L542)*0.612,((24-L542)-(24-J542))*0.612)),0)+IF(F542="EČneol",IF(L542&gt;7,0,IF(J542&gt;7,(8-L542)*0.204,((8-L542)-(8-J542))*0.204)),0)+IF(F542="EŽ",IF(L542&gt;23,0,IF(J542&gt;23,(24-L542)*0.204,((24-L542)-(24-J542))*0.204)),0)+IF(F542="PT",IF(L542&gt;31,0,IF(J542&gt;31,(32-L542)*0.204,((32-L542)-(32-J542))*0.204)),0)+IF(F542="JOŽ",IF(L542&gt;23,0,IF(J542&gt;23,(24-L542)*0.255,((24-L542)-(24-J542))*0.255)),0)+IF(F542="JPČ",IF(L542&gt;23,0,IF(J542&gt;23,(24-L542)*0.204,((24-L542)-(24-J542))*0.204)),0)+IF(F542="JEČ",IF(L542&gt;15,0,IF(J542&gt;15,(16-L542)*0.102,((16-L542)-(16-J542))*0.102)),0)+IF(F542="JEOF",IF(L542&gt;15,0,IF(J542&gt;15,(16-L542)*0.102,((16-L542)-(16-J542))*0.102)),0)+IF(F542="JnPČ",IF(L542&gt;15,0,IF(J542&gt;15,(16-L542)*0.153,((16-L542)-(16-J542))*0.153)),0)+IF(F542="JnEČ",IF(L542&gt;15,0,IF(J542&gt;15,(16-L542)*0.0765,((16-L542)-(16-J542))*0.0765)),0)+IF(F542="JčPČ",IF(L542&gt;15,0,IF(J542&gt;15,(16-L542)*0.06375,((16-L542)-(16-J542))*0.06375)),0)+IF(F542="JčEČ",IF(L542&gt;15,0,IF(J542&gt;15,(16-L542)*0.051,((16-L542)-(16-J542))*0.051)),0)+IF(F542="NEAK",IF(L542&gt;23,0,IF(J542&gt;23,(24-L542)*0.03444,((24-L542)-(24-J542))*0.03444)),0))</f>
        <v>0</v>
      </c>
      <c r="Q542" s="10">
        <f t="shared" si="255"/>
        <v>0</v>
      </c>
      <c r="R542" s="9">
        <f>IF(Q542&lt;=30,O542+P542,O542+O542*0.3)*IF(G542=1,0.4,IF(G542=2,0.75,IF(G542="1 (kas 4 m. 1 k. nerengiamos)",0.52,1)))*IF(D542="olimpinė",1,IF(M542="Ne",0.5,1))*IF(OR(A$5="Lietuvos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federacija"),IF(OR(J542&lt;8,K542&lt;16),0,1),1)*E542*IF(I542&lt;=1,1,1/I542)*IF(OR(A$5="Lietuvos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2" s="7"/>
      <c r="T542" s="7"/>
      <c r="U542" s="7"/>
      <c r="V542" s="7"/>
    </row>
    <row r="543" spans="1:22">
      <c r="A543" s="136">
        <v>4</v>
      </c>
      <c r="B543" s="136" t="s">
        <v>84</v>
      </c>
      <c r="C543" s="11" t="s">
        <v>85</v>
      </c>
      <c r="D543" s="136" t="s">
        <v>31</v>
      </c>
      <c r="E543" s="136">
        <v>1</v>
      </c>
      <c r="F543" s="136" t="s">
        <v>45</v>
      </c>
      <c r="G543" s="136">
        <v>1</v>
      </c>
      <c r="H543" s="136" t="s">
        <v>34</v>
      </c>
      <c r="I543" s="136"/>
      <c r="J543" s="136">
        <v>140</v>
      </c>
      <c r="K543" s="136"/>
      <c r="L543" s="136">
        <v>16</v>
      </c>
      <c r="M543" s="136" t="s">
        <v>34</v>
      </c>
      <c r="N543" s="3">
        <f t="shared" si="249"/>
        <v>72.284999999999997</v>
      </c>
      <c r="O543" s="8">
        <f t="shared" si="250"/>
        <v>72.284999999999997</v>
      </c>
      <c r="P543" s="4">
        <f t="shared" si="254"/>
        <v>21.552</v>
      </c>
      <c r="Q543" s="10">
        <f t="shared" si="255"/>
        <v>29.815314380576883</v>
      </c>
      <c r="R543" s="9">
        <f t="shared" si="253"/>
        <v>39.036192</v>
      </c>
      <c r="S543" s="7"/>
      <c r="T543" s="7"/>
      <c r="U543" s="7"/>
      <c r="V543" s="7"/>
    </row>
    <row r="544" spans="1:22">
      <c r="A544" s="136">
        <v>5</v>
      </c>
      <c r="B544" s="136" t="s">
        <v>52</v>
      </c>
      <c r="C544" s="11" t="s">
        <v>85</v>
      </c>
      <c r="D544" s="136" t="s">
        <v>31</v>
      </c>
      <c r="E544" s="136">
        <v>1</v>
      </c>
      <c r="F544" s="136" t="s">
        <v>45</v>
      </c>
      <c r="G544" s="136">
        <v>1</v>
      </c>
      <c r="H544" s="136" t="s">
        <v>34</v>
      </c>
      <c r="I544" s="136"/>
      <c r="J544" s="136">
        <v>140</v>
      </c>
      <c r="K544" s="136"/>
      <c r="L544" s="136">
        <v>103</v>
      </c>
      <c r="M544" s="136" t="s">
        <v>34</v>
      </c>
      <c r="N544" s="3">
        <f t="shared" si="249"/>
        <v>0</v>
      </c>
      <c r="O544" s="8">
        <f t="shared" si="250"/>
        <v>0</v>
      </c>
      <c r="P544" s="4">
        <f t="shared" si="254"/>
        <v>0</v>
      </c>
      <c r="Q544" s="10">
        <f t="shared" si="255"/>
        <v>0</v>
      </c>
      <c r="R544" s="9">
        <f t="shared" si="253"/>
        <v>0</v>
      </c>
      <c r="S544" s="7"/>
      <c r="T544" s="7"/>
      <c r="U544" s="7"/>
      <c r="V544" s="7"/>
    </row>
    <row r="545" spans="1:22">
      <c r="A545" s="136">
        <v>6</v>
      </c>
      <c r="B545" s="136" t="s">
        <v>217</v>
      </c>
      <c r="C545" s="11" t="s">
        <v>85</v>
      </c>
      <c r="D545" s="136" t="s">
        <v>31</v>
      </c>
      <c r="E545" s="136">
        <v>1</v>
      </c>
      <c r="F545" s="136" t="s">
        <v>45</v>
      </c>
      <c r="G545" s="136">
        <v>1</v>
      </c>
      <c r="H545" s="136" t="s">
        <v>34</v>
      </c>
      <c r="I545" s="136"/>
      <c r="J545" s="136">
        <v>140</v>
      </c>
      <c r="K545" s="136"/>
      <c r="L545" s="136"/>
      <c r="M545" s="136"/>
      <c r="N545" s="3">
        <f t="shared" si="249"/>
        <v>0</v>
      </c>
      <c r="O545" s="8">
        <f t="shared" si="250"/>
        <v>0</v>
      </c>
      <c r="P545" s="4">
        <f t="shared" si="254"/>
        <v>0</v>
      </c>
      <c r="Q545" s="10">
        <f t="shared" si="255"/>
        <v>0</v>
      </c>
      <c r="R545" s="9">
        <f t="shared" si="253"/>
        <v>0</v>
      </c>
      <c r="S545" s="7"/>
      <c r="T545" s="7"/>
      <c r="U545" s="7"/>
      <c r="V545" s="7"/>
    </row>
    <row r="546" spans="1:22">
      <c r="A546" s="136">
        <v>7</v>
      </c>
      <c r="B546" s="136"/>
      <c r="C546" s="11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3">
        <f t="shared" si="249"/>
        <v>0</v>
      </c>
      <c r="O546" s="8">
        <f t="shared" si="250"/>
        <v>0</v>
      </c>
      <c r="P546" s="4">
        <f t="shared" si="254"/>
        <v>0</v>
      </c>
      <c r="Q546" s="10">
        <f t="shared" si="255"/>
        <v>0</v>
      </c>
      <c r="R546" s="9">
        <f t="shared" si="253"/>
        <v>0</v>
      </c>
      <c r="S546" s="7"/>
      <c r="T546" s="7"/>
      <c r="U546" s="7"/>
      <c r="V546" s="7"/>
    </row>
    <row r="547" spans="1:22">
      <c r="A547" s="136">
        <v>8</v>
      </c>
      <c r="B547" s="136"/>
      <c r="C547" s="11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3">
        <f t="shared" si="249"/>
        <v>0</v>
      </c>
      <c r="O547" s="8">
        <f t="shared" si="250"/>
        <v>0</v>
      </c>
      <c r="P547" s="4">
        <f t="shared" si="254"/>
        <v>0</v>
      </c>
      <c r="Q547" s="10">
        <f t="shared" si="255"/>
        <v>0</v>
      </c>
      <c r="R547" s="9">
        <f t="shared" si="253"/>
        <v>0</v>
      </c>
      <c r="S547" s="7"/>
      <c r="T547" s="7"/>
      <c r="U547" s="7"/>
      <c r="V547" s="7"/>
    </row>
    <row r="548" spans="1:22">
      <c r="A548" s="136">
        <v>9</v>
      </c>
      <c r="B548" s="136"/>
      <c r="C548" s="11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3">
        <f t="shared" si="249"/>
        <v>0</v>
      </c>
      <c r="O548" s="8">
        <f t="shared" si="250"/>
        <v>0</v>
      </c>
      <c r="P548" s="4">
        <f t="shared" si="254"/>
        <v>0</v>
      </c>
      <c r="Q548" s="10">
        <f t="shared" si="255"/>
        <v>0</v>
      </c>
      <c r="R548" s="9">
        <f t="shared" si="253"/>
        <v>0</v>
      </c>
      <c r="S548" s="7"/>
      <c r="T548" s="7"/>
      <c r="U548" s="7"/>
      <c r="V548" s="7"/>
    </row>
    <row r="549" spans="1:22">
      <c r="A549" s="136">
        <v>10</v>
      </c>
      <c r="B549" s="136"/>
      <c r="C549" s="11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3">
        <f>(IF(F549="OŽ",IF(L549=1,550.8,IF(L549=2,426.38,IF(L549=3,342.14,IF(L549=4,181.44,IF(L549=5,168.48,IF(L549=6,155.52,IF(L549=7,148.5,IF(L549=8,144,0))))))))+IF(L549&lt;=8,0,IF(L549&lt;=16,137.7,IF(L549&lt;=24,108,IF(L549&lt;=32,80.1,IF(L549&lt;=36,52.2,0)))))-IF(L549&lt;=8,0,IF(L549&lt;=16,(L549-9)*2.754,IF(L549&lt;=24,(L549-17)* 2.754,IF(L549&lt;=32,(L549-25)* 2.754,IF(L549&lt;=36,(L549-33)*2.754,0))))),0)+IF(F549="PČ",IF(L549=1,449,IF(L549=2,314.6,IF(L549=3,238,IF(L549=4,172,IF(L549=5,159,IF(L549=6,145,IF(L549=7,132,IF(L549=8,119,0))))))))+IF(L549&lt;=8,0,IF(L549&lt;=16,88,IF(L549&lt;=24,55,IF(L549&lt;=32,22,0))))-IF(L549&lt;=8,0,IF(L549&lt;=16,(L549-9)*2.245,IF(L549&lt;=24,(L549-17)*2.245,IF(L549&lt;=32,(L549-25)*2.245,0)))),0)+IF(F549="PČneol",IF(L549=1,85,IF(L549=2,64.61,IF(L549=3,50.76,IF(L549=4,16.25,IF(L549=5,15,IF(L549=6,13.75,IF(L549=7,12.5,IF(L549=8,11.25,0))))))))+IF(L549&lt;=8,0,IF(L549&lt;=16,9,0))-IF(L549&lt;=8,0,IF(L549&lt;=16,(L549-9)*0.425,0)),0)+IF(F549="PŽ",IF(L549=1,85,IF(L549=2,59.5,IF(L549=3,45,IF(L549=4,32.5,IF(L549=5,30,IF(L549=6,27.5,IF(L549=7,25,IF(L549=8,22.5,0))))))))+IF(L549&lt;=8,0,IF(L549&lt;=16,19,IF(L549&lt;=24,13,IF(L549&lt;=32,8,0))))-IF(L549&lt;=8,0,IF(L549&lt;=16,(L549-9)*0.425,IF(L549&lt;=24,(L549-17)*0.425,IF(L549&lt;=32,(L549-25)*0.425,0)))),0)+IF(F549="EČ",IF(L549=1,204,IF(L549=2,156.24,IF(L549=3,123.84,IF(L549=4,72,IF(L549=5,66,IF(L549=6,60,IF(L549=7,54,IF(L549=8,48,0))))))))+IF(L549&lt;=8,0,IF(L549&lt;=16,40,IF(L549&lt;=24,25,0)))-IF(L549&lt;=8,0,IF(L549&lt;=16,(L549-9)*1.02,IF(L549&lt;=24,(L549-17)*1.02,0))),0)+IF(F549="EČneol",IF(L549=1,68,IF(L549=2,51.69,IF(L549=3,40.61,IF(L549=4,13,IF(L549=5,12,IF(L549=6,11,IF(L549=7,10,IF(L549=8,9,0)))))))))+IF(F549="EŽ",IF(L549=1,68,IF(L549=2,47.6,IF(L549=3,36,IF(L549=4,18,IF(L549=5,16.5,IF(L549=6,15,IF(L549=7,13.5,IF(L549=8,12,0))))))))+IF(L549&lt;=8,0,IF(L549&lt;=16,10,IF(L549&lt;=24,6,0)))-IF(L549&lt;=8,0,IF(L549&lt;=16,(L549-9)*0.34,IF(L549&lt;=24,(L549-17)*0.34,0))),0)+IF(F549="PT",IF(L549=1,68,IF(L549=2,52.08,IF(L549=3,41.28,IF(L549=4,24,IF(L549=5,22,IF(L549=6,20,IF(L549=7,18,IF(L549=8,16,0))))))))+IF(L549&lt;=8,0,IF(L549&lt;=16,13,IF(L549&lt;=24,9,IF(L549&lt;=32,4,0))))-IF(L549&lt;=8,0,IF(L549&lt;=16,(L549-9)*0.34,IF(L549&lt;=24,(L549-17)*0.34,IF(L549&lt;=32,(L549-25)*0.34,0)))),0)+IF(F549="JOŽ",IF(L549=1,85,IF(L549=2,59.5,IF(L549=3,45,IF(L549=4,32.5,IF(L549=5,30,IF(L549=6,27.5,IF(L549=7,25,IF(L549=8,22.5,0))))))))+IF(L549&lt;=8,0,IF(L549&lt;=16,19,IF(L549&lt;=24,13,0)))-IF(L549&lt;=8,0,IF(L549&lt;=16,(L549-9)*0.425,IF(L549&lt;=24,(L549-17)*0.425,0))),0)+IF(F549="JPČ",IF(L549=1,68,IF(L549=2,47.6,IF(L549=3,36,IF(L549=4,26,IF(L549=5,24,IF(L549=6,22,IF(L549=7,20,IF(L549=8,18,0))))))))+IF(L549&lt;=8,0,IF(L549&lt;=16,13,IF(L549&lt;=24,9,0)))-IF(L549&lt;=8,0,IF(L549&lt;=16,(L549-9)*0.34,IF(L549&lt;=24,(L549-17)*0.34,0))),0)+IF(F549="JEČ",IF(L549=1,34,IF(L549=2,26.04,IF(L549=3,20.6,IF(L549=4,12,IF(L549=5,11,IF(L549=6,10,IF(L549=7,9,IF(L549=8,8,0))))))))+IF(L549&lt;=8,0,IF(L549&lt;=16,6,0))-IF(L549&lt;=8,0,IF(L549&lt;=16,(L549-9)*0.17,0)),0)+IF(F549="JEOF",IF(L549=1,34,IF(L549=2,26.04,IF(L549=3,20.6,IF(L549=4,12,IF(L549=5,11,IF(L549=6,10,IF(L549=7,9,IF(L549=8,8,0))))))))+IF(L549&lt;=8,0,IF(L549&lt;=16,6,0))-IF(L549&lt;=8,0,IF(L549&lt;=16,(L549-9)*0.17,0)),0)+IF(F549="JnPČ",IF(L549=1,51,IF(L549=2,35.7,IF(L549=3,27,IF(L549=4,19.5,IF(L549=5,18,IF(L549=6,16.5,IF(L549=7,15,IF(L549=8,13.5,0))))))))+IF(L549&lt;=8,0,IF(L549&lt;=16,10,0))-IF(L549&lt;=8,0,IF(L549&lt;=16,(L549-9)*0.255,0)),0)+IF(F549="JnEČ",IF(L549=1,25.5,IF(L549=2,19.53,IF(L549=3,15.48,IF(L549=4,9,IF(L549=5,8.25,IF(L549=6,7.5,IF(L549=7,6.75,IF(L549=8,6,0))))))))+IF(L549&lt;=8,0,IF(L549&lt;=16,5,0))-IF(L549&lt;=8,0,IF(L549&lt;=16,(L549-9)*0.1275,0)),0)+IF(F549="JčPČ",IF(L549=1,21.25,IF(L549=2,14.5,IF(L549=3,11.5,IF(L549=4,7,IF(L549=5,6.5,IF(L549=6,6,IF(L549=7,5.5,IF(L549=8,5,0))))))))+IF(L549&lt;=8,0,IF(L549&lt;=16,4,0))-IF(L549&lt;=8,0,IF(L549&lt;=16,(L549-9)*0.10625,0)),0)+IF(F549="JčEČ",IF(L549=1,17,IF(L549=2,13.02,IF(L549=3,10.32,IF(L549=4,6,IF(L549=5,5.5,IF(L549=6,5,IF(L549=7,4.5,IF(L549=8,4,0))))))))+IF(L549&lt;=8,0,IF(L549&lt;=16,3,0))-IF(L549&lt;=8,0,IF(L549&lt;=16,(L549-9)*0.085,0)),0)+IF(F549="NEAK",IF(L549=1,11.48,IF(L549=2,8.79,IF(L549=3,6.97,IF(L549=4,4.05,IF(L549=5,3.71,IF(L549=6,3.38,IF(L549=7,3.04,IF(L549=8,2.7,0))))))))+IF(L549&lt;=8,0,IF(L549&lt;=16,2,IF(L549&lt;=24,1.3,0)))-IF(L549&lt;=8,0,IF(L549&lt;=16,(L549-9)*0.0574,IF(L549&lt;=24,(L549-17)*0.0574,0))),0))*IF(L549&lt;0,1,IF(OR(F549="PČ",F549="PŽ",F549="PT"),IF(J549&lt;32,J549/32,1),1))* IF(L549&lt;0,1,IF(OR(F549="EČ",F549="EŽ",F549="JOŽ",F549="JPČ",F549="NEAK"),IF(J549&lt;24,J549/24,1),1))*IF(L549&lt;0,1,IF(OR(F549="PČneol",F549="JEČ",F549="JEOF",F549="JnPČ",F549="JnEČ",F549="JčPČ",F549="JčEČ"),IF(J549&lt;16,J549/16,1),1))*IF(L549&lt;0,1,IF(F549="EČneol",IF(J549&lt;8,J549/8,1),1))</f>
        <v>0</v>
      </c>
      <c r="O549" s="8">
        <f>IF(F549="OŽ",N549,IF(H549="Ne",IF(J549*0.3&lt;J549-L549,N549,0),IF(J549*0.1&lt;J549-L549,N549,0)))</f>
        <v>0</v>
      </c>
      <c r="P549" s="4">
        <f t="shared" si="254"/>
        <v>0</v>
      </c>
      <c r="Q549" s="10">
        <f t="shared" si="255"/>
        <v>0</v>
      </c>
      <c r="R549" s="9">
        <f>IF(Q549&lt;=30,O549+P549,O549+O549*0.3)*IF(G549=1,0.4,IF(G549=2,0.75,IF(G549="1 (kas 4 m. 1 k. nerengiamos)",0.52,1)))*IF(D549="olimpinė",1,IF(M549="Ne",0.5,1))*IF(OR(A$5="Lietuvos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federacija"),IF(OR(J549&lt;8,K549&lt;16),0,1),1)*E549*IF(I549&lt;=1,1,1/I549)*IF(OR(A$5="Lietuvos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9" s="7"/>
      <c r="T549" s="7"/>
      <c r="U549" s="7"/>
      <c r="V549" s="7"/>
    </row>
    <row r="550" spans="1:22">
      <c r="A550" s="155" t="s">
        <v>41</v>
      </c>
      <c r="B550" s="157"/>
      <c r="C550" s="157"/>
      <c r="D550" s="157"/>
      <c r="E550" s="157"/>
      <c r="F550" s="157"/>
      <c r="G550" s="157"/>
      <c r="H550" s="157"/>
      <c r="I550" s="157"/>
      <c r="J550" s="157"/>
      <c r="K550" s="157"/>
      <c r="L550" s="157"/>
      <c r="M550" s="157"/>
      <c r="N550" s="157"/>
      <c r="O550" s="157"/>
      <c r="P550" s="157"/>
      <c r="Q550" s="158"/>
      <c r="R550" s="9">
        <f>SUM(R540:R549)</f>
        <v>39.036192</v>
      </c>
      <c r="S550" s="7"/>
      <c r="T550" s="7"/>
      <c r="U550" s="7"/>
      <c r="V550" s="7"/>
    </row>
    <row r="551" spans="1:22" ht="15.75">
      <c r="A551" s="21" t="s">
        <v>56</v>
      </c>
      <c r="B551" s="2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1"/>
      <c r="N551" s="131"/>
      <c r="O551" s="131"/>
      <c r="P551" s="131"/>
      <c r="Q551" s="131"/>
      <c r="R551" s="13"/>
      <c r="S551" s="7"/>
      <c r="T551" s="7"/>
      <c r="U551" s="7"/>
      <c r="V551" s="7"/>
    </row>
    <row r="552" spans="1:22">
      <c r="A552" s="46" t="s">
        <v>63</v>
      </c>
      <c r="B552" s="46"/>
      <c r="C552" s="46"/>
      <c r="D552" s="46"/>
      <c r="E552" s="46"/>
      <c r="F552" s="46"/>
      <c r="G552" s="46"/>
      <c r="H552" s="46"/>
      <c r="I552" s="46"/>
      <c r="J552" s="131"/>
      <c r="K552" s="131"/>
      <c r="L552" s="131"/>
      <c r="M552" s="131"/>
      <c r="N552" s="131"/>
      <c r="O552" s="131"/>
      <c r="P552" s="131"/>
      <c r="Q552" s="131"/>
      <c r="R552" s="13"/>
      <c r="S552" s="7"/>
      <c r="T552" s="7"/>
      <c r="U552" s="7"/>
      <c r="V552" s="7"/>
    </row>
    <row r="553" spans="1:22">
      <c r="A553" s="46"/>
      <c r="B553" s="46"/>
      <c r="C553" s="46"/>
      <c r="D553" s="46"/>
      <c r="E553" s="46"/>
      <c r="F553" s="46"/>
      <c r="G553" s="46"/>
      <c r="H553" s="46"/>
      <c r="I553" s="46"/>
      <c r="J553" s="131"/>
      <c r="K553" s="131"/>
      <c r="L553" s="131"/>
      <c r="M553" s="131"/>
      <c r="N553" s="131"/>
      <c r="O553" s="131"/>
      <c r="P553" s="131"/>
      <c r="Q553" s="131"/>
      <c r="R553" s="13"/>
      <c r="S553" s="7"/>
      <c r="T553" s="7"/>
      <c r="U553" s="7"/>
      <c r="V553" s="7"/>
    </row>
    <row r="554" spans="1:22">
      <c r="A554" s="193" t="s">
        <v>226</v>
      </c>
      <c r="B554" s="194"/>
      <c r="C554" s="194"/>
      <c r="D554" s="194"/>
      <c r="E554" s="194"/>
      <c r="F554" s="194"/>
      <c r="G554" s="194"/>
      <c r="H554" s="194"/>
      <c r="I554" s="194"/>
      <c r="J554" s="194"/>
      <c r="K554" s="194"/>
      <c r="L554" s="194"/>
      <c r="M554" s="194"/>
      <c r="N554" s="194"/>
      <c r="O554" s="194"/>
      <c r="P554" s="194"/>
      <c r="Q554" s="195"/>
      <c r="R554" s="187">
        <f>SUM(R25+R37+R46+R73+R83+R94+R105+R123+R134+R150+R169+R183+R204+R223+R231+R253+R261+R269+R278+R293+R309+R336+R347+R363+R375+R385+R414+R422+R439+R458+R467+R475+R498+R511+R533)</f>
        <v>2646.7964401666673</v>
      </c>
      <c r="S554" s="7"/>
      <c r="T554" s="7"/>
      <c r="U554" s="7"/>
      <c r="V554" s="7"/>
    </row>
    <row r="555" spans="1:22">
      <c r="A555" s="196"/>
      <c r="B555" s="197"/>
      <c r="C555" s="197"/>
      <c r="D555" s="197"/>
      <c r="E555" s="197"/>
      <c r="F555" s="197"/>
      <c r="G555" s="197"/>
      <c r="H555" s="197"/>
      <c r="I555" s="197"/>
      <c r="J555" s="197"/>
      <c r="K555" s="197"/>
      <c r="L555" s="197"/>
      <c r="M555" s="197"/>
      <c r="N555" s="197"/>
      <c r="O555" s="197"/>
      <c r="P555" s="197"/>
      <c r="Q555" s="198"/>
      <c r="R555" s="188"/>
      <c r="S555" s="7"/>
      <c r="T555" s="7"/>
      <c r="U555" s="7"/>
      <c r="V555" s="7"/>
    </row>
    <row r="556" spans="1:22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5"/>
      <c r="O556" s="5"/>
      <c r="P556" s="5"/>
      <c r="Q556" s="5"/>
      <c r="R556" s="6"/>
      <c r="S556" s="7"/>
      <c r="T556" s="7"/>
      <c r="U556" s="7"/>
      <c r="V556" s="7"/>
    </row>
    <row r="557" spans="1:22" ht="15.75">
      <c r="A557" s="176" t="s">
        <v>227</v>
      </c>
      <c r="B557" s="176"/>
      <c r="C557" s="176"/>
      <c r="D557" s="176"/>
      <c r="E557" s="176"/>
      <c r="F557" s="7"/>
      <c r="G557" s="7"/>
      <c r="H557" s="7"/>
      <c r="J557" s="7"/>
      <c r="L557" s="7"/>
      <c r="M557" s="7"/>
      <c r="R557" s="2"/>
      <c r="S557" s="7"/>
      <c r="T557" s="7"/>
      <c r="U557" s="7"/>
      <c r="V557" s="7"/>
    </row>
    <row r="558" spans="1:22" ht="15.75">
      <c r="A558" s="134"/>
      <c r="B558" s="134"/>
      <c r="C558" s="134"/>
      <c r="D558" s="134"/>
      <c r="E558" s="134"/>
      <c r="F558" s="7"/>
      <c r="G558" s="7"/>
      <c r="H558" s="7"/>
      <c r="J558" s="7"/>
      <c r="L558" s="7"/>
      <c r="M558" s="7"/>
      <c r="R558" s="7"/>
      <c r="S558" s="7"/>
      <c r="T558" s="7"/>
      <c r="U558" s="7"/>
      <c r="V558" s="7"/>
    </row>
    <row r="559" spans="1:22" ht="15.75">
      <c r="A559" s="134"/>
      <c r="B559" s="134"/>
      <c r="C559" s="134"/>
      <c r="D559" s="134"/>
      <c r="E559" s="134"/>
      <c r="F559" s="7"/>
      <c r="G559" s="7"/>
      <c r="H559" s="7"/>
      <c r="J559" s="7"/>
      <c r="L559" s="7"/>
      <c r="M559" s="7"/>
      <c r="R559" s="7"/>
      <c r="S559" s="7"/>
      <c r="T559" s="7"/>
      <c r="U559" s="7"/>
      <c r="V559" s="7"/>
    </row>
    <row r="560" spans="1:22" ht="15.75">
      <c r="A560" s="134"/>
      <c r="B560" s="134"/>
      <c r="C560" s="134"/>
      <c r="D560" s="134"/>
      <c r="E560" s="134"/>
      <c r="F560" s="7"/>
      <c r="G560" s="7"/>
      <c r="H560" s="7"/>
      <c r="J560" s="7"/>
      <c r="L560" s="7"/>
      <c r="M560" s="7"/>
      <c r="R560" s="7"/>
      <c r="S560" s="7"/>
      <c r="T560" s="7"/>
      <c r="U560" s="7"/>
      <c r="V560" s="7"/>
    </row>
    <row r="561" spans="1:22" ht="15.75">
      <c r="A561" s="21" t="s">
        <v>228</v>
      </c>
      <c r="B561"/>
      <c r="C561"/>
      <c r="D561"/>
      <c r="E561"/>
      <c r="F561" s="12"/>
      <c r="G561" s="12"/>
      <c r="H561" s="7"/>
      <c r="J561" s="7"/>
      <c r="L561" s="7"/>
      <c r="M561" s="7"/>
      <c r="R561" s="7"/>
      <c r="S561" s="7"/>
      <c r="T561" s="7"/>
      <c r="U561" s="7"/>
      <c r="V561" s="7"/>
    </row>
    <row r="562" spans="1:22">
      <c r="A562"/>
      <c r="B562"/>
      <c r="C562"/>
      <c r="D562"/>
      <c r="E562"/>
      <c r="F562" s="12"/>
      <c r="G562" s="12"/>
      <c r="H562" s="7"/>
      <c r="J562" s="7"/>
      <c r="L562" s="7"/>
      <c r="M562" s="7"/>
      <c r="R562" s="7"/>
      <c r="S562" s="7"/>
      <c r="T562" s="7"/>
      <c r="U562" s="7"/>
      <c r="V562" s="7"/>
    </row>
    <row r="563" spans="1:22" ht="15.75">
      <c r="A563" s="21" t="s">
        <v>229</v>
      </c>
      <c r="B563"/>
      <c r="C563"/>
      <c r="D563"/>
      <c r="E563"/>
      <c r="F563" s="12"/>
      <c r="G563" s="12"/>
      <c r="H563" s="7"/>
      <c r="J563" s="7"/>
      <c r="L563" s="7"/>
      <c r="M563" s="7"/>
      <c r="R563" s="7"/>
      <c r="S563" s="7"/>
      <c r="T563" s="7"/>
      <c r="U563" s="7"/>
      <c r="V563" s="7"/>
    </row>
    <row r="564" spans="1:22" ht="15.75">
      <c r="A564" s="22" t="s">
        <v>230</v>
      </c>
      <c r="B564"/>
      <c r="C564"/>
      <c r="D564"/>
      <c r="E564"/>
      <c r="F564" s="12"/>
      <c r="G564" s="12"/>
      <c r="H564" s="7"/>
      <c r="J564" s="7"/>
      <c r="L564" s="7"/>
      <c r="M564" s="7"/>
      <c r="R564" s="7"/>
      <c r="S564" s="7"/>
      <c r="T564" s="7"/>
      <c r="U564" s="7"/>
      <c r="V564" s="7"/>
    </row>
    <row r="565" spans="1:22">
      <c r="A565" s="22" t="s">
        <v>231</v>
      </c>
      <c r="B565"/>
      <c r="C565"/>
      <c r="D565"/>
      <c r="E565"/>
      <c r="F565" s="12"/>
      <c r="G565" s="12"/>
      <c r="H565" s="7"/>
      <c r="J565" s="7"/>
      <c r="L565" s="7"/>
      <c r="M565" s="7"/>
      <c r="R565" s="7"/>
      <c r="S565" s="7"/>
      <c r="T565" s="7"/>
      <c r="U565" s="7"/>
      <c r="V565" s="7"/>
    </row>
    <row r="566" spans="1:22">
      <c r="A566" s="7"/>
      <c r="B566" s="7"/>
      <c r="C566" s="7"/>
      <c r="D566" s="7"/>
      <c r="E566" s="7"/>
      <c r="F566" s="7"/>
      <c r="G566" s="7"/>
      <c r="H566" s="7"/>
      <c r="J566" s="7"/>
      <c r="L566" s="7"/>
      <c r="M566" s="7"/>
      <c r="R566" s="7"/>
      <c r="S566" s="7"/>
      <c r="T566" s="7"/>
      <c r="U566" s="7"/>
      <c r="V566" s="7"/>
    </row>
    <row r="567" spans="1:22">
      <c r="A567" s="7"/>
      <c r="B567" s="7"/>
      <c r="C567" s="7"/>
      <c r="D567" s="7"/>
      <c r="E567" s="7"/>
      <c r="F567" s="7"/>
      <c r="G567" s="7"/>
      <c r="H567" s="7"/>
      <c r="J567" s="7"/>
      <c r="L567" s="7"/>
      <c r="M567" s="7"/>
      <c r="R567" s="7"/>
      <c r="S567" s="7"/>
      <c r="T567" s="7"/>
      <c r="U567" s="7"/>
      <c r="V567" s="7"/>
    </row>
    <row r="568" spans="1:22">
      <c r="A568" s="7"/>
      <c r="B568" s="7"/>
      <c r="C568" s="7"/>
      <c r="D568" s="7"/>
      <c r="E568" s="7"/>
      <c r="F568" s="7"/>
      <c r="G568" s="7"/>
      <c r="H568" s="7"/>
      <c r="J568" s="7"/>
      <c r="L568" s="7"/>
      <c r="M568" s="7"/>
      <c r="R568" s="7"/>
      <c r="S568" s="7"/>
      <c r="T568" s="7"/>
      <c r="U568" s="7"/>
      <c r="V568" s="7"/>
    </row>
    <row r="569" spans="1:22">
      <c r="A569" s="7"/>
      <c r="B569" s="7"/>
      <c r="C569" s="7"/>
      <c r="D569" s="7"/>
      <c r="E569" s="7"/>
      <c r="F569" s="7"/>
      <c r="G569" s="7"/>
      <c r="H569" s="7"/>
      <c r="J569" s="7"/>
      <c r="L569" s="7"/>
      <c r="M569" s="7"/>
      <c r="R569" s="7"/>
      <c r="S569" s="7"/>
      <c r="T569" s="7"/>
      <c r="U569" s="7"/>
      <c r="V569" s="7"/>
    </row>
    <row r="570" spans="1:22">
      <c r="A570" s="7"/>
      <c r="B570" s="7"/>
      <c r="C570" s="7"/>
      <c r="D570" s="7"/>
      <c r="E570" s="7"/>
      <c r="F570" s="7"/>
      <c r="G570" s="7"/>
      <c r="H570" s="7"/>
      <c r="J570" s="7"/>
      <c r="L570" s="7"/>
      <c r="M570" s="7"/>
      <c r="R570" s="7"/>
      <c r="S570" s="7"/>
      <c r="T570" s="7"/>
      <c r="U570" s="7"/>
      <c r="V570" s="7"/>
    </row>
    <row r="571" spans="1:22">
      <c r="A571" s="7"/>
      <c r="B571" s="7"/>
      <c r="C571" s="7"/>
      <c r="D571" s="7"/>
      <c r="E571" s="7"/>
      <c r="F571" s="7"/>
      <c r="G571" s="7"/>
      <c r="H571" s="7"/>
      <c r="J571" s="7"/>
      <c r="L571" s="7"/>
      <c r="M571" s="7"/>
      <c r="R571" s="7"/>
      <c r="S571" s="7"/>
      <c r="T571" s="7"/>
      <c r="U571" s="7"/>
      <c r="V571" s="7"/>
    </row>
    <row r="572" spans="1:22">
      <c r="A572" s="7"/>
      <c r="B572" s="7"/>
      <c r="C572" s="7"/>
      <c r="D572" s="7"/>
      <c r="E572" s="7"/>
      <c r="F572" s="7"/>
      <c r="G572" s="7"/>
      <c r="H572" s="7"/>
      <c r="J572" s="7"/>
      <c r="L572" s="7"/>
      <c r="M572" s="7"/>
      <c r="R572" s="7"/>
      <c r="S572" s="7"/>
      <c r="T572" s="7"/>
      <c r="U572" s="7"/>
      <c r="V572" s="7"/>
    </row>
    <row r="573" spans="1:22">
      <c r="A573" s="7"/>
      <c r="B573" s="7"/>
      <c r="C573" s="7"/>
      <c r="D573" s="7"/>
      <c r="E573" s="7"/>
      <c r="F573" s="7"/>
      <c r="G573" s="7"/>
      <c r="H573" s="7"/>
      <c r="J573" s="7"/>
      <c r="L573" s="7"/>
      <c r="M573" s="7"/>
      <c r="R573" s="7"/>
      <c r="S573" s="7"/>
      <c r="T573" s="7"/>
      <c r="U573" s="7"/>
      <c r="V573" s="7"/>
    </row>
    <row r="574" spans="1:22">
      <c r="A574" s="7"/>
      <c r="B574" s="7"/>
      <c r="C574" s="7"/>
      <c r="D574" s="7"/>
      <c r="E574" s="7"/>
      <c r="F574" s="7"/>
      <c r="G574" s="7"/>
      <c r="H574" s="7"/>
      <c r="J574" s="7"/>
      <c r="L574" s="7"/>
      <c r="M574" s="7"/>
      <c r="R574" s="7"/>
      <c r="S574" s="7"/>
      <c r="T574" s="7"/>
      <c r="U574" s="7"/>
      <c r="V574" s="7"/>
    </row>
    <row r="575" spans="1:22">
      <c r="A575" s="7"/>
      <c r="B575" s="7"/>
      <c r="C575" s="7"/>
      <c r="D575" s="7"/>
      <c r="E575" s="7"/>
      <c r="F575" s="7"/>
      <c r="G575" s="7"/>
      <c r="H575" s="7"/>
      <c r="J575" s="7"/>
      <c r="L575" s="7"/>
      <c r="M575" s="7"/>
      <c r="R575" s="7"/>
      <c r="S575" s="7"/>
      <c r="T575" s="7"/>
      <c r="U575" s="7"/>
      <c r="V575" s="7"/>
    </row>
    <row r="576" spans="1:22">
      <c r="A576" s="7"/>
      <c r="B576" s="7"/>
      <c r="C576" s="7"/>
      <c r="D576" s="7"/>
      <c r="E576" s="7"/>
      <c r="F576" s="7"/>
      <c r="G576" s="7"/>
      <c r="H576" s="7"/>
      <c r="J576" s="7"/>
      <c r="L576" s="7"/>
      <c r="M576" s="7"/>
      <c r="R576" s="7"/>
      <c r="S576" s="7"/>
      <c r="T576" s="7"/>
      <c r="U576" s="7"/>
      <c r="V576" s="7"/>
    </row>
    <row r="577" spans="1:22">
      <c r="A577" s="7"/>
      <c r="B577" s="7"/>
      <c r="C577" s="7"/>
      <c r="D577" s="7"/>
      <c r="E577" s="7"/>
      <c r="F577" s="7"/>
      <c r="G577" s="7"/>
      <c r="H577" s="7"/>
      <c r="J577" s="7"/>
      <c r="L577" s="7"/>
      <c r="M577" s="7"/>
      <c r="R577" s="7"/>
      <c r="S577" s="7"/>
      <c r="T577" s="7"/>
      <c r="U577" s="7"/>
      <c r="V577" s="7"/>
    </row>
  </sheetData>
  <mergeCells count="172">
    <mergeCell ref="A550:Q550"/>
    <mergeCell ref="A517:P517"/>
    <mergeCell ref="A533:Q533"/>
    <mergeCell ref="A537:P537"/>
    <mergeCell ref="A538:C538"/>
    <mergeCell ref="A539:P539"/>
    <mergeCell ref="A503:C503"/>
    <mergeCell ref="A504:P504"/>
    <mergeCell ref="A511:Q511"/>
    <mergeCell ref="A515:P515"/>
    <mergeCell ref="A516:C516"/>
    <mergeCell ref="A479:P479"/>
    <mergeCell ref="A480:C480"/>
    <mergeCell ref="A481:P481"/>
    <mergeCell ref="A498:Q498"/>
    <mergeCell ref="A502:P502"/>
    <mergeCell ref="A467:Q467"/>
    <mergeCell ref="A471:P471"/>
    <mergeCell ref="A472:C472"/>
    <mergeCell ref="A473:P473"/>
    <mergeCell ref="A475:Q475"/>
    <mergeCell ref="A445:P445"/>
    <mergeCell ref="A458:Q458"/>
    <mergeCell ref="A462:P462"/>
    <mergeCell ref="A463:C463"/>
    <mergeCell ref="A464:P464"/>
    <mergeCell ref="A427:C427"/>
    <mergeCell ref="A428:P428"/>
    <mergeCell ref="A439:Q439"/>
    <mergeCell ref="A443:P443"/>
    <mergeCell ref="A444:C444"/>
    <mergeCell ref="A418:P418"/>
    <mergeCell ref="A419:C419"/>
    <mergeCell ref="A420:P420"/>
    <mergeCell ref="A422:Q422"/>
    <mergeCell ref="A426:P426"/>
    <mergeCell ref="A385:Q385"/>
    <mergeCell ref="A389:P389"/>
    <mergeCell ref="A390:C390"/>
    <mergeCell ref="A391:P391"/>
    <mergeCell ref="A414:Q414"/>
    <mergeCell ref="A299:P299"/>
    <mergeCell ref="A309:Q309"/>
    <mergeCell ref="A369:P369"/>
    <mergeCell ref="A375:Q375"/>
    <mergeCell ref="A379:P379"/>
    <mergeCell ref="A380:C380"/>
    <mergeCell ref="A381:P381"/>
    <mergeCell ref="A341:C341"/>
    <mergeCell ref="A342:P342"/>
    <mergeCell ref="A347:Q347"/>
    <mergeCell ref="A367:P367"/>
    <mergeCell ref="A368:C368"/>
    <mergeCell ref="A352:C352"/>
    <mergeCell ref="A353:P353"/>
    <mergeCell ref="A363:Q363"/>
    <mergeCell ref="A554:Q555"/>
    <mergeCell ref="A257:P257"/>
    <mergeCell ref="A258:C258"/>
    <mergeCell ref="A259:P259"/>
    <mergeCell ref="A261:Q261"/>
    <mergeCell ref="A265:P265"/>
    <mergeCell ref="A266:C266"/>
    <mergeCell ref="A267:P267"/>
    <mergeCell ref="A269:Q269"/>
    <mergeCell ref="A273:P273"/>
    <mergeCell ref="A274:C274"/>
    <mergeCell ref="A275:P275"/>
    <mergeCell ref="A278:Q278"/>
    <mergeCell ref="A282:P282"/>
    <mergeCell ref="A283:C283"/>
    <mergeCell ref="A284:P284"/>
    <mergeCell ref="A313:P313"/>
    <mergeCell ref="A314:C314"/>
    <mergeCell ref="A315:P315"/>
    <mergeCell ref="A336:Q336"/>
    <mergeCell ref="A340:P340"/>
    <mergeCell ref="A293:Q293"/>
    <mergeCell ref="A297:P297"/>
    <mergeCell ref="A298:C298"/>
    <mergeCell ref="A240:Q240"/>
    <mergeCell ref="A243:P243"/>
    <mergeCell ref="A244:C244"/>
    <mergeCell ref="A245:P245"/>
    <mergeCell ref="A253:Q253"/>
    <mergeCell ref="A229:P229"/>
    <mergeCell ref="A231:Q231"/>
    <mergeCell ref="A235:P235"/>
    <mergeCell ref="A236:C236"/>
    <mergeCell ref="A237:P237"/>
    <mergeCell ref="A209:C209"/>
    <mergeCell ref="A210:P210"/>
    <mergeCell ref="A223:Q223"/>
    <mergeCell ref="A227:P227"/>
    <mergeCell ref="A228:C228"/>
    <mergeCell ref="A187:P187"/>
    <mergeCell ref="A188:C188"/>
    <mergeCell ref="A189:P189"/>
    <mergeCell ref="A204:Q204"/>
    <mergeCell ref="A208:P208"/>
    <mergeCell ref="A169:Q169"/>
    <mergeCell ref="A173:P173"/>
    <mergeCell ref="A174:C174"/>
    <mergeCell ref="A175:P175"/>
    <mergeCell ref="A183:Q183"/>
    <mergeCell ref="A140:P140"/>
    <mergeCell ref="A150:Q150"/>
    <mergeCell ref="A154:P154"/>
    <mergeCell ref="A155:C155"/>
    <mergeCell ref="A156:P156"/>
    <mergeCell ref="A128:C128"/>
    <mergeCell ref="A129:P129"/>
    <mergeCell ref="A134:Q134"/>
    <mergeCell ref="A138:P138"/>
    <mergeCell ref="A139:C139"/>
    <mergeCell ref="A109:P109"/>
    <mergeCell ref="A110:C110"/>
    <mergeCell ref="A111:P111"/>
    <mergeCell ref="A123:Q123"/>
    <mergeCell ref="A127:P127"/>
    <mergeCell ref="A94:Q94"/>
    <mergeCell ref="A98:P98"/>
    <mergeCell ref="A99:C99"/>
    <mergeCell ref="A100:P100"/>
    <mergeCell ref="A105:Q105"/>
    <mergeCell ref="A557:E557"/>
    <mergeCell ref="B7:H7"/>
    <mergeCell ref="B8:D8"/>
    <mergeCell ref="A11:R11"/>
    <mergeCell ref="A27:C27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54:R555"/>
    <mergeCell ref="A77:P77"/>
    <mergeCell ref="A37:Q37"/>
    <mergeCell ref="A26:P26"/>
    <mergeCell ref="A42:P42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8:B18"/>
    <mergeCell ref="A17:R17"/>
    <mergeCell ref="A19:R19"/>
    <mergeCell ref="A25:Q25"/>
    <mergeCell ref="A83:Q83"/>
    <mergeCell ref="A88:P88"/>
    <mergeCell ref="A89:C89"/>
    <mergeCell ref="A44:P44"/>
    <mergeCell ref="A46:Q46"/>
    <mergeCell ref="A52:P52"/>
    <mergeCell ref="A54:P54"/>
    <mergeCell ref="A73:Q73"/>
    <mergeCell ref="A43:C43"/>
    <mergeCell ref="A53:C53"/>
    <mergeCell ref="A78:C78"/>
    <mergeCell ref="A79:P79"/>
  </mergeCells>
  <phoneticPr fontId="0" type="noConversion"/>
  <dataValidations count="4">
    <dataValidation type="list" allowBlank="1" showInputMessage="1" showErrorMessage="1" sqref="D540:D549 D45 D29:D36 D80:D82 D55:D72 D101:D104 D90:D93 D112:D122 D130:D133 D141:D149 D157:D168 D176:D182 D190:D203 D230 D238:D239 D211:D221 D246:D252 D268 D518:D532 D276:D277 D285:D292 D300:D308 D316:D335 D465:D466 D370:D374 D382:D384 D392:D413 D505:D510 D429:D438 D446:D457 D474 D343:D346 D494:E497 D482:D493 D20:D24">
      <formula1>"olimpinė,neolimpinė"</formula1>
    </dataValidation>
    <dataValidation type="list" allowBlank="1" showInputMessage="1" showErrorMessage="1" sqref="H55:H72 M45 H45 M29:M36 H29:H36 H540:H549 H80:H82 M55:M72 H90:H93 M80:M82 M101:M104 H112:H122 H101:H104 M130:M133 M112:M122 H141:H149 H130:H133 H157:H168 M157:M168 H176:H182 M343:M346 M190:M203 M176:M182 M211:M222 H190:H203 M230 H230 M238:M239 H238:H239 M246:M252 H211:H222 M260 H260 M268 H268 M276:M277 H276:H277 H246:H252 H285:H292 M300:M308 M285:M292 M316:M335 H300:H308 H343:H346 H316:H335 H370:H374 H354:H362 H382:H384 M370:M374 H392:H413 H446:H457 M421 H421 M429:M438 M382:M384 M446:M457 H429:H438 M465:M466 H465:H466 M474 H474 M482:M497 H482:H497 M505:M510 H505:H510 M518:M532 H518:H532 M540:M549 M392:M413 M354:M362 M141:M149 H20:H24 M20:M24">
      <formula1>"Taip,Ne"</formula1>
    </dataValidation>
    <dataValidation type="list" allowBlank="1" showInputMessage="1" showErrorMessage="1" sqref="F29:F36 F45 F540:F549 F55:F72 F80:F82 F101:F104 F90:F93 F112:F122 F130:F133 F141:F149 F157:F168 F176:F182 F190:F203 F230 F211:F222 F238:F239 F260 F268 F246:F252 F276:F277 F285:F292 F300:F308 F316:F335 F354:F362 F370:F374 F382:F384 F421 F465:F466 F429:F438 F446:F457 F474 F482:F497 F505:F510 F518:F532 F392:F413 F343:F346 F20:F24">
      <formula1>"OŽ,PČ,PČneol,EČ,EČneol,JOŽ,JPČ,JEČ,JnPČ,JnEČ,NEAK"</formula1>
    </dataValidation>
    <dataValidation type="list" allowBlank="1" showInputMessage="1" showErrorMessage="1" sqref="G540:G549 G45 G29:G36 G80:G82 G90:G93 G55:G72 G101:G104 G130:G133 G112:G122 G141:G149 G157:G168 G176:G182 G190:G203 G230 G238:G239 G211:G222 G260 G268 G276:G277 G285:G292 G300:G308 G316:G335 G354:G362 G370:G374 G382:G384 G392:G413 G421 G429:G438 G446:G457 G465:G466 G474 G482:G497 G505:G510 G518:G532 G246:G252 G343:G346 G20:G24">
      <formula1>"1,1 (kas 4 m. 1 k. nerengiamos),2,4 arba 5"</formula1>
    </dataValidation>
  </dataValidations>
  <pageMargins left="0.39" right="0.38" top="0.47244094488188981" bottom="0.39370078740157483" header="0.31496062992125984" footer="0.31496062992125984"/>
  <pageSetup paperSize="9" scale="5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48"/>
      <c r="AE1" s="48"/>
      <c r="AF1" s="48"/>
      <c r="AG1" s="48"/>
      <c r="AH1" s="23"/>
      <c r="AI1" s="23"/>
      <c r="AJ1" s="48"/>
      <c r="AK1" s="48" t="s">
        <v>232</v>
      </c>
      <c r="AL1" s="48"/>
      <c r="AM1" s="48"/>
      <c r="AN1" s="48"/>
    </row>
    <row r="2" spans="1:41" ht="15.7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48"/>
      <c r="AE2" s="48"/>
      <c r="AF2" s="48"/>
      <c r="AG2" s="48"/>
      <c r="AH2" s="23"/>
      <c r="AI2" s="23"/>
      <c r="AJ2" s="48"/>
      <c r="AK2" s="48" t="s">
        <v>233</v>
      </c>
      <c r="AL2" s="48"/>
      <c r="AM2" s="48"/>
      <c r="AN2" s="48"/>
    </row>
    <row r="3" spans="1:41" ht="15.7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48"/>
      <c r="AE3" s="48"/>
      <c r="AF3" s="48"/>
      <c r="AG3" s="48"/>
      <c r="AH3" s="23"/>
      <c r="AI3" s="23"/>
      <c r="AJ3" s="48"/>
      <c r="AK3" s="48" t="s">
        <v>234</v>
      </c>
      <c r="AL3" s="48"/>
      <c r="AM3" s="48"/>
      <c r="AN3" s="48"/>
    </row>
    <row r="4" spans="1:41" ht="15.7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48"/>
      <c r="AE4" s="48"/>
      <c r="AF4" s="48"/>
      <c r="AG4" s="48"/>
      <c r="AH4" s="23"/>
      <c r="AI4" s="23"/>
      <c r="AJ4" s="48"/>
      <c r="AK4" s="48" t="s">
        <v>235</v>
      </c>
      <c r="AL4" s="48"/>
      <c r="AM4" s="48"/>
      <c r="AN4" s="48"/>
    </row>
    <row r="5" spans="1:41" ht="15.75">
      <c r="A5" s="202" t="s">
        <v>236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</row>
    <row r="6" spans="1:41" ht="15.75" thickBo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1" ht="96">
      <c r="A7" s="203" t="s">
        <v>8</v>
      </c>
      <c r="B7" s="205" t="s">
        <v>237</v>
      </c>
      <c r="C7" s="208" t="s">
        <v>238</v>
      </c>
      <c r="D7" s="210" t="s">
        <v>239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7" t="s">
        <v>13</v>
      </c>
      <c r="AO7" s="28"/>
    </row>
    <row r="8" spans="1:41">
      <c r="A8" s="204"/>
      <c r="B8" s="206"/>
      <c r="C8" s="209"/>
      <c r="D8" s="199" t="s">
        <v>240</v>
      </c>
      <c r="E8" s="199" t="s">
        <v>241</v>
      </c>
      <c r="F8" s="199" t="s">
        <v>242</v>
      </c>
      <c r="G8" s="199" t="s">
        <v>243</v>
      </c>
      <c r="H8" s="199" t="s">
        <v>244</v>
      </c>
      <c r="I8" s="199" t="s">
        <v>245</v>
      </c>
      <c r="J8" s="199" t="s">
        <v>246</v>
      </c>
      <c r="K8" s="199" t="s">
        <v>247</v>
      </c>
      <c r="L8" s="199" t="s">
        <v>248</v>
      </c>
      <c r="M8" s="199" t="s">
        <v>249</v>
      </c>
      <c r="N8" s="199" t="s">
        <v>250</v>
      </c>
      <c r="O8" s="199" t="s">
        <v>251</v>
      </c>
      <c r="P8" s="199" t="s">
        <v>252</v>
      </c>
      <c r="Q8" s="199" t="s">
        <v>253</v>
      </c>
      <c r="R8" s="199" t="s">
        <v>254</v>
      </c>
      <c r="S8" s="199" t="s">
        <v>255</v>
      </c>
      <c r="T8" s="199" t="s">
        <v>256</v>
      </c>
      <c r="U8" s="199" t="s">
        <v>257</v>
      </c>
      <c r="V8" s="199" t="s">
        <v>258</v>
      </c>
      <c r="W8" s="199" t="s">
        <v>259</v>
      </c>
      <c r="X8" s="199" t="s">
        <v>260</v>
      </c>
      <c r="Y8" s="199" t="s">
        <v>261</v>
      </c>
      <c r="Z8" s="199" t="s">
        <v>262</v>
      </c>
      <c r="AA8" s="199" t="s">
        <v>263</v>
      </c>
      <c r="AB8" s="199" t="s">
        <v>264</v>
      </c>
      <c r="AC8" s="199" t="s">
        <v>265</v>
      </c>
      <c r="AD8" s="199" t="s">
        <v>266</v>
      </c>
      <c r="AE8" s="199" t="s">
        <v>267</v>
      </c>
      <c r="AF8" s="199" t="s">
        <v>268</v>
      </c>
      <c r="AG8" s="199" t="s">
        <v>269</v>
      </c>
      <c r="AH8" s="199" t="s">
        <v>270</v>
      </c>
      <c r="AI8" s="199" t="s">
        <v>271</v>
      </c>
      <c r="AJ8" s="199" t="s">
        <v>272</v>
      </c>
      <c r="AK8" s="199" t="s">
        <v>273</v>
      </c>
      <c r="AL8" s="199" t="s">
        <v>274</v>
      </c>
      <c r="AM8" s="199" t="s">
        <v>275</v>
      </c>
      <c r="AN8" s="200" t="s">
        <v>276</v>
      </c>
    </row>
    <row r="9" spans="1:41">
      <c r="A9" s="204"/>
      <c r="B9" s="207"/>
      <c r="C9" s="20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201"/>
    </row>
    <row r="10" spans="1:41" s="52" customFormat="1">
      <c r="A10" s="49" t="s">
        <v>277</v>
      </c>
      <c r="B10" s="50" t="s">
        <v>32</v>
      </c>
      <c r="C10" s="32" t="s">
        <v>278</v>
      </c>
      <c r="D10" s="31">
        <v>550.79999999999995</v>
      </c>
      <c r="E10" s="31">
        <v>426.38400000000001</v>
      </c>
      <c r="F10" s="31">
        <v>342.14400000000001</v>
      </c>
      <c r="G10" s="31">
        <v>181.44</v>
      </c>
      <c r="H10" s="31">
        <v>168.48</v>
      </c>
      <c r="I10" s="31">
        <v>155.52000000000001</v>
      </c>
      <c r="J10" s="31">
        <v>148.5</v>
      </c>
      <c r="K10" s="31">
        <v>144</v>
      </c>
      <c r="L10" s="31">
        <v>137.69999999999999</v>
      </c>
      <c r="M10" s="31">
        <v>134.946</v>
      </c>
      <c r="N10" s="31">
        <v>132.19199999999998</v>
      </c>
      <c r="O10" s="31">
        <v>129.43799999999999</v>
      </c>
      <c r="P10" s="31">
        <v>126.684</v>
      </c>
      <c r="Q10" s="31">
        <v>123.92999999999998</v>
      </c>
      <c r="R10" s="31">
        <v>121.17599999999999</v>
      </c>
      <c r="S10" s="31">
        <v>118.42199999999998</v>
      </c>
      <c r="T10" s="31">
        <v>108</v>
      </c>
      <c r="U10" s="31">
        <v>105.24600000000001</v>
      </c>
      <c r="V10" s="31">
        <v>102.49199999999999</v>
      </c>
      <c r="W10" s="31">
        <v>99.738</v>
      </c>
      <c r="X10" s="31">
        <v>96.983999999999995</v>
      </c>
      <c r="Y10" s="31">
        <v>94.229999999999976</v>
      </c>
      <c r="Z10" s="31">
        <v>91.475999999999985</v>
      </c>
      <c r="AA10" s="31">
        <v>88.721999999999994</v>
      </c>
      <c r="AB10" s="31">
        <v>80.099999999999994</v>
      </c>
      <c r="AC10" s="31">
        <v>77.345999999999989</v>
      </c>
      <c r="AD10" s="31">
        <v>74.591999999999999</v>
      </c>
      <c r="AE10" s="31">
        <v>71.837999999999994</v>
      </c>
      <c r="AF10" s="31">
        <v>69.084000000000003</v>
      </c>
      <c r="AG10" s="31">
        <v>66.329999999999984</v>
      </c>
      <c r="AH10" s="31">
        <v>63.575999999999986</v>
      </c>
      <c r="AI10" s="31">
        <v>60.821999999999989</v>
      </c>
      <c r="AJ10" s="31">
        <v>52.2</v>
      </c>
      <c r="AK10" s="31">
        <v>49.445999999999998</v>
      </c>
      <c r="AL10" s="31">
        <v>46.692</v>
      </c>
      <c r="AM10" s="31">
        <v>43.937999999999995</v>
      </c>
      <c r="AN10" s="51">
        <f>SUM(D10*0.3/100)</f>
        <v>1.6523999999999999</v>
      </c>
    </row>
    <row r="11" spans="1:41">
      <c r="A11" s="139" t="s">
        <v>279</v>
      </c>
      <c r="B11" s="41" t="s">
        <v>45</v>
      </c>
      <c r="C11" s="32" t="s">
        <v>280</v>
      </c>
      <c r="D11" s="30">
        <v>449</v>
      </c>
      <c r="E11" s="30">
        <v>314</v>
      </c>
      <c r="F11" s="30">
        <v>238</v>
      </c>
      <c r="G11" s="30">
        <v>172</v>
      </c>
      <c r="H11" s="30">
        <v>159</v>
      </c>
      <c r="I11" s="30">
        <v>145</v>
      </c>
      <c r="J11" s="30">
        <v>132</v>
      </c>
      <c r="K11" s="30">
        <v>119</v>
      </c>
      <c r="L11" s="31">
        <v>88</v>
      </c>
      <c r="M11" s="31">
        <f>L11-2.245</f>
        <v>85.754999999999995</v>
      </c>
      <c r="N11" s="31">
        <f t="shared" ref="N11:AI11" si="0">M11-2.245</f>
        <v>83.509999999999991</v>
      </c>
      <c r="O11" s="31">
        <f t="shared" si="0"/>
        <v>81.264999999999986</v>
      </c>
      <c r="P11" s="31">
        <f t="shared" si="0"/>
        <v>79.019999999999982</v>
      </c>
      <c r="Q11" s="31">
        <f t="shared" si="0"/>
        <v>76.774999999999977</v>
      </c>
      <c r="R11" s="31">
        <f t="shared" si="0"/>
        <v>74.529999999999973</v>
      </c>
      <c r="S11" s="31">
        <f t="shared" si="0"/>
        <v>72.284999999999968</v>
      </c>
      <c r="T11" s="31">
        <v>55</v>
      </c>
      <c r="U11" s="31">
        <f t="shared" si="0"/>
        <v>52.755000000000003</v>
      </c>
      <c r="V11" s="31">
        <f t="shared" si="0"/>
        <v>50.510000000000005</v>
      </c>
      <c r="W11" s="31">
        <f t="shared" si="0"/>
        <v>48.265000000000008</v>
      </c>
      <c r="X11" s="31">
        <f t="shared" si="0"/>
        <v>46.02000000000001</v>
      </c>
      <c r="Y11" s="31">
        <f t="shared" si="0"/>
        <v>43.775000000000013</v>
      </c>
      <c r="Z11" s="31">
        <f t="shared" si="0"/>
        <v>41.530000000000015</v>
      </c>
      <c r="AA11" s="31">
        <f t="shared" si="0"/>
        <v>39.285000000000018</v>
      </c>
      <c r="AB11" s="31">
        <v>22</v>
      </c>
      <c r="AC11" s="31">
        <f t="shared" si="0"/>
        <v>19.754999999999999</v>
      </c>
      <c r="AD11" s="31">
        <f t="shared" si="0"/>
        <v>17.509999999999998</v>
      </c>
      <c r="AE11" s="31">
        <f t="shared" si="0"/>
        <v>15.264999999999997</v>
      </c>
      <c r="AF11" s="31">
        <f t="shared" si="0"/>
        <v>13.019999999999996</v>
      </c>
      <c r="AG11" s="31">
        <f t="shared" si="0"/>
        <v>10.774999999999995</v>
      </c>
      <c r="AH11" s="31">
        <f t="shared" si="0"/>
        <v>8.529999999999994</v>
      </c>
      <c r="AI11" s="31">
        <f t="shared" si="0"/>
        <v>6.2849999999999939</v>
      </c>
      <c r="AJ11" s="33" t="s">
        <v>281</v>
      </c>
      <c r="AK11" s="33" t="s">
        <v>281</v>
      </c>
      <c r="AL11" s="33" t="s">
        <v>281</v>
      </c>
      <c r="AM11" s="33" t="s">
        <v>281</v>
      </c>
      <c r="AN11" s="138">
        <f t="shared" ref="AN11:AN26" si="1">SUM(D11*0.3/100)</f>
        <v>1.347</v>
      </c>
    </row>
    <row r="12" spans="1:41">
      <c r="A12" s="139" t="s">
        <v>282</v>
      </c>
      <c r="B12" s="41" t="s">
        <v>83</v>
      </c>
      <c r="C12" s="32" t="s">
        <v>283</v>
      </c>
      <c r="D12" s="30">
        <v>204</v>
      </c>
      <c r="E12" s="30">
        <v>156.24</v>
      </c>
      <c r="F12" s="30">
        <v>123.84</v>
      </c>
      <c r="G12" s="30">
        <v>72</v>
      </c>
      <c r="H12" s="30">
        <v>66</v>
      </c>
      <c r="I12" s="30">
        <v>60</v>
      </c>
      <c r="J12" s="30">
        <v>54</v>
      </c>
      <c r="K12" s="30">
        <v>48</v>
      </c>
      <c r="L12" s="31">
        <v>40</v>
      </c>
      <c r="M12" s="31">
        <f>L12-1.02</f>
        <v>38.979999999999997</v>
      </c>
      <c r="N12" s="31">
        <f t="shared" ref="N12:AA12" si="2">M12-1.02</f>
        <v>37.959999999999994</v>
      </c>
      <c r="O12" s="31">
        <f t="shared" si="2"/>
        <v>36.939999999999991</v>
      </c>
      <c r="P12" s="31">
        <f t="shared" si="2"/>
        <v>35.919999999999987</v>
      </c>
      <c r="Q12" s="31">
        <f t="shared" si="2"/>
        <v>34.899999999999984</v>
      </c>
      <c r="R12" s="31">
        <f t="shared" si="2"/>
        <v>33.879999999999981</v>
      </c>
      <c r="S12" s="31">
        <f t="shared" si="2"/>
        <v>32.859999999999978</v>
      </c>
      <c r="T12" s="31">
        <v>25</v>
      </c>
      <c r="U12" s="31">
        <f t="shared" si="2"/>
        <v>23.98</v>
      </c>
      <c r="V12" s="31">
        <f t="shared" si="2"/>
        <v>22.96</v>
      </c>
      <c r="W12" s="31">
        <f t="shared" si="2"/>
        <v>21.94</v>
      </c>
      <c r="X12" s="31">
        <f t="shared" si="2"/>
        <v>20.92</v>
      </c>
      <c r="Y12" s="31">
        <f t="shared" si="2"/>
        <v>19.900000000000002</v>
      </c>
      <c r="Z12" s="31">
        <f t="shared" si="2"/>
        <v>18.880000000000003</v>
      </c>
      <c r="AA12" s="31">
        <f t="shared" si="2"/>
        <v>17.860000000000003</v>
      </c>
      <c r="AB12" s="33" t="s">
        <v>281</v>
      </c>
      <c r="AC12" s="33" t="s">
        <v>281</v>
      </c>
      <c r="AD12" s="33" t="s">
        <v>281</v>
      </c>
      <c r="AE12" s="33" t="s">
        <v>281</v>
      </c>
      <c r="AF12" s="33" t="s">
        <v>281</v>
      </c>
      <c r="AG12" s="33" t="s">
        <v>281</v>
      </c>
      <c r="AH12" s="33" t="s">
        <v>281</v>
      </c>
      <c r="AI12" s="33" t="s">
        <v>281</v>
      </c>
      <c r="AJ12" s="33" t="s">
        <v>281</v>
      </c>
      <c r="AK12" s="33" t="s">
        <v>281</v>
      </c>
      <c r="AL12" s="33" t="s">
        <v>281</v>
      </c>
      <c r="AM12" s="33" t="s">
        <v>281</v>
      </c>
      <c r="AN12" s="138">
        <f t="shared" si="1"/>
        <v>0.61199999999999999</v>
      </c>
    </row>
    <row r="13" spans="1:41" ht="84">
      <c r="A13" s="139" t="s">
        <v>284</v>
      </c>
      <c r="B13" s="41" t="s">
        <v>51</v>
      </c>
      <c r="C13" s="19" t="s">
        <v>285</v>
      </c>
      <c r="D13" s="30">
        <v>85</v>
      </c>
      <c r="E13" s="30">
        <v>64.61</v>
      </c>
      <c r="F13" s="30">
        <v>50.76</v>
      </c>
      <c r="G13" s="30">
        <v>16.25</v>
      </c>
      <c r="H13" s="30">
        <v>15</v>
      </c>
      <c r="I13" s="30">
        <v>13.75</v>
      </c>
      <c r="J13" s="30">
        <v>12.5</v>
      </c>
      <c r="K13" s="30">
        <v>11.25</v>
      </c>
      <c r="L13" s="31">
        <v>9</v>
      </c>
      <c r="M13" s="31">
        <f>L13-0.425</f>
        <v>8.5749999999999993</v>
      </c>
      <c r="N13" s="31">
        <f t="shared" ref="N13:S13" si="3">M13-0.425</f>
        <v>8.1499999999999986</v>
      </c>
      <c r="O13" s="31">
        <f t="shared" si="3"/>
        <v>7.7249999999999988</v>
      </c>
      <c r="P13" s="31">
        <f t="shared" si="3"/>
        <v>7.2999999999999989</v>
      </c>
      <c r="Q13" s="31">
        <f t="shared" si="3"/>
        <v>6.8749999999999991</v>
      </c>
      <c r="R13" s="31">
        <f t="shared" si="3"/>
        <v>6.4499999999999993</v>
      </c>
      <c r="S13" s="31">
        <f t="shared" si="3"/>
        <v>6.0249999999999995</v>
      </c>
      <c r="T13" s="33" t="s">
        <v>281</v>
      </c>
      <c r="U13" s="33" t="s">
        <v>281</v>
      </c>
      <c r="V13" s="33" t="s">
        <v>281</v>
      </c>
      <c r="W13" s="33" t="s">
        <v>281</v>
      </c>
      <c r="X13" s="33" t="s">
        <v>281</v>
      </c>
      <c r="Y13" s="33" t="s">
        <v>281</v>
      </c>
      <c r="Z13" s="33" t="s">
        <v>281</v>
      </c>
      <c r="AA13" s="33" t="s">
        <v>281</v>
      </c>
      <c r="AB13" s="33" t="s">
        <v>281</v>
      </c>
      <c r="AC13" s="33" t="s">
        <v>281</v>
      </c>
      <c r="AD13" s="33" t="s">
        <v>281</v>
      </c>
      <c r="AE13" s="33" t="s">
        <v>281</v>
      </c>
      <c r="AF13" s="33" t="s">
        <v>281</v>
      </c>
      <c r="AG13" s="33" t="s">
        <v>281</v>
      </c>
      <c r="AH13" s="33" t="s">
        <v>281</v>
      </c>
      <c r="AI13" s="33" t="s">
        <v>281</v>
      </c>
      <c r="AJ13" s="33" t="s">
        <v>281</v>
      </c>
      <c r="AK13" s="33" t="s">
        <v>281</v>
      </c>
      <c r="AL13" s="33" t="s">
        <v>281</v>
      </c>
      <c r="AM13" s="33" t="s">
        <v>281</v>
      </c>
      <c r="AN13" s="138">
        <f t="shared" si="1"/>
        <v>0.255</v>
      </c>
    </row>
    <row r="14" spans="1:41" ht="36">
      <c r="A14" s="139" t="s">
        <v>286</v>
      </c>
      <c r="B14" s="41" t="s">
        <v>287</v>
      </c>
      <c r="C14" s="19" t="s">
        <v>288</v>
      </c>
      <c r="D14" s="30">
        <v>85</v>
      </c>
      <c r="E14" s="30">
        <v>59.5</v>
      </c>
      <c r="F14" s="30">
        <v>45</v>
      </c>
      <c r="G14" s="30">
        <v>32.5</v>
      </c>
      <c r="H14" s="30">
        <v>30</v>
      </c>
      <c r="I14" s="30">
        <v>27.5</v>
      </c>
      <c r="J14" s="30">
        <v>25</v>
      </c>
      <c r="K14" s="30">
        <v>22.5</v>
      </c>
      <c r="L14" s="31">
        <v>19</v>
      </c>
      <c r="M14" s="31">
        <f>L14-0.29</f>
        <v>18.71</v>
      </c>
      <c r="N14" s="31">
        <f t="shared" ref="N14:AC15" si="4">M14-0.29</f>
        <v>18.420000000000002</v>
      </c>
      <c r="O14" s="31">
        <f t="shared" si="4"/>
        <v>18.130000000000003</v>
      </c>
      <c r="P14" s="31">
        <f t="shared" si="4"/>
        <v>17.840000000000003</v>
      </c>
      <c r="Q14" s="31">
        <f t="shared" si="4"/>
        <v>17.550000000000004</v>
      </c>
      <c r="R14" s="31">
        <f t="shared" si="4"/>
        <v>17.260000000000005</v>
      </c>
      <c r="S14" s="31">
        <f t="shared" si="4"/>
        <v>16.970000000000006</v>
      </c>
      <c r="T14" s="31">
        <v>13</v>
      </c>
      <c r="U14" s="31">
        <f t="shared" si="4"/>
        <v>12.71</v>
      </c>
      <c r="V14" s="31">
        <f t="shared" si="4"/>
        <v>12.420000000000002</v>
      </c>
      <c r="W14" s="31">
        <f t="shared" si="4"/>
        <v>12.130000000000003</v>
      </c>
      <c r="X14" s="31">
        <f t="shared" si="4"/>
        <v>11.840000000000003</v>
      </c>
      <c r="Y14" s="31">
        <f t="shared" si="4"/>
        <v>11.550000000000004</v>
      </c>
      <c r="Z14" s="31">
        <f t="shared" si="4"/>
        <v>11.260000000000005</v>
      </c>
      <c r="AA14" s="31">
        <f t="shared" si="4"/>
        <v>10.970000000000006</v>
      </c>
      <c r="AB14" s="31">
        <v>8</v>
      </c>
      <c r="AC14" s="31">
        <f t="shared" si="4"/>
        <v>7.71</v>
      </c>
      <c r="AD14" s="31">
        <f t="shared" ref="AD14:AI14" si="5">AC14-0.29</f>
        <v>7.42</v>
      </c>
      <c r="AE14" s="31">
        <f t="shared" si="5"/>
        <v>7.13</v>
      </c>
      <c r="AF14" s="31">
        <f t="shared" si="5"/>
        <v>6.84</v>
      </c>
      <c r="AG14" s="31">
        <f t="shared" si="5"/>
        <v>6.55</v>
      </c>
      <c r="AH14" s="31">
        <f t="shared" si="5"/>
        <v>6.26</v>
      </c>
      <c r="AI14" s="31">
        <f t="shared" si="5"/>
        <v>5.97</v>
      </c>
      <c r="AJ14" s="33" t="s">
        <v>281</v>
      </c>
      <c r="AK14" s="33" t="s">
        <v>281</v>
      </c>
      <c r="AL14" s="33" t="s">
        <v>281</v>
      </c>
      <c r="AM14" s="33" t="s">
        <v>281</v>
      </c>
      <c r="AN14" s="138">
        <f t="shared" si="1"/>
        <v>0.255</v>
      </c>
    </row>
    <row r="15" spans="1:41">
      <c r="A15" s="139" t="s">
        <v>289</v>
      </c>
      <c r="B15" s="41" t="s">
        <v>290</v>
      </c>
      <c r="C15" s="29" t="s">
        <v>291</v>
      </c>
      <c r="D15" s="30">
        <v>85</v>
      </c>
      <c r="E15" s="30">
        <v>59.5</v>
      </c>
      <c r="F15" s="30">
        <v>45</v>
      </c>
      <c r="G15" s="30">
        <v>32.5</v>
      </c>
      <c r="H15" s="30">
        <v>30</v>
      </c>
      <c r="I15" s="30">
        <v>27.5</v>
      </c>
      <c r="J15" s="30">
        <v>25</v>
      </c>
      <c r="K15" s="30">
        <v>22.5</v>
      </c>
      <c r="L15" s="31">
        <v>19</v>
      </c>
      <c r="M15" s="31">
        <f>L15-0.29</f>
        <v>18.71</v>
      </c>
      <c r="N15" s="31">
        <f t="shared" si="4"/>
        <v>18.420000000000002</v>
      </c>
      <c r="O15" s="31">
        <f t="shared" si="4"/>
        <v>18.130000000000003</v>
      </c>
      <c r="P15" s="31">
        <f t="shared" si="4"/>
        <v>17.840000000000003</v>
      </c>
      <c r="Q15" s="31">
        <f t="shared" si="4"/>
        <v>17.550000000000004</v>
      </c>
      <c r="R15" s="31">
        <f t="shared" si="4"/>
        <v>17.260000000000005</v>
      </c>
      <c r="S15" s="31">
        <f t="shared" si="4"/>
        <v>16.970000000000006</v>
      </c>
      <c r="T15" s="31">
        <v>13</v>
      </c>
      <c r="U15" s="31">
        <f t="shared" si="4"/>
        <v>12.71</v>
      </c>
      <c r="V15" s="31">
        <f t="shared" si="4"/>
        <v>12.420000000000002</v>
      </c>
      <c r="W15" s="31">
        <f t="shared" si="4"/>
        <v>12.130000000000003</v>
      </c>
      <c r="X15" s="31">
        <f t="shared" si="4"/>
        <v>11.840000000000003</v>
      </c>
      <c r="Y15" s="31">
        <f t="shared" si="4"/>
        <v>11.550000000000004</v>
      </c>
      <c r="Z15" s="31">
        <f t="shared" si="4"/>
        <v>11.260000000000005</v>
      </c>
      <c r="AA15" s="31">
        <f t="shared" si="4"/>
        <v>10.970000000000006</v>
      </c>
      <c r="AB15" s="33" t="s">
        <v>281</v>
      </c>
      <c r="AC15" s="33" t="s">
        <v>281</v>
      </c>
      <c r="AD15" s="33" t="s">
        <v>281</v>
      </c>
      <c r="AE15" s="33" t="s">
        <v>281</v>
      </c>
      <c r="AF15" s="33" t="s">
        <v>281</v>
      </c>
      <c r="AG15" s="33" t="s">
        <v>281</v>
      </c>
      <c r="AH15" s="33" t="s">
        <v>281</v>
      </c>
      <c r="AI15" s="33" t="s">
        <v>281</v>
      </c>
      <c r="AJ15" s="33" t="s">
        <v>281</v>
      </c>
      <c r="AK15" s="33" t="s">
        <v>281</v>
      </c>
      <c r="AL15" s="33" t="s">
        <v>281</v>
      </c>
      <c r="AM15" s="33" t="s">
        <v>281</v>
      </c>
      <c r="AN15" s="138">
        <f t="shared" si="1"/>
        <v>0.255</v>
      </c>
    </row>
    <row r="16" spans="1:41" ht="84">
      <c r="A16" s="139" t="s">
        <v>292</v>
      </c>
      <c r="B16" s="41" t="s">
        <v>92</v>
      </c>
      <c r="C16" s="19" t="s">
        <v>293</v>
      </c>
      <c r="D16" s="30">
        <v>68</v>
      </c>
      <c r="E16" s="30">
        <v>51.69</v>
      </c>
      <c r="F16" s="30">
        <v>40.61</v>
      </c>
      <c r="G16" s="30">
        <v>13</v>
      </c>
      <c r="H16" s="30">
        <v>12</v>
      </c>
      <c r="I16" s="30">
        <v>11</v>
      </c>
      <c r="J16" s="30">
        <v>10</v>
      </c>
      <c r="K16" s="30">
        <v>9</v>
      </c>
      <c r="L16" s="33" t="s">
        <v>281</v>
      </c>
      <c r="M16" s="34" t="s">
        <v>281</v>
      </c>
      <c r="N16" s="34" t="s">
        <v>281</v>
      </c>
      <c r="O16" s="34" t="s">
        <v>281</v>
      </c>
      <c r="P16" s="34" t="s">
        <v>281</v>
      </c>
      <c r="Q16" s="34" t="s">
        <v>281</v>
      </c>
      <c r="R16" s="34" t="s">
        <v>281</v>
      </c>
      <c r="S16" s="34" t="s">
        <v>281</v>
      </c>
      <c r="T16" s="34" t="s">
        <v>281</v>
      </c>
      <c r="U16" s="33" t="s">
        <v>281</v>
      </c>
      <c r="V16" s="33" t="s">
        <v>281</v>
      </c>
      <c r="W16" s="33" t="s">
        <v>281</v>
      </c>
      <c r="X16" s="33" t="s">
        <v>281</v>
      </c>
      <c r="Y16" s="33" t="s">
        <v>281</v>
      </c>
      <c r="Z16" s="33" t="s">
        <v>281</v>
      </c>
      <c r="AA16" s="33" t="s">
        <v>281</v>
      </c>
      <c r="AB16" s="33" t="s">
        <v>281</v>
      </c>
      <c r="AC16" s="33" t="s">
        <v>281</v>
      </c>
      <c r="AD16" s="33" t="s">
        <v>281</v>
      </c>
      <c r="AE16" s="33" t="s">
        <v>281</v>
      </c>
      <c r="AF16" s="33" t="s">
        <v>281</v>
      </c>
      <c r="AG16" s="33" t="s">
        <v>281</v>
      </c>
      <c r="AH16" s="33" t="s">
        <v>281</v>
      </c>
      <c r="AI16" s="33" t="s">
        <v>281</v>
      </c>
      <c r="AJ16" s="33" t="s">
        <v>281</v>
      </c>
      <c r="AK16" s="33" t="s">
        <v>281</v>
      </c>
      <c r="AL16" s="33" t="s">
        <v>281</v>
      </c>
      <c r="AM16" s="33" t="s">
        <v>281</v>
      </c>
      <c r="AN16" s="138">
        <f t="shared" si="1"/>
        <v>0.20399999999999999</v>
      </c>
    </row>
    <row r="17" spans="1:40">
      <c r="A17" s="139" t="s">
        <v>294</v>
      </c>
      <c r="B17" s="41" t="s">
        <v>295</v>
      </c>
      <c r="C17" s="29" t="s">
        <v>296</v>
      </c>
      <c r="D17" s="30">
        <v>68</v>
      </c>
      <c r="E17" s="30">
        <v>47.6</v>
      </c>
      <c r="F17" s="30">
        <v>36</v>
      </c>
      <c r="G17" s="30">
        <v>18</v>
      </c>
      <c r="H17" s="30">
        <v>16.5</v>
      </c>
      <c r="I17" s="30">
        <v>15</v>
      </c>
      <c r="J17" s="30">
        <v>13.5</v>
      </c>
      <c r="K17" s="30">
        <v>12</v>
      </c>
      <c r="L17" s="31">
        <v>10</v>
      </c>
      <c r="M17" s="35">
        <f>L17-0.34</f>
        <v>9.66</v>
      </c>
      <c r="N17" s="35">
        <f t="shared" ref="N17:AA17" si="6">M17-0.34</f>
        <v>9.32</v>
      </c>
      <c r="O17" s="35">
        <f t="shared" si="6"/>
        <v>8.98</v>
      </c>
      <c r="P17" s="35">
        <f t="shared" si="6"/>
        <v>8.64</v>
      </c>
      <c r="Q17" s="35">
        <f t="shared" si="6"/>
        <v>8.3000000000000007</v>
      </c>
      <c r="R17" s="35">
        <f t="shared" si="6"/>
        <v>7.9600000000000009</v>
      </c>
      <c r="S17" s="35">
        <f t="shared" si="6"/>
        <v>7.620000000000001</v>
      </c>
      <c r="T17" s="35">
        <v>6</v>
      </c>
      <c r="U17" s="31">
        <f t="shared" si="6"/>
        <v>5.66</v>
      </c>
      <c r="V17" s="31">
        <f t="shared" si="6"/>
        <v>5.32</v>
      </c>
      <c r="W17" s="31">
        <f t="shared" si="6"/>
        <v>4.9800000000000004</v>
      </c>
      <c r="X17" s="31">
        <f t="shared" si="6"/>
        <v>4.6400000000000006</v>
      </c>
      <c r="Y17" s="31">
        <f t="shared" si="6"/>
        <v>4.3000000000000007</v>
      </c>
      <c r="Z17" s="31">
        <f t="shared" si="6"/>
        <v>3.9600000000000009</v>
      </c>
      <c r="AA17" s="31">
        <f t="shared" si="6"/>
        <v>3.620000000000001</v>
      </c>
      <c r="AB17" s="33" t="s">
        <v>281</v>
      </c>
      <c r="AC17" s="33" t="s">
        <v>281</v>
      </c>
      <c r="AD17" s="33" t="s">
        <v>281</v>
      </c>
      <c r="AE17" s="33" t="s">
        <v>281</v>
      </c>
      <c r="AF17" s="33" t="s">
        <v>281</v>
      </c>
      <c r="AG17" s="33" t="s">
        <v>281</v>
      </c>
      <c r="AH17" s="33" t="s">
        <v>281</v>
      </c>
      <c r="AI17" s="33" t="s">
        <v>281</v>
      </c>
      <c r="AJ17" s="33" t="s">
        <v>281</v>
      </c>
      <c r="AK17" s="33" t="s">
        <v>281</v>
      </c>
      <c r="AL17" s="33" t="s">
        <v>281</v>
      </c>
      <c r="AM17" s="33" t="s">
        <v>281</v>
      </c>
      <c r="AN17" s="138">
        <f t="shared" si="1"/>
        <v>0.20399999999999999</v>
      </c>
    </row>
    <row r="18" spans="1:40" ht="24">
      <c r="A18" s="139" t="s">
        <v>297</v>
      </c>
      <c r="B18" s="41" t="s">
        <v>298</v>
      </c>
      <c r="C18" s="19" t="s">
        <v>299</v>
      </c>
      <c r="D18" s="30">
        <v>68</v>
      </c>
      <c r="E18" s="30">
        <v>52.08</v>
      </c>
      <c r="F18" s="30">
        <v>41.28</v>
      </c>
      <c r="G18" s="30">
        <v>24</v>
      </c>
      <c r="H18" s="30">
        <v>22</v>
      </c>
      <c r="I18" s="30">
        <v>20</v>
      </c>
      <c r="J18" s="30">
        <v>18</v>
      </c>
      <c r="K18" s="30">
        <v>16</v>
      </c>
      <c r="L18" s="31">
        <v>13</v>
      </c>
      <c r="M18" s="35">
        <f>SUM(L18-0.34)</f>
        <v>12.66</v>
      </c>
      <c r="N18" s="35">
        <f t="shared" ref="N18:AC19" si="7">SUM(M18-0.34)</f>
        <v>12.32</v>
      </c>
      <c r="O18" s="35">
        <f t="shared" si="7"/>
        <v>11.98</v>
      </c>
      <c r="P18" s="35">
        <f t="shared" si="7"/>
        <v>11.64</v>
      </c>
      <c r="Q18" s="35">
        <f t="shared" si="7"/>
        <v>11.3</v>
      </c>
      <c r="R18" s="35">
        <f t="shared" si="7"/>
        <v>10.96</v>
      </c>
      <c r="S18" s="35">
        <f t="shared" si="7"/>
        <v>10.620000000000001</v>
      </c>
      <c r="T18" s="35">
        <v>9</v>
      </c>
      <c r="U18" s="31">
        <f t="shared" si="7"/>
        <v>8.66</v>
      </c>
      <c r="V18" s="31">
        <f t="shared" si="7"/>
        <v>8.32</v>
      </c>
      <c r="W18" s="31">
        <f t="shared" si="7"/>
        <v>7.98</v>
      </c>
      <c r="X18" s="31">
        <f t="shared" si="7"/>
        <v>7.6400000000000006</v>
      </c>
      <c r="Y18" s="31">
        <f t="shared" si="7"/>
        <v>7.3000000000000007</v>
      </c>
      <c r="Z18" s="31">
        <f t="shared" si="7"/>
        <v>6.9600000000000009</v>
      </c>
      <c r="AA18" s="31">
        <f t="shared" si="7"/>
        <v>6.620000000000001</v>
      </c>
      <c r="AB18" s="31">
        <v>4</v>
      </c>
      <c r="AC18" s="31">
        <f t="shared" si="7"/>
        <v>3.66</v>
      </c>
      <c r="AD18" s="31">
        <f t="shared" ref="AD18:AI18" si="8">SUM(AC18-0.34)</f>
        <v>3.3200000000000003</v>
      </c>
      <c r="AE18" s="31">
        <f t="shared" si="8"/>
        <v>2.9800000000000004</v>
      </c>
      <c r="AF18" s="31">
        <f t="shared" si="8"/>
        <v>2.6400000000000006</v>
      </c>
      <c r="AG18" s="31">
        <f t="shared" si="8"/>
        <v>2.3000000000000007</v>
      </c>
      <c r="AH18" s="31">
        <f t="shared" si="8"/>
        <v>1.9600000000000006</v>
      </c>
      <c r="AI18" s="31">
        <f t="shared" si="8"/>
        <v>1.6200000000000006</v>
      </c>
      <c r="AJ18" s="33" t="s">
        <v>281</v>
      </c>
      <c r="AK18" s="33" t="s">
        <v>281</v>
      </c>
      <c r="AL18" s="33" t="s">
        <v>281</v>
      </c>
      <c r="AM18" s="33" t="s">
        <v>281</v>
      </c>
      <c r="AN18" s="138">
        <f t="shared" si="1"/>
        <v>0.20399999999999999</v>
      </c>
    </row>
    <row r="19" spans="1:40">
      <c r="A19" s="139" t="s">
        <v>300</v>
      </c>
      <c r="B19" s="41" t="s">
        <v>196</v>
      </c>
      <c r="C19" s="29" t="s">
        <v>301</v>
      </c>
      <c r="D19" s="30">
        <v>68</v>
      </c>
      <c r="E19" s="30">
        <v>47.6</v>
      </c>
      <c r="F19" s="30">
        <v>36</v>
      </c>
      <c r="G19" s="30">
        <v>26</v>
      </c>
      <c r="H19" s="30">
        <v>24</v>
      </c>
      <c r="I19" s="30">
        <v>22</v>
      </c>
      <c r="J19" s="30">
        <v>20</v>
      </c>
      <c r="K19" s="30">
        <v>18</v>
      </c>
      <c r="L19" s="31">
        <v>13</v>
      </c>
      <c r="M19" s="35">
        <f>SUM(L19-0.34)</f>
        <v>12.66</v>
      </c>
      <c r="N19" s="35">
        <f t="shared" si="7"/>
        <v>12.32</v>
      </c>
      <c r="O19" s="35">
        <f t="shared" si="7"/>
        <v>11.98</v>
      </c>
      <c r="P19" s="35">
        <f t="shared" si="7"/>
        <v>11.64</v>
      </c>
      <c r="Q19" s="35">
        <f t="shared" si="7"/>
        <v>11.3</v>
      </c>
      <c r="R19" s="35">
        <f t="shared" si="7"/>
        <v>10.96</v>
      </c>
      <c r="S19" s="35">
        <f t="shared" si="7"/>
        <v>10.620000000000001</v>
      </c>
      <c r="T19" s="35">
        <v>9</v>
      </c>
      <c r="U19" s="31">
        <f t="shared" si="7"/>
        <v>8.66</v>
      </c>
      <c r="V19" s="31">
        <f t="shared" si="7"/>
        <v>8.32</v>
      </c>
      <c r="W19" s="31">
        <f t="shared" si="7"/>
        <v>7.98</v>
      </c>
      <c r="X19" s="31">
        <f t="shared" si="7"/>
        <v>7.6400000000000006</v>
      </c>
      <c r="Y19" s="31">
        <f t="shared" si="7"/>
        <v>7.3000000000000007</v>
      </c>
      <c r="Z19" s="31">
        <f t="shared" si="7"/>
        <v>6.9600000000000009</v>
      </c>
      <c r="AA19" s="31">
        <f t="shared" si="7"/>
        <v>6.620000000000001</v>
      </c>
      <c r="AB19" s="33" t="s">
        <v>281</v>
      </c>
      <c r="AC19" s="33" t="s">
        <v>281</v>
      </c>
      <c r="AD19" s="33" t="s">
        <v>281</v>
      </c>
      <c r="AE19" s="33" t="s">
        <v>281</v>
      </c>
      <c r="AF19" s="33" t="s">
        <v>281</v>
      </c>
      <c r="AG19" s="33" t="s">
        <v>281</v>
      </c>
      <c r="AH19" s="33" t="s">
        <v>281</v>
      </c>
      <c r="AI19" s="33" t="s">
        <v>281</v>
      </c>
      <c r="AJ19" s="33" t="s">
        <v>281</v>
      </c>
      <c r="AK19" s="33" t="s">
        <v>281</v>
      </c>
      <c r="AL19" s="33" t="s">
        <v>281</v>
      </c>
      <c r="AM19" s="33" t="s">
        <v>281</v>
      </c>
      <c r="AN19" s="138">
        <f t="shared" si="1"/>
        <v>0.20399999999999999</v>
      </c>
    </row>
    <row r="20" spans="1:40">
      <c r="A20" s="139" t="s">
        <v>302</v>
      </c>
      <c r="B20" s="41" t="s">
        <v>88</v>
      </c>
      <c r="C20" s="29" t="s">
        <v>303</v>
      </c>
      <c r="D20" s="30">
        <v>51</v>
      </c>
      <c r="E20" s="30">
        <v>35.700000000000003</v>
      </c>
      <c r="F20" s="30">
        <v>27</v>
      </c>
      <c r="G20" s="30">
        <v>19.5</v>
      </c>
      <c r="H20" s="30">
        <v>18</v>
      </c>
      <c r="I20" s="30">
        <v>16.5</v>
      </c>
      <c r="J20" s="30">
        <v>15</v>
      </c>
      <c r="K20" s="30">
        <v>13.5</v>
      </c>
      <c r="L20" s="35">
        <v>8</v>
      </c>
      <c r="M20" s="35">
        <f>SUM(L20-0.255)</f>
        <v>7.7450000000000001</v>
      </c>
      <c r="N20" s="35">
        <f t="shared" ref="N20:S20" si="9">SUM(M20-0.255)</f>
        <v>7.49</v>
      </c>
      <c r="O20" s="35">
        <f t="shared" si="9"/>
        <v>7.2350000000000003</v>
      </c>
      <c r="P20" s="35">
        <f t="shared" si="9"/>
        <v>6.98</v>
      </c>
      <c r="Q20" s="35">
        <f t="shared" si="9"/>
        <v>6.7250000000000005</v>
      </c>
      <c r="R20" s="35">
        <f t="shared" si="9"/>
        <v>6.4700000000000006</v>
      </c>
      <c r="S20" s="35">
        <f t="shared" si="9"/>
        <v>6.2150000000000007</v>
      </c>
      <c r="T20" s="34" t="s">
        <v>281</v>
      </c>
      <c r="U20" s="33" t="s">
        <v>281</v>
      </c>
      <c r="V20" s="33" t="s">
        <v>281</v>
      </c>
      <c r="W20" s="33" t="s">
        <v>281</v>
      </c>
      <c r="X20" s="33" t="s">
        <v>281</v>
      </c>
      <c r="Y20" s="33" t="s">
        <v>281</v>
      </c>
      <c r="Z20" s="33" t="s">
        <v>281</v>
      </c>
      <c r="AA20" s="33" t="s">
        <v>281</v>
      </c>
      <c r="AB20" s="33" t="s">
        <v>281</v>
      </c>
      <c r="AC20" s="33" t="s">
        <v>281</v>
      </c>
      <c r="AD20" s="33" t="s">
        <v>281</v>
      </c>
      <c r="AE20" s="33" t="s">
        <v>281</v>
      </c>
      <c r="AF20" s="33" t="s">
        <v>281</v>
      </c>
      <c r="AG20" s="33" t="s">
        <v>281</v>
      </c>
      <c r="AH20" s="33" t="s">
        <v>281</v>
      </c>
      <c r="AI20" s="33" t="s">
        <v>281</v>
      </c>
      <c r="AJ20" s="33" t="s">
        <v>281</v>
      </c>
      <c r="AK20" s="33" t="s">
        <v>281</v>
      </c>
      <c r="AL20" s="33" t="s">
        <v>281</v>
      </c>
      <c r="AM20" s="33" t="s">
        <v>281</v>
      </c>
      <c r="AN20" s="138">
        <f t="shared" si="1"/>
        <v>0.153</v>
      </c>
    </row>
    <row r="21" spans="1:40">
      <c r="A21" s="139" t="s">
        <v>304</v>
      </c>
      <c r="B21" s="41" t="s">
        <v>67</v>
      </c>
      <c r="C21" s="29" t="s">
        <v>305</v>
      </c>
      <c r="D21" s="30">
        <v>34</v>
      </c>
      <c r="E21" s="30">
        <v>26.04</v>
      </c>
      <c r="F21" s="30">
        <v>20.64</v>
      </c>
      <c r="G21" s="30">
        <v>12</v>
      </c>
      <c r="H21" s="30">
        <v>11</v>
      </c>
      <c r="I21" s="30">
        <v>10</v>
      </c>
      <c r="J21" s="30">
        <v>9</v>
      </c>
      <c r="K21" s="30">
        <v>8</v>
      </c>
      <c r="L21" s="35">
        <v>6</v>
      </c>
      <c r="M21" s="35">
        <f>SUM(L21-0.17)</f>
        <v>5.83</v>
      </c>
      <c r="N21" s="35">
        <f t="shared" ref="N21:S22" si="10">SUM(M21-0.17)</f>
        <v>5.66</v>
      </c>
      <c r="O21" s="35">
        <f t="shared" si="10"/>
        <v>5.49</v>
      </c>
      <c r="P21" s="35">
        <f t="shared" si="10"/>
        <v>5.32</v>
      </c>
      <c r="Q21" s="35">
        <f t="shared" si="10"/>
        <v>5.15</v>
      </c>
      <c r="R21" s="35">
        <f t="shared" si="10"/>
        <v>4.9800000000000004</v>
      </c>
      <c r="S21" s="35">
        <f t="shared" si="10"/>
        <v>4.8100000000000005</v>
      </c>
      <c r="T21" s="34" t="s">
        <v>281</v>
      </c>
      <c r="U21" s="33" t="s">
        <v>281</v>
      </c>
      <c r="V21" s="33" t="s">
        <v>281</v>
      </c>
      <c r="W21" s="33" t="s">
        <v>281</v>
      </c>
      <c r="X21" s="33" t="s">
        <v>281</v>
      </c>
      <c r="Y21" s="33" t="s">
        <v>281</v>
      </c>
      <c r="Z21" s="33" t="s">
        <v>281</v>
      </c>
      <c r="AA21" s="33" t="s">
        <v>281</v>
      </c>
      <c r="AB21" s="33" t="s">
        <v>281</v>
      </c>
      <c r="AC21" s="33" t="s">
        <v>281</v>
      </c>
      <c r="AD21" s="33" t="s">
        <v>281</v>
      </c>
      <c r="AE21" s="33" t="s">
        <v>281</v>
      </c>
      <c r="AF21" s="33" t="s">
        <v>281</v>
      </c>
      <c r="AG21" s="33" t="s">
        <v>281</v>
      </c>
      <c r="AH21" s="33" t="s">
        <v>281</v>
      </c>
      <c r="AI21" s="33" t="s">
        <v>281</v>
      </c>
      <c r="AJ21" s="33" t="s">
        <v>281</v>
      </c>
      <c r="AK21" s="33" t="s">
        <v>281</v>
      </c>
      <c r="AL21" s="33" t="s">
        <v>281</v>
      </c>
      <c r="AM21" s="33" t="s">
        <v>281</v>
      </c>
      <c r="AN21" s="138">
        <f t="shared" si="1"/>
        <v>0.10199999999999999</v>
      </c>
    </row>
    <row r="22" spans="1:40">
      <c r="A22" s="139" t="s">
        <v>306</v>
      </c>
      <c r="B22" s="41" t="s">
        <v>307</v>
      </c>
      <c r="C22" s="29" t="s">
        <v>308</v>
      </c>
      <c r="D22" s="30">
        <v>34</v>
      </c>
      <c r="E22" s="30">
        <v>26.04</v>
      </c>
      <c r="F22" s="30">
        <v>20.64</v>
      </c>
      <c r="G22" s="30">
        <v>12</v>
      </c>
      <c r="H22" s="30">
        <v>11</v>
      </c>
      <c r="I22" s="30">
        <v>10</v>
      </c>
      <c r="J22" s="30">
        <v>9</v>
      </c>
      <c r="K22" s="30">
        <v>8</v>
      </c>
      <c r="L22" s="35">
        <v>6</v>
      </c>
      <c r="M22" s="35">
        <f>SUM(L22-0.17)</f>
        <v>5.83</v>
      </c>
      <c r="N22" s="35">
        <f t="shared" si="10"/>
        <v>5.66</v>
      </c>
      <c r="O22" s="35">
        <f t="shared" si="10"/>
        <v>5.49</v>
      </c>
      <c r="P22" s="35">
        <f t="shared" si="10"/>
        <v>5.32</v>
      </c>
      <c r="Q22" s="35">
        <f t="shared" si="10"/>
        <v>5.15</v>
      </c>
      <c r="R22" s="35">
        <f t="shared" si="10"/>
        <v>4.9800000000000004</v>
      </c>
      <c r="S22" s="35">
        <f t="shared" si="10"/>
        <v>4.8100000000000005</v>
      </c>
      <c r="T22" s="33" t="s">
        <v>281</v>
      </c>
      <c r="U22" s="33" t="s">
        <v>281</v>
      </c>
      <c r="V22" s="33" t="s">
        <v>281</v>
      </c>
      <c r="W22" s="33" t="s">
        <v>281</v>
      </c>
      <c r="X22" s="33" t="s">
        <v>281</v>
      </c>
      <c r="Y22" s="33" t="s">
        <v>281</v>
      </c>
      <c r="Z22" s="33" t="s">
        <v>281</v>
      </c>
      <c r="AA22" s="33" t="s">
        <v>281</v>
      </c>
      <c r="AB22" s="33" t="s">
        <v>281</v>
      </c>
      <c r="AC22" s="33" t="s">
        <v>281</v>
      </c>
      <c r="AD22" s="33" t="s">
        <v>281</v>
      </c>
      <c r="AE22" s="33" t="s">
        <v>281</v>
      </c>
      <c r="AF22" s="33" t="s">
        <v>281</v>
      </c>
      <c r="AG22" s="33" t="s">
        <v>281</v>
      </c>
      <c r="AH22" s="33" t="s">
        <v>281</v>
      </c>
      <c r="AI22" s="33" t="s">
        <v>281</v>
      </c>
      <c r="AJ22" s="33" t="s">
        <v>281</v>
      </c>
      <c r="AK22" s="33" t="s">
        <v>281</v>
      </c>
      <c r="AL22" s="33" t="s">
        <v>281</v>
      </c>
      <c r="AM22" s="33" t="s">
        <v>281</v>
      </c>
      <c r="AN22" s="138">
        <f t="shared" si="1"/>
        <v>0.10199999999999999</v>
      </c>
    </row>
    <row r="23" spans="1:40">
      <c r="A23" s="139" t="s">
        <v>309</v>
      </c>
      <c r="B23" s="41" t="s">
        <v>74</v>
      </c>
      <c r="C23" s="29" t="s">
        <v>310</v>
      </c>
      <c r="D23" s="30">
        <v>25.5</v>
      </c>
      <c r="E23" s="30">
        <v>19.53</v>
      </c>
      <c r="F23" s="30">
        <v>15.48</v>
      </c>
      <c r="G23" s="30">
        <v>9</v>
      </c>
      <c r="H23" s="30">
        <v>8.25</v>
      </c>
      <c r="I23" s="30">
        <v>7.5</v>
      </c>
      <c r="J23" s="30">
        <v>6.75</v>
      </c>
      <c r="K23" s="30">
        <v>6</v>
      </c>
      <c r="L23" s="35">
        <v>5</v>
      </c>
      <c r="M23" s="35">
        <f>SUM(L23-0.1275)</f>
        <v>4.8724999999999996</v>
      </c>
      <c r="N23" s="35">
        <f t="shared" ref="N23:S23" si="11">SUM(M23-0.1275)</f>
        <v>4.7449999999999992</v>
      </c>
      <c r="O23" s="35">
        <f t="shared" si="11"/>
        <v>4.6174999999999988</v>
      </c>
      <c r="P23" s="35">
        <f t="shared" si="11"/>
        <v>4.4899999999999984</v>
      </c>
      <c r="Q23" s="35">
        <f t="shared" si="11"/>
        <v>4.362499999999998</v>
      </c>
      <c r="R23" s="35">
        <f t="shared" si="11"/>
        <v>4.2349999999999977</v>
      </c>
      <c r="S23" s="35">
        <f t="shared" si="11"/>
        <v>4.1074999999999973</v>
      </c>
      <c r="T23" s="33" t="s">
        <v>281</v>
      </c>
      <c r="U23" s="33" t="s">
        <v>281</v>
      </c>
      <c r="V23" s="33" t="s">
        <v>281</v>
      </c>
      <c r="W23" s="33" t="s">
        <v>281</v>
      </c>
      <c r="X23" s="33" t="s">
        <v>281</v>
      </c>
      <c r="Y23" s="33" t="s">
        <v>281</v>
      </c>
      <c r="Z23" s="33" t="s">
        <v>281</v>
      </c>
      <c r="AA23" s="33" t="s">
        <v>281</v>
      </c>
      <c r="AB23" s="33" t="s">
        <v>281</v>
      </c>
      <c r="AC23" s="33" t="s">
        <v>281</v>
      </c>
      <c r="AD23" s="33" t="s">
        <v>281</v>
      </c>
      <c r="AE23" s="33" t="s">
        <v>281</v>
      </c>
      <c r="AF23" s="33" t="s">
        <v>281</v>
      </c>
      <c r="AG23" s="33" t="s">
        <v>281</v>
      </c>
      <c r="AH23" s="33" t="s">
        <v>281</v>
      </c>
      <c r="AI23" s="33" t="s">
        <v>281</v>
      </c>
      <c r="AJ23" s="33" t="s">
        <v>281</v>
      </c>
      <c r="AK23" s="33" t="s">
        <v>281</v>
      </c>
      <c r="AL23" s="33" t="s">
        <v>281</v>
      </c>
      <c r="AM23" s="33" t="s">
        <v>281</v>
      </c>
      <c r="AN23" s="138">
        <f t="shared" si="1"/>
        <v>7.6499999999999999E-2</v>
      </c>
    </row>
    <row r="24" spans="1:40">
      <c r="A24" s="139" t="s">
        <v>311</v>
      </c>
      <c r="B24" s="41" t="s">
        <v>312</v>
      </c>
      <c r="C24" s="29" t="s">
        <v>313</v>
      </c>
      <c r="D24" s="30">
        <v>21.25</v>
      </c>
      <c r="E24" s="30">
        <v>14.5</v>
      </c>
      <c r="F24" s="30">
        <v>11.5</v>
      </c>
      <c r="G24" s="30">
        <v>7</v>
      </c>
      <c r="H24" s="30">
        <v>6.5</v>
      </c>
      <c r="I24" s="30">
        <v>6</v>
      </c>
      <c r="J24" s="30">
        <v>5.5</v>
      </c>
      <c r="K24" s="30">
        <v>5</v>
      </c>
      <c r="L24" s="35">
        <v>4</v>
      </c>
      <c r="M24" s="35">
        <f>SUM(L24-0.10625)</f>
        <v>3.8937499999999998</v>
      </c>
      <c r="N24" s="35">
        <f t="shared" ref="N24:S24" si="12">SUM(M24-0.10625)</f>
        <v>3.7874999999999996</v>
      </c>
      <c r="O24" s="35">
        <f t="shared" si="12"/>
        <v>3.6812499999999995</v>
      </c>
      <c r="P24" s="35">
        <f t="shared" si="12"/>
        <v>3.5749999999999993</v>
      </c>
      <c r="Q24" s="35">
        <f t="shared" si="12"/>
        <v>3.4687499999999991</v>
      </c>
      <c r="R24" s="35">
        <f t="shared" si="12"/>
        <v>3.3624999999999989</v>
      </c>
      <c r="S24" s="35">
        <f t="shared" si="12"/>
        <v>3.2562499999999988</v>
      </c>
      <c r="T24" s="33" t="s">
        <v>281</v>
      </c>
      <c r="U24" s="33" t="s">
        <v>281</v>
      </c>
      <c r="V24" s="33" t="s">
        <v>281</v>
      </c>
      <c r="W24" s="33" t="s">
        <v>281</v>
      </c>
      <c r="X24" s="33" t="s">
        <v>281</v>
      </c>
      <c r="Y24" s="33" t="s">
        <v>281</v>
      </c>
      <c r="Z24" s="33" t="s">
        <v>281</v>
      </c>
      <c r="AA24" s="33" t="s">
        <v>281</v>
      </c>
      <c r="AB24" s="33" t="s">
        <v>281</v>
      </c>
      <c r="AC24" s="33" t="s">
        <v>281</v>
      </c>
      <c r="AD24" s="33" t="s">
        <v>281</v>
      </c>
      <c r="AE24" s="33" t="s">
        <v>281</v>
      </c>
      <c r="AF24" s="33" t="s">
        <v>281</v>
      </c>
      <c r="AG24" s="33" t="s">
        <v>281</v>
      </c>
      <c r="AH24" s="33" t="s">
        <v>281</v>
      </c>
      <c r="AI24" s="33" t="s">
        <v>281</v>
      </c>
      <c r="AJ24" s="33" t="s">
        <v>281</v>
      </c>
      <c r="AK24" s="33" t="s">
        <v>281</v>
      </c>
      <c r="AL24" s="33" t="s">
        <v>281</v>
      </c>
      <c r="AM24" s="33" t="s">
        <v>281</v>
      </c>
      <c r="AN24" s="138">
        <f t="shared" si="1"/>
        <v>6.3750000000000001E-2</v>
      </c>
    </row>
    <row r="25" spans="1:40">
      <c r="A25" s="139" t="s">
        <v>314</v>
      </c>
      <c r="B25" s="41" t="s">
        <v>315</v>
      </c>
      <c r="C25" s="29" t="s">
        <v>316</v>
      </c>
      <c r="D25" s="30">
        <v>17</v>
      </c>
      <c r="E25" s="30">
        <v>13.02</v>
      </c>
      <c r="F25" s="30">
        <v>10.32</v>
      </c>
      <c r="G25" s="30">
        <v>6</v>
      </c>
      <c r="H25" s="30">
        <v>5.5</v>
      </c>
      <c r="I25" s="30">
        <v>5</v>
      </c>
      <c r="J25" s="30">
        <v>4.5</v>
      </c>
      <c r="K25" s="30">
        <v>4</v>
      </c>
      <c r="L25" s="35">
        <v>3</v>
      </c>
      <c r="M25" s="35">
        <f>SUM(L25-0.085)</f>
        <v>2.915</v>
      </c>
      <c r="N25" s="35">
        <f t="shared" ref="N25:S25" si="13">SUM(M25-0.085)</f>
        <v>2.83</v>
      </c>
      <c r="O25" s="35">
        <f t="shared" si="13"/>
        <v>2.7450000000000001</v>
      </c>
      <c r="P25" s="35">
        <f t="shared" si="13"/>
        <v>2.66</v>
      </c>
      <c r="Q25" s="35">
        <f t="shared" si="13"/>
        <v>2.5750000000000002</v>
      </c>
      <c r="R25" s="35">
        <f t="shared" si="13"/>
        <v>2.4900000000000002</v>
      </c>
      <c r="S25" s="35">
        <f t="shared" si="13"/>
        <v>2.4050000000000002</v>
      </c>
      <c r="T25" s="33" t="s">
        <v>281</v>
      </c>
      <c r="U25" s="33" t="s">
        <v>281</v>
      </c>
      <c r="V25" s="33" t="s">
        <v>281</v>
      </c>
      <c r="W25" s="33" t="s">
        <v>281</v>
      </c>
      <c r="X25" s="33" t="s">
        <v>281</v>
      </c>
      <c r="Y25" s="33" t="s">
        <v>281</v>
      </c>
      <c r="Z25" s="33" t="s">
        <v>281</v>
      </c>
      <c r="AA25" s="33" t="s">
        <v>281</v>
      </c>
      <c r="AB25" s="33" t="s">
        <v>281</v>
      </c>
      <c r="AC25" s="33" t="s">
        <v>281</v>
      </c>
      <c r="AD25" s="33" t="s">
        <v>281</v>
      </c>
      <c r="AE25" s="33" t="s">
        <v>281</v>
      </c>
      <c r="AF25" s="33" t="s">
        <v>281</v>
      </c>
      <c r="AG25" s="33" t="s">
        <v>281</v>
      </c>
      <c r="AH25" s="33" t="s">
        <v>281</v>
      </c>
      <c r="AI25" s="33" t="s">
        <v>281</v>
      </c>
      <c r="AJ25" s="33" t="s">
        <v>281</v>
      </c>
      <c r="AK25" s="33" t="s">
        <v>281</v>
      </c>
      <c r="AL25" s="33" t="s">
        <v>281</v>
      </c>
      <c r="AM25" s="33" t="s">
        <v>281</v>
      </c>
      <c r="AN25" s="138">
        <f t="shared" si="1"/>
        <v>5.0999999999999997E-2</v>
      </c>
    </row>
    <row r="26" spans="1:40" ht="24.75" thickBot="1">
      <c r="A26" s="36" t="s">
        <v>317</v>
      </c>
      <c r="B26" s="42" t="s">
        <v>318</v>
      </c>
      <c r="C26" s="20" t="s">
        <v>319</v>
      </c>
      <c r="D26" s="37">
        <v>11.48</v>
      </c>
      <c r="E26" s="37">
        <v>8.7899999999999991</v>
      </c>
      <c r="F26" s="37">
        <v>6.97</v>
      </c>
      <c r="G26" s="37">
        <v>4.05</v>
      </c>
      <c r="H26" s="37">
        <v>3.71</v>
      </c>
      <c r="I26" s="37">
        <v>3.38</v>
      </c>
      <c r="J26" s="37">
        <v>3.04</v>
      </c>
      <c r="K26" s="37">
        <v>2.7</v>
      </c>
      <c r="L26" s="38">
        <v>2</v>
      </c>
      <c r="M26" s="38">
        <f>SUM(L26-0.0574)</f>
        <v>1.9426000000000001</v>
      </c>
      <c r="N26" s="38">
        <f t="shared" ref="N26:AA26" si="14">SUM(M26-0.0574)</f>
        <v>1.8852000000000002</v>
      </c>
      <c r="O26" s="38">
        <f t="shared" si="14"/>
        <v>1.8278000000000003</v>
      </c>
      <c r="P26" s="38">
        <f t="shared" si="14"/>
        <v>1.7704000000000004</v>
      </c>
      <c r="Q26" s="38">
        <f t="shared" si="14"/>
        <v>1.7130000000000005</v>
      </c>
      <c r="R26" s="38">
        <f t="shared" si="14"/>
        <v>1.6556000000000006</v>
      </c>
      <c r="S26" s="38">
        <f t="shared" si="14"/>
        <v>1.5982000000000007</v>
      </c>
      <c r="T26" s="38">
        <v>1.3</v>
      </c>
      <c r="U26" s="38">
        <f t="shared" si="14"/>
        <v>1.2426000000000001</v>
      </c>
      <c r="V26" s="38">
        <f t="shared" si="14"/>
        <v>1.1852000000000003</v>
      </c>
      <c r="W26" s="38">
        <f t="shared" si="14"/>
        <v>1.1278000000000004</v>
      </c>
      <c r="X26" s="38">
        <f t="shared" si="14"/>
        <v>1.0704000000000005</v>
      </c>
      <c r="Y26" s="38">
        <f t="shared" si="14"/>
        <v>1.0130000000000006</v>
      </c>
      <c r="Z26" s="38">
        <f t="shared" si="14"/>
        <v>0.95560000000000056</v>
      </c>
      <c r="AA26" s="38">
        <f t="shared" si="14"/>
        <v>0.89820000000000055</v>
      </c>
      <c r="AB26" s="39" t="s">
        <v>281</v>
      </c>
      <c r="AC26" s="39" t="s">
        <v>281</v>
      </c>
      <c r="AD26" s="39" t="s">
        <v>281</v>
      </c>
      <c r="AE26" s="39" t="s">
        <v>281</v>
      </c>
      <c r="AF26" s="39" t="s">
        <v>281</v>
      </c>
      <c r="AG26" s="39" t="s">
        <v>281</v>
      </c>
      <c r="AH26" s="39" t="s">
        <v>281</v>
      </c>
      <c r="AI26" s="39" t="s">
        <v>281</v>
      </c>
      <c r="AJ26" s="39" t="s">
        <v>281</v>
      </c>
      <c r="AK26" s="39" t="s">
        <v>281</v>
      </c>
      <c r="AL26" s="39" t="s">
        <v>281</v>
      </c>
      <c r="AM26" s="39" t="s">
        <v>281</v>
      </c>
      <c r="AN26" s="40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4" t="s">
        <v>320</v>
      </c>
    </row>
    <row r="2" spans="1:1" s="16" customFormat="1" ht="15" customHeight="1">
      <c r="A2" s="15" t="s">
        <v>321</v>
      </c>
    </row>
    <row r="3" spans="1:1" s="16" customFormat="1" ht="15" customHeight="1">
      <c r="A3" s="15" t="s">
        <v>322</v>
      </c>
    </row>
    <row r="4" spans="1:1" s="16" customFormat="1" ht="15" customHeight="1">
      <c r="A4" s="15" t="s">
        <v>323</v>
      </c>
    </row>
    <row r="5" spans="1:1" s="16" customFormat="1" ht="15" customHeight="1">
      <c r="A5" s="15" t="s">
        <v>324</v>
      </c>
    </row>
    <row r="6" spans="1:1" s="16" customFormat="1" ht="15" customHeight="1">
      <c r="A6" s="15" t="s">
        <v>325</v>
      </c>
    </row>
    <row r="7" spans="1:1" s="16" customFormat="1" ht="15" customHeight="1">
      <c r="A7" s="15" t="s">
        <v>326</v>
      </c>
    </row>
    <row r="8" spans="1:1" s="16" customFormat="1" ht="15" customHeight="1">
      <c r="A8" s="15" t="s">
        <v>327</v>
      </c>
    </row>
    <row r="9" spans="1:1" s="16" customFormat="1" ht="15" customHeight="1">
      <c r="A9" s="15" t="s">
        <v>328</v>
      </c>
    </row>
    <row r="10" spans="1:1" s="16" customFormat="1" ht="15" customHeight="1">
      <c r="A10" s="15" t="s">
        <v>329</v>
      </c>
    </row>
    <row r="11" spans="1:1" s="16" customFormat="1" ht="15" customHeight="1">
      <c r="A11" s="15" t="s">
        <v>330</v>
      </c>
    </row>
    <row r="12" spans="1:1" s="16" customFormat="1" ht="15" customHeight="1">
      <c r="A12" s="15" t="s">
        <v>331</v>
      </c>
    </row>
    <row r="13" spans="1:1" s="16" customFormat="1" ht="15" customHeight="1">
      <c r="A13" s="15" t="s">
        <v>332</v>
      </c>
    </row>
    <row r="14" spans="1:1" s="16" customFormat="1" ht="15" customHeight="1">
      <c r="A14" s="15" t="s">
        <v>333</v>
      </c>
    </row>
    <row r="15" spans="1:1" s="16" customFormat="1" ht="15" customHeight="1">
      <c r="A15" s="15" t="s">
        <v>334</v>
      </c>
    </row>
    <row r="16" spans="1:1" s="16" customFormat="1" ht="15" customHeight="1">
      <c r="A16" s="15" t="s">
        <v>335</v>
      </c>
    </row>
    <row r="17" spans="1:1" s="16" customFormat="1" ht="15" customHeight="1">
      <c r="A17" s="15" t="s">
        <v>336</v>
      </c>
    </row>
    <row r="18" spans="1:1" s="16" customFormat="1" ht="15" customHeight="1">
      <c r="A18" s="15" t="s">
        <v>2</v>
      </c>
    </row>
    <row r="19" spans="1:1" s="16" customFormat="1" ht="15" customHeight="1">
      <c r="A19" s="15" t="s">
        <v>337</v>
      </c>
    </row>
    <row r="20" spans="1:1" s="16" customFormat="1" ht="15" customHeight="1">
      <c r="A20" s="15" t="s">
        <v>338</v>
      </c>
    </row>
    <row r="21" spans="1:1" s="16" customFormat="1" ht="15" customHeight="1">
      <c r="A21" s="15" t="s">
        <v>339</v>
      </c>
    </row>
    <row r="22" spans="1:1" s="16" customFormat="1" ht="15" customHeight="1">
      <c r="A22" s="15" t="s">
        <v>340</v>
      </c>
    </row>
    <row r="23" spans="1:1" s="16" customFormat="1" ht="15" customHeight="1">
      <c r="A23" s="15" t="s">
        <v>341</v>
      </c>
    </row>
    <row r="24" spans="1:1" s="16" customFormat="1" ht="15" customHeight="1">
      <c r="A24" s="15" t="s">
        <v>342</v>
      </c>
    </row>
    <row r="25" spans="1:1" s="16" customFormat="1" ht="15" customHeight="1">
      <c r="A25" s="15" t="s">
        <v>343</v>
      </c>
    </row>
    <row r="26" spans="1:1" s="16" customFormat="1" ht="15" customHeight="1">
      <c r="A26" s="15" t="s">
        <v>344</v>
      </c>
    </row>
    <row r="27" spans="1:1" s="16" customFormat="1" ht="15" customHeight="1">
      <c r="A27" s="15" t="s">
        <v>345</v>
      </c>
    </row>
    <row r="28" spans="1:1" s="16" customFormat="1" ht="15" customHeight="1">
      <c r="A28" s="15" t="s">
        <v>346</v>
      </c>
    </row>
    <row r="29" spans="1:1" s="16" customFormat="1" ht="15" customHeight="1">
      <c r="A29" s="15" t="s">
        <v>347</v>
      </c>
    </row>
    <row r="30" spans="1:1" s="16" customFormat="1" ht="15" customHeight="1">
      <c r="A30" s="15" t="s">
        <v>348</v>
      </c>
    </row>
    <row r="31" spans="1:1" s="16" customFormat="1" ht="15" customHeight="1">
      <c r="A31" s="15" t="s">
        <v>349</v>
      </c>
    </row>
    <row r="32" spans="1:1" s="16" customFormat="1" ht="15" customHeight="1">
      <c r="A32" s="15" t="s">
        <v>350</v>
      </c>
    </row>
    <row r="33" spans="1:1" s="16" customFormat="1" ht="15" customHeight="1">
      <c r="A33" s="15" t="s">
        <v>351</v>
      </c>
    </row>
    <row r="34" spans="1:1" s="16" customFormat="1" ht="15" customHeight="1">
      <c r="A34" s="15" t="s">
        <v>352</v>
      </c>
    </row>
    <row r="35" spans="1:1" s="16" customFormat="1" ht="15" customHeight="1">
      <c r="A35" s="15" t="s">
        <v>353</v>
      </c>
    </row>
    <row r="36" spans="1:1" s="16" customFormat="1" ht="15" customHeight="1">
      <c r="A36" s="15" t="s">
        <v>354</v>
      </c>
    </row>
    <row r="37" spans="1:1" s="16" customFormat="1" ht="15" customHeight="1">
      <c r="A37" s="15" t="s">
        <v>355</v>
      </c>
    </row>
    <row r="38" spans="1:1" s="16" customFormat="1" ht="15" customHeight="1">
      <c r="A38" s="15" t="s">
        <v>356</v>
      </c>
    </row>
    <row r="39" spans="1:1" s="16" customFormat="1" ht="15" customHeight="1">
      <c r="A39" s="15" t="s">
        <v>357</v>
      </c>
    </row>
    <row r="40" spans="1:1" s="16" customFormat="1" ht="15" customHeight="1">
      <c r="A40" s="15" t="s">
        <v>358</v>
      </c>
    </row>
    <row r="41" spans="1:1" s="16" customFormat="1" ht="15" customHeight="1">
      <c r="A41" s="15" t="s">
        <v>359</v>
      </c>
    </row>
    <row r="42" spans="1:1" s="16" customFormat="1" ht="15" customHeight="1">
      <c r="A42" s="15" t="s">
        <v>360</v>
      </c>
    </row>
    <row r="43" spans="1:1" s="16" customFormat="1" ht="15" customHeight="1">
      <c r="A43" s="15" t="s">
        <v>361</v>
      </c>
    </row>
    <row r="44" spans="1:1" s="16" customFormat="1" ht="15" customHeight="1">
      <c r="A44" s="15" t="s">
        <v>362</v>
      </c>
    </row>
    <row r="45" spans="1:1" s="16" customFormat="1" ht="15" customHeight="1">
      <c r="A45" s="15" t="s">
        <v>363</v>
      </c>
    </row>
    <row r="46" spans="1:1" s="16" customFormat="1" ht="15" customHeight="1">
      <c r="A46" s="15" t="s">
        <v>364</v>
      </c>
    </row>
    <row r="47" spans="1:1" s="16" customFormat="1" ht="15" customHeight="1">
      <c r="A47" s="15" t="s">
        <v>365</v>
      </c>
    </row>
    <row r="48" spans="1:1" s="16" customFormat="1" ht="15" customHeight="1">
      <c r="A48" s="15" t="s">
        <v>366</v>
      </c>
    </row>
    <row r="49" spans="1:1" s="16" customFormat="1" ht="15" customHeight="1">
      <c r="A49" s="15" t="s">
        <v>367</v>
      </c>
    </row>
    <row r="50" spans="1:1" s="16" customFormat="1" ht="15" customHeight="1">
      <c r="A50" s="15" t="s">
        <v>368</v>
      </c>
    </row>
    <row r="51" spans="1:1" s="16" customFormat="1" ht="15" customHeight="1">
      <c r="A51" s="15" t="s">
        <v>369</v>
      </c>
    </row>
    <row r="52" spans="1:1" s="16" customFormat="1" ht="15" customHeight="1">
      <c r="A52" s="15" t="s">
        <v>370</v>
      </c>
    </row>
    <row r="53" spans="1:1" s="16" customFormat="1" ht="15" customHeight="1">
      <c r="A53" s="15" t="s">
        <v>371</v>
      </c>
    </row>
    <row r="54" spans="1:1" s="16" customFormat="1" ht="15" customHeight="1">
      <c r="A54" s="15" t="s">
        <v>372</v>
      </c>
    </row>
    <row r="55" spans="1:1" s="16" customFormat="1" ht="15" customHeight="1">
      <c r="A55" s="15" t="s">
        <v>373</v>
      </c>
    </row>
    <row r="56" spans="1:1" s="16" customFormat="1" ht="15" customHeight="1">
      <c r="A56" s="15" t="s">
        <v>374</v>
      </c>
    </row>
    <row r="57" spans="1:1" s="16" customFormat="1" ht="15" customHeight="1">
      <c r="A57" s="15" t="s">
        <v>375</v>
      </c>
    </row>
    <row r="58" spans="1:1" s="16" customFormat="1" ht="15" customHeight="1">
      <c r="A58" s="15" t="s">
        <v>376</v>
      </c>
    </row>
    <row r="59" spans="1:1" s="16" customFormat="1" ht="15" customHeight="1">
      <c r="A59" s="15" t="s">
        <v>377</v>
      </c>
    </row>
    <row r="60" spans="1:1" s="16" customFormat="1" ht="15" customHeight="1">
      <c r="A60" s="15" t="s">
        <v>378</v>
      </c>
    </row>
    <row r="61" spans="1:1" s="16" customFormat="1" ht="15" customHeight="1">
      <c r="A61" s="15" t="s">
        <v>379</v>
      </c>
    </row>
    <row r="62" spans="1:1" s="16" customFormat="1" ht="15" customHeight="1">
      <c r="A62" s="15" t="s">
        <v>380</v>
      </c>
    </row>
    <row r="63" spans="1:1" s="16" customFormat="1" ht="15" customHeight="1">
      <c r="A63" s="15" t="s">
        <v>381</v>
      </c>
    </row>
    <row r="64" spans="1:1" s="16" customFormat="1" ht="15" customHeight="1">
      <c r="A64" s="15" t="s">
        <v>382</v>
      </c>
    </row>
    <row r="65" spans="1:1" s="16" customFormat="1" ht="15" customHeight="1">
      <c r="A65" s="15" t="s">
        <v>383</v>
      </c>
    </row>
    <row r="66" spans="1:1" s="16" customFormat="1" ht="15" customHeight="1">
      <c r="A66" s="15" t="s">
        <v>384</v>
      </c>
    </row>
    <row r="67" spans="1:1" s="16" customFormat="1" ht="15" customHeight="1">
      <c r="A67" s="15" t="s">
        <v>385</v>
      </c>
    </row>
    <row r="68" spans="1:1" s="16" customFormat="1" ht="15" customHeight="1">
      <c r="A68" s="15" t="s">
        <v>386</v>
      </c>
    </row>
    <row r="69" spans="1:1" s="16" customFormat="1" ht="15" customHeight="1">
      <c r="A69" s="15" t="s">
        <v>387</v>
      </c>
    </row>
    <row r="70" spans="1:1" s="16" customFormat="1" ht="15" customHeight="1">
      <c r="A70" s="15" t="s">
        <v>388</v>
      </c>
    </row>
    <row r="71" spans="1:1" s="16" customFormat="1" ht="15" customHeight="1">
      <c r="A71" s="15" t="s">
        <v>389</v>
      </c>
    </row>
    <row r="72" spans="1:1" s="16" customFormat="1" ht="15" customHeight="1">
      <c r="A72" s="15" t="s">
        <v>390</v>
      </c>
    </row>
    <row r="73" spans="1:1" s="16" customFormat="1" ht="15" customHeight="1">
      <c r="A73" s="15" t="s">
        <v>391</v>
      </c>
    </row>
    <row r="74" spans="1:1" s="16" customFormat="1" ht="15" customHeight="1">
      <c r="A74" s="15" t="s">
        <v>392</v>
      </c>
    </row>
    <row r="75" spans="1:1" s="16" customFormat="1" ht="15" customHeight="1">
      <c r="A75" s="15" t="s">
        <v>393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FE5E41B4049CE442AEF88885AEFAEF28" ma:contentTypeVersion="" ma:contentTypeDescription="" ma:contentTypeScope="" ma:versionID="9507bdd03b42f684a33524e719788772">
  <xsd:schema xmlns:xsd="http://www.w3.org/2001/XMLSchema" xmlns:xs="http://www.w3.org/2001/XMLSchema" xmlns:p="http://schemas.microsoft.com/office/2006/metadata/properties" xmlns:ns1="http://schemas.microsoft.com/sharepoint/v3" xmlns:ns2="408E2CFB-8781-4C50-88A3-292A3911460A" targetNamespace="http://schemas.microsoft.com/office/2006/metadata/properties" ma:root="true" ma:fieldsID="8d48a28a5a6664653395fb860eb9cc61" ns1:_="" ns2:_="">
    <xsd:import namespace="http://schemas.microsoft.com/sharepoint/v3"/>
    <xsd:import namespace="408E2CFB-8781-4C50-88A3-292A3911460A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E2CFB-8781-4C50-88A3-292A3911460A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408E2CFB-8781-4C50-88A3-292A3911460A">false</alreadyChecked>
    <Comments xmlns="408E2CFB-8781-4C50-88A3-292A3911460A" xsi:nil="true"/>
    <needDetail xmlns="408E2CFB-8781-4C50-88A3-292A3911460A">false</needDetail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910583-A18C-484E-A230-BBE3E9379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8E2CFB-8781-4C50-88A3-292A391146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408E2CFB-8781-4C50-88A3-292A391146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2021-03-13T12:07:29Z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0x0101006CB92C11A11C4849B1A04E87CB5CBA3E00FE5E41B4049CE442AEF88885AEFAEF28</vt:lpwstr>
  </property>
</Properties>
</file>