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</workbook>
</file>

<file path=xl/calcChain.xml><?xml version="1.0" encoding="utf-8"?>
<calcChain xmlns="http://schemas.openxmlformats.org/spreadsheetml/2006/main">
  <c r="N19" i="2" l="1"/>
  <c r="O19" i="2"/>
  <c r="P19" i="2"/>
  <c r="Q19" i="2"/>
  <c r="R19" i="2"/>
  <c r="N20" i="2"/>
  <c r="O20" i="2"/>
  <c r="P20" i="2"/>
  <c r="Q20" i="2"/>
  <c r="R20" i="2"/>
  <c r="O21" i="2"/>
  <c r="P21" i="2"/>
  <c r="N21" i="2"/>
  <c r="Q21" i="2"/>
  <c r="R21" i="2"/>
  <c r="N22" i="2"/>
  <c r="O22" i="2"/>
  <c r="P22" i="2"/>
  <c r="Q22" i="2"/>
  <c r="R22" i="2"/>
  <c r="O23" i="2"/>
  <c r="P23" i="2"/>
  <c r="N23" i="2"/>
  <c r="Q23" i="2"/>
  <c r="R23" i="2"/>
  <c r="N24" i="2"/>
  <c r="O24" i="2"/>
  <c r="P24" i="2"/>
  <c r="Q24" i="2"/>
  <c r="R24" i="2"/>
  <c r="R25" i="2"/>
  <c r="N256" i="2"/>
  <c r="O256" i="2"/>
  <c r="P256" i="2"/>
  <c r="Q256" i="2"/>
  <c r="R256" i="2"/>
  <c r="N257" i="2"/>
  <c r="O257" i="2"/>
  <c r="P257" i="2"/>
  <c r="Q257" i="2"/>
  <c r="R257" i="2"/>
  <c r="N258" i="2"/>
  <c r="O258" i="2"/>
  <c r="P258" i="2"/>
  <c r="Q258" i="2"/>
  <c r="R258" i="2"/>
  <c r="N259" i="2"/>
  <c r="O259" i="2"/>
  <c r="P259" i="2"/>
  <c r="Q259" i="2"/>
  <c r="R259" i="2"/>
  <c r="N260" i="2"/>
  <c r="O260" i="2"/>
  <c r="P260" i="2"/>
  <c r="Q260" i="2"/>
  <c r="R260" i="2"/>
  <c r="N261" i="2"/>
  <c r="O261" i="2"/>
  <c r="P261" i="2"/>
  <c r="Q261" i="2"/>
  <c r="R261" i="2"/>
  <c r="R262" i="2"/>
  <c r="N271" i="2"/>
  <c r="O271" i="2"/>
  <c r="P271" i="2"/>
  <c r="Q271" i="2"/>
  <c r="R271" i="2"/>
  <c r="N272" i="2"/>
  <c r="O272" i="2"/>
  <c r="P272" i="2"/>
  <c r="Q272" i="2"/>
  <c r="R272" i="2"/>
  <c r="O273" i="2"/>
  <c r="P273" i="2"/>
  <c r="N273" i="2"/>
  <c r="Q273" i="2"/>
  <c r="R273" i="2"/>
  <c r="O274" i="2"/>
  <c r="P274" i="2"/>
  <c r="N274" i="2"/>
  <c r="Q274" i="2"/>
  <c r="R274" i="2"/>
  <c r="N275" i="2"/>
  <c r="O275" i="2"/>
  <c r="P275" i="2"/>
  <c r="Q275" i="2"/>
  <c r="R275" i="2"/>
  <c r="R276" i="2"/>
  <c r="N283" i="2"/>
  <c r="O283" i="2"/>
  <c r="P283" i="2"/>
  <c r="Q283" i="2"/>
  <c r="R283" i="2"/>
  <c r="N284" i="2"/>
  <c r="O284" i="2"/>
  <c r="P284" i="2"/>
  <c r="Q284" i="2"/>
  <c r="R284" i="2"/>
  <c r="N285" i="2"/>
  <c r="O285" i="2"/>
  <c r="P285" i="2"/>
  <c r="Q285" i="2"/>
  <c r="R285" i="2"/>
  <c r="R286" i="2"/>
  <c r="N294" i="2"/>
  <c r="O294" i="2"/>
  <c r="P294" i="2"/>
  <c r="Q294" i="2"/>
  <c r="R294" i="2"/>
  <c r="N295" i="2"/>
  <c r="O295" i="2"/>
  <c r="P295" i="2"/>
  <c r="Q295" i="2"/>
  <c r="R295" i="2"/>
  <c r="N296" i="2"/>
  <c r="O296" i="2"/>
  <c r="P296" i="2"/>
  <c r="Q296" i="2"/>
  <c r="R296" i="2"/>
  <c r="N297" i="2"/>
  <c r="O297" i="2"/>
  <c r="P297" i="2"/>
  <c r="Q297" i="2"/>
  <c r="R297" i="2"/>
  <c r="O298" i="2"/>
  <c r="P298" i="2"/>
  <c r="N298" i="2"/>
  <c r="Q298" i="2"/>
  <c r="R298" i="2"/>
  <c r="O299" i="2"/>
  <c r="P299" i="2"/>
  <c r="N299" i="2"/>
  <c r="Q299" i="2"/>
  <c r="R299" i="2"/>
  <c r="N300" i="2"/>
  <c r="O300" i="2"/>
  <c r="P300" i="2"/>
  <c r="Q300" i="2"/>
  <c r="R300" i="2"/>
  <c r="R301" i="2"/>
  <c r="O308" i="2"/>
  <c r="P308" i="2"/>
  <c r="N308" i="2"/>
  <c r="Q308" i="2"/>
  <c r="R308" i="2"/>
  <c r="N309" i="2"/>
  <c r="O309" i="2"/>
  <c r="P309" i="2"/>
  <c r="Q309" i="2"/>
  <c r="R309" i="2"/>
  <c r="N310" i="2"/>
  <c r="O310" i="2"/>
  <c r="P310" i="2"/>
  <c r="Q310" i="2"/>
  <c r="R310" i="2"/>
  <c r="N311" i="2"/>
  <c r="O311" i="2"/>
  <c r="P311" i="2"/>
  <c r="Q311" i="2"/>
  <c r="R311" i="2"/>
  <c r="N312" i="2"/>
  <c r="O312" i="2"/>
  <c r="P312" i="2"/>
  <c r="Q312" i="2"/>
  <c r="R312" i="2"/>
  <c r="N313" i="2"/>
  <c r="O313" i="2"/>
  <c r="P313" i="2"/>
  <c r="Q313" i="2"/>
  <c r="R313" i="2"/>
  <c r="N321" i="2"/>
  <c r="O321" i="2"/>
  <c r="P321" i="2"/>
  <c r="Q321" i="2"/>
  <c r="R321" i="2"/>
  <c r="N322" i="2"/>
  <c r="O322" i="2"/>
  <c r="P322" i="2"/>
  <c r="Q322" i="2"/>
  <c r="R322" i="2"/>
  <c r="O323" i="2"/>
  <c r="P323" i="2"/>
  <c r="N323" i="2"/>
  <c r="Q323" i="2"/>
  <c r="R323" i="2"/>
  <c r="O324" i="2"/>
  <c r="P324" i="2"/>
  <c r="N324" i="2"/>
  <c r="Q324" i="2"/>
  <c r="R324" i="2"/>
  <c r="N325" i="2"/>
  <c r="O325" i="2"/>
  <c r="P325" i="2"/>
  <c r="Q325" i="2"/>
  <c r="R325" i="2"/>
  <c r="O326" i="2"/>
  <c r="P326" i="2"/>
  <c r="N326" i="2"/>
  <c r="Q326" i="2"/>
  <c r="R326" i="2"/>
  <c r="O327" i="2"/>
  <c r="P327" i="2"/>
  <c r="N327" i="2"/>
  <c r="Q327" i="2"/>
  <c r="R327" i="2"/>
  <c r="O328" i="2"/>
  <c r="P328" i="2"/>
  <c r="N328" i="2"/>
  <c r="Q328" i="2"/>
  <c r="R328" i="2"/>
  <c r="N329" i="2"/>
  <c r="O329" i="2"/>
  <c r="P329" i="2"/>
  <c r="Q329" i="2"/>
  <c r="R329" i="2"/>
  <c r="O330" i="2"/>
  <c r="P330" i="2"/>
  <c r="N330" i="2"/>
  <c r="Q330" i="2"/>
  <c r="R330" i="2"/>
  <c r="R331" i="2"/>
  <c r="N205" i="2"/>
  <c r="O205" i="2"/>
  <c r="P205" i="2"/>
  <c r="Q205" i="2"/>
  <c r="R205" i="2"/>
  <c r="N206" i="2"/>
  <c r="O206" i="2"/>
  <c r="P206" i="2"/>
  <c r="Q206" i="2"/>
  <c r="R206" i="2"/>
  <c r="N207" i="2"/>
  <c r="O207" i="2"/>
  <c r="P207" i="2"/>
  <c r="Q207" i="2"/>
  <c r="R207" i="2"/>
  <c r="N208" i="2"/>
  <c r="O208" i="2"/>
  <c r="P208" i="2"/>
  <c r="Q208" i="2"/>
  <c r="R208" i="2"/>
  <c r="N209" i="2"/>
  <c r="O209" i="2"/>
  <c r="P209" i="2"/>
  <c r="Q209" i="2"/>
  <c r="R209" i="2"/>
  <c r="N210" i="2"/>
  <c r="O210" i="2"/>
  <c r="P210" i="2"/>
  <c r="Q210" i="2"/>
  <c r="R210" i="2"/>
  <c r="R211" i="2"/>
  <c r="O228" i="2"/>
  <c r="P228" i="2"/>
  <c r="N228" i="2"/>
  <c r="Q228" i="2"/>
  <c r="R228" i="2"/>
  <c r="N229" i="2"/>
  <c r="O229" i="2"/>
  <c r="P229" i="2"/>
  <c r="Q229" i="2"/>
  <c r="R229" i="2"/>
  <c r="N230" i="2"/>
  <c r="O230" i="2"/>
  <c r="P230" i="2"/>
  <c r="Q230" i="2"/>
  <c r="R230" i="2"/>
  <c r="O231" i="2"/>
  <c r="P231" i="2"/>
  <c r="N231" i="2"/>
  <c r="Q231" i="2"/>
  <c r="R231" i="2"/>
  <c r="N232" i="2"/>
  <c r="O232" i="2"/>
  <c r="P232" i="2"/>
  <c r="Q232" i="2"/>
  <c r="R232" i="2"/>
  <c r="R233" i="2"/>
  <c r="R249" i="2"/>
  <c r="N117" i="2"/>
  <c r="O117" i="2"/>
  <c r="P117" i="2"/>
  <c r="Q117" i="2"/>
  <c r="R117" i="2"/>
  <c r="O118" i="2"/>
  <c r="P118" i="2"/>
  <c r="N118" i="2"/>
  <c r="Q118" i="2"/>
  <c r="R118" i="2"/>
  <c r="O119" i="2"/>
  <c r="P119" i="2"/>
  <c r="N119" i="2"/>
  <c r="Q119" i="2"/>
  <c r="R119" i="2"/>
  <c r="N120" i="2"/>
  <c r="O120" i="2"/>
  <c r="P120" i="2"/>
  <c r="Q120" i="2"/>
  <c r="R120" i="2"/>
  <c r="O121" i="2"/>
  <c r="P121" i="2"/>
  <c r="N121" i="2"/>
  <c r="Q121" i="2"/>
  <c r="R121" i="2"/>
  <c r="R122" i="2"/>
  <c r="N138" i="2"/>
  <c r="O138" i="2"/>
  <c r="P138" i="2"/>
  <c r="Q138" i="2"/>
  <c r="R138" i="2"/>
  <c r="N139" i="2"/>
  <c r="O139" i="2"/>
  <c r="P139" i="2"/>
  <c r="Q139" i="2"/>
  <c r="R139" i="2"/>
  <c r="N140" i="2"/>
  <c r="O140" i="2"/>
  <c r="P140" i="2"/>
  <c r="Q140" i="2"/>
  <c r="R140" i="2"/>
  <c r="N141" i="2"/>
  <c r="O141" i="2"/>
  <c r="P141" i="2"/>
  <c r="Q141" i="2"/>
  <c r="R141" i="2"/>
  <c r="R142" i="2"/>
  <c r="R158" i="2"/>
  <c r="N174" i="2"/>
  <c r="O174" i="2"/>
  <c r="P174" i="2"/>
  <c r="Q174" i="2"/>
  <c r="R174" i="2"/>
  <c r="N175" i="2"/>
  <c r="O175" i="2"/>
  <c r="P175" i="2"/>
  <c r="Q175" i="2"/>
  <c r="R175" i="2"/>
  <c r="O176" i="2"/>
  <c r="P176" i="2"/>
  <c r="N176" i="2"/>
  <c r="Q176" i="2"/>
  <c r="R176" i="2"/>
  <c r="N177" i="2"/>
  <c r="O177" i="2"/>
  <c r="P177" i="2"/>
  <c r="Q177" i="2"/>
  <c r="R177" i="2"/>
  <c r="O178" i="2"/>
  <c r="P178" i="2"/>
  <c r="N178" i="2"/>
  <c r="Q178" i="2"/>
  <c r="R178" i="2"/>
  <c r="O179" i="2"/>
  <c r="P179" i="2"/>
  <c r="N179" i="2"/>
  <c r="Q179" i="2"/>
  <c r="R179" i="2"/>
  <c r="O180" i="2"/>
  <c r="P180" i="2"/>
  <c r="N180" i="2"/>
  <c r="Q180" i="2"/>
  <c r="R180" i="2"/>
  <c r="R181" i="2"/>
  <c r="N195" i="2"/>
  <c r="O195" i="2"/>
  <c r="P195" i="2"/>
  <c r="Q195" i="2"/>
  <c r="R195" i="2"/>
  <c r="N196" i="2"/>
  <c r="O196" i="2"/>
  <c r="P196" i="2"/>
  <c r="Q196" i="2"/>
  <c r="R196" i="2"/>
  <c r="N197" i="2"/>
  <c r="O197" i="2"/>
  <c r="P197" i="2"/>
  <c r="Q197" i="2"/>
  <c r="R197" i="2"/>
  <c r="N198" i="2"/>
  <c r="O198" i="2"/>
  <c r="P198" i="2"/>
  <c r="Q198" i="2"/>
  <c r="R198" i="2"/>
  <c r="N199" i="2"/>
  <c r="O199" i="2"/>
  <c r="P199" i="2"/>
  <c r="Q199" i="2"/>
  <c r="R199" i="2"/>
  <c r="N200" i="2"/>
  <c r="O200" i="2"/>
  <c r="P200" i="2"/>
  <c r="Q200" i="2"/>
  <c r="R200" i="2"/>
  <c r="R201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R43" i="2"/>
  <c r="N61" i="2"/>
  <c r="O61" i="2"/>
  <c r="P61" i="2"/>
  <c r="Q61" i="2"/>
  <c r="R61" i="2"/>
  <c r="N62" i="2"/>
  <c r="O62" i="2"/>
  <c r="P62" i="2"/>
  <c r="Q62" i="2"/>
  <c r="R62" i="2"/>
  <c r="R63" i="2"/>
  <c r="N70" i="2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N75" i="2"/>
  <c r="O75" i="2"/>
  <c r="P75" i="2"/>
  <c r="Q75" i="2"/>
  <c r="R75" i="2"/>
  <c r="R76" i="2"/>
  <c r="N83" i="2"/>
  <c r="O83" i="2"/>
  <c r="P83" i="2"/>
  <c r="Q83" i="2"/>
  <c r="R83" i="2"/>
  <c r="N84" i="2"/>
  <c r="O84" i="2"/>
  <c r="P84" i="2"/>
  <c r="Q84" i="2"/>
  <c r="R84" i="2"/>
  <c r="O85" i="2"/>
  <c r="P85" i="2"/>
  <c r="N85" i="2"/>
  <c r="Q85" i="2"/>
  <c r="R85" i="2"/>
  <c r="N86" i="2"/>
  <c r="O86" i="2"/>
  <c r="P86" i="2"/>
  <c r="Q86" i="2"/>
  <c r="R86" i="2"/>
  <c r="N87" i="2"/>
  <c r="O87" i="2"/>
  <c r="P87" i="2"/>
  <c r="Q87" i="2"/>
  <c r="R87" i="2"/>
  <c r="N88" i="2"/>
  <c r="O88" i="2"/>
  <c r="P88" i="2"/>
  <c r="Q88" i="2"/>
  <c r="R88" i="2"/>
  <c r="N89" i="2"/>
  <c r="O89" i="2"/>
  <c r="P89" i="2"/>
  <c r="Q89" i="2"/>
  <c r="R89" i="2"/>
  <c r="N90" i="2"/>
  <c r="O90" i="2"/>
  <c r="P90" i="2"/>
  <c r="Q90" i="2"/>
  <c r="R90" i="2"/>
  <c r="O91" i="2"/>
  <c r="P91" i="2"/>
  <c r="N91" i="2"/>
  <c r="Q91" i="2"/>
  <c r="R91" i="2"/>
  <c r="R92" i="2"/>
  <c r="N99" i="2"/>
  <c r="O99" i="2"/>
  <c r="P99" i="2"/>
  <c r="Q99" i="2"/>
  <c r="R99" i="2"/>
  <c r="O100" i="2"/>
  <c r="P100" i="2"/>
  <c r="N100" i="2"/>
  <c r="Q100" i="2"/>
  <c r="R100" i="2"/>
  <c r="N101" i="2"/>
  <c r="O101" i="2"/>
  <c r="P101" i="2"/>
  <c r="Q101" i="2"/>
  <c r="R101" i="2"/>
  <c r="O102" i="2"/>
  <c r="P102" i="2"/>
  <c r="N102" i="2"/>
  <c r="Q102" i="2"/>
  <c r="R102" i="2"/>
  <c r="N103" i="2"/>
  <c r="O103" i="2"/>
  <c r="P103" i="2"/>
  <c r="Q103" i="2"/>
  <c r="R103" i="2"/>
  <c r="N104" i="2"/>
  <c r="O104" i="2"/>
  <c r="P104" i="2"/>
  <c r="Q104" i="2"/>
  <c r="R104" i="2"/>
  <c r="O105" i="2"/>
  <c r="P105" i="2"/>
  <c r="N105" i="2"/>
  <c r="Q105" i="2"/>
  <c r="R105" i="2"/>
  <c r="O106" i="2"/>
  <c r="P106" i="2"/>
  <c r="N106" i="2"/>
  <c r="Q106" i="2"/>
  <c r="R106" i="2"/>
  <c r="N107" i="2"/>
  <c r="O107" i="2"/>
  <c r="P107" i="2"/>
  <c r="Q107" i="2"/>
  <c r="R107" i="2"/>
  <c r="N108" i="2"/>
  <c r="O108" i="2"/>
  <c r="P108" i="2"/>
  <c r="Q108" i="2"/>
  <c r="R108" i="2"/>
  <c r="N109" i="2"/>
  <c r="O109" i="2"/>
  <c r="P109" i="2"/>
  <c r="Q109" i="2"/>
  <c r="R109" i="2"/>
  <c r="R110" i="2"/>
  <c r="N51" i="2"/>
  <c r="O51" i="2"/>
  <c r="P51" i="2"/>
  <c r="Q51" i="2"/>
  <c r="R51" i="2"/>
  <c r="R52" i="2"/>
  <c r="N130" i="2"/>
  <c r="O130" i="2"/>
  <c r="P130" i="2"/>
  <c r="Q130" i="2"/>
  <c r="R130" i="2"/>
  <c r="O131" i="2"/>
  <c r="P131" i="2"/>
  <c r="N131" i="2"/>
  <c r="Q131" i="2"/>
  <c r="R131" i="2"/>
  <c r="R132" i="2"/>
  <c r="N146" i="2"/>
  <c r="O146" i="2"/>
  <c r="P146" i="2"/>
  <c r="Q146" i="2"/>
  <c r="R146" i="2"/>
  <c r="N147" i="2"/>
  <c r="O147" i="2"/>
  <c r="P147" i="2"/>
  <c r="Q147" i="2"/>
  <c r="R147" i="2"/>
  <c r="N148" i="2"/>
  <c r="O148" i="2"/>
  <c r="P148" i="2"/>
  <c r="Q148" i="2"/>
  <c r="R148" i="2"/>
  <c r="N149" i="2"/>
  <c r="O149" i="2"/>
  <c r="P149" i="2"/>
  <c r="Q149" i="2"/>
  <c r="R149" i="2"/>
  <c r="R150" i="2"/>
  <c r="N163" i="2"/>
  <c r="O163" i="2"/>
  <c r="P163" i="2"/>
  <c r="Q163" i="2"/>
  <c r="R163" i="2"/>
  <c r="N164" i="2"/>
  <c r="O164" i="2"/>
  <c r="P164" i="2"/>
  <c r="Q164" i="2"/>
  <c r="R164" i="2"/>
  <c r="O165" i="2"/>
  <c r="P165" i="2"/>
  <c r="N165" i="2"/>
  <c r="Q165" i="2"/>
  <c r="R165" i="2"/>
  <c r="O166" i="2"/>
  <c r="P166" i="2"/>
  <c r="N166" i="2"/>
  <c r="Q166" i="2"/>
  <c r="R166" i="2"/>
  <c r="N167" i="2"/>
  <c r="O167" i="2"/>
  <c r="P167" i="2"/>
  <c r="Q167" i="2"/>
  <c r="R167" i="2"/>
  <c r="O168" i="2"/>
  <c r="P168" i="2"/>
  <c r="N168" i="2"/>
  <c r="Q168" i="2"/>
  <c r="R168" i="2"/>
  <c r="O169" i="2"/>
  <c r="P169" i="2"/>
  <c r="N169" i="2"/>
  <c r="Q169" i="2"/>
  <c r="R169" i="2"/>
  <c r="R170" i="2"/>
  <c r="N185" i="2"/>
  <c r="O185" i="2"/>
  <c r="P185" i="2"/>
  <c r="Q185" i="2"/>
  <c r="R185" i="2"/>
  <c r="O186" i="2"/>
  <c r="P186" i="2"/>
  <c r="N186" i="2"/>
  <c r="Q186" i="2"/>
  <c r="R186" i="2"/>
  <c r="N187" i="2"/>
  <c r="O187" i="2"/>
  <c r="P187" i="2"/>
  <c r="Q187" i="2"/>
  <c r="R187" i="2"/>
  <c r="O188" i="2"/>
  <c r="P188" i="2"/>
  <c r="N188" i="2"/>
  <c r="Q188" i="2"/>
  <c r="R188" i="2"/>
  <c r="N189" i="2"/>
  <c r="O189" i="2"/>
  <c r="P189" i="2"/>
  <c r="Q189" i="2"/>
  <c r="R189" i="2"/>
  <c r="R190" i="2"/>
  <c r="N214" i="2"/>
  <c r="O214" i="2"/>
  <c r="P214" i="2"/>
  <c r="Q214" i="2"/>
  <c r="R214" i="2"/>
  <c r="N215" i="2"/>
  <c r="O215" i="2"/>
  <c r="P215" i="2"/>
  <c r="Q215" i="2"/>
  <c r="R215" i="2"/>
  <c r="N216" i="2"/>
  <c r="O216" i="2"/>
  <c r="P216" i="2"/>
  <c r="Q216" i="2"/>
  <c r="R216" i="2"/>
  <c r="N217" i="2"/>
  <c r="O217" i="2"/>
  <c r="P217" i="2"/>
  <c r="Q217" i="2"/>
  <c r="R217" i="2"/>
  <c r="R218" i="2"/>
  <c r="O221" i="2"/>
  <c r="P221" i="2"/>
  <c r="N221" i="2"/>
  <c r="Q221" i="2"/>
  <c r="R221" i="2"/>
  <c r="N222" i="2"/>
  <c r="O222" i="2"/>
  <c r="P222" i="2"/>
  <c r="Q222" i="2"/>
  <c r="R222" i="2"/>
  <c r="N223" i="2"/>
  <c r="O223" i="2"/>
  <c r="P223" i="2"/>
  <c r="Q223" i="2"/>
  <c r="R223" i="2"/>
  <c r="O224" i="2"/>
  <c r="P224" i="2"/>
  <c r="N224" i="2"/>
  <c r="Q224" i="2"/>
  <c r="R224" i="2"/>
  <c r="R225" i="2"/>
  <c r="N237" i="2"/>
  <c r="O237" i="2"/>
  <c r="P237" i="2"/>
  <c r="Q237" i="2"/>
  <c r="R237" i="2"/>
  <c r="O238" i="2"/>
  <c r="P238" i="2"/>
  <c r="N238" i="2"/>
  <c r="Q238" i="2"/>
  <c r="R238" i="2"/>
  <c r="R239" i="2"/>
  <c r="R336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<sst xmlns="http://schemas.openxmlformats.org/spreadsheetml/2006/main" count="1472" uniqueCount="355">
  <si>
    <t>2021 m. sausio  18 d.</t>
  </si>
  <si>
    <t>Pareiškėjas:</t>
  </si>
  <si>
    <t>Lietuvos šiuolaikinės penkiakovės federacija</t>
  </si>
  <si>
    <t xml:space="preserve">           (Pareiškėjo pavadinimas)</t>
  </si>
  <si>
    <t>Žemaitės g.6-417, Vilnius, 8-687-59591; info@pentathlon.lt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</si>
  <si>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</si>
  <si>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</si>
  <si>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</si>
  <si>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</si>
  <si>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</si>
  <si>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</si>
  <si>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</si>
  <si>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</si>
  <si>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</si>
  <si>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</si>
  <si>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</si>
  <si>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</si>
  <si>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</si>
  <si>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</si>
  <si>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</si>
  <si>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</si>
  <si>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</si>
  <si>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</si>
  <si>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</si>
  <si>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</si>
  <si>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</si>
  <si>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2020 m. Europos jaunimo U24 čempionatas___________________________________</t>
  </si>
  <si>
    <t xml:space="preserve">(sporto renginio pavadinimas) </t>
  </si>
  <si>
    <t>Elzbieta Adomaitytė</t>
  </si>
  <si>
    <t>ind.</t>
  </si>
  <si>
    <t>olimpinė</t>
  </si>
  <si>
    <t>JEČ</t>
  </si>
  <si>
    <t>Taip</t>
  </si>
  <si>
    <t>Medėja Gineitytė</t>
  </si>
  <si>
    <t>Patricija Gudlevičiūtė</t>
  </si>
  <si>
    <t>Titas Puronas</t>
  </si>
  <si>
    <t>Ugnius Kabelinskas</t>
  </si>
  <si>
    <t>Elzbieta Adomaitytė, Titas Puronas</t>
  </si>
  <si>
    <t>Mix</t>
  </si>
  <si>
    <t>neolimpinė</t>
  </si>
  <si>
    <t>Iš viso:</t>
  </si>
  <si>
    <t>____________________________________________________________________________________________________</t>
  </si>
  <si>
    <t>https://www.uipmworld.org/event/european-championships-u24-1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</si>
  <si>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</si>
  <si>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Neįvykę pasaulio taurės etapai ir finalas: https://www.uipmworld.org/news/uipm-statement-postponement-tokyo-2020-olympic-games</t>
  </si>
  <si>
    <t>Neįvykęs pasaulio čempionatas: https://www.uipmworld.org/news/uipm-2020-pentathlon-world-championships-cancun-mex-cancelled</t>
  </si>
  <si>
    <t>Neįvykęs pasaulio jaunimo (iki 21 metų) čempionatas: https://www.uipmworld.org/news/uipm-2020-junior-world-championships-poland-postponed-2022</t>
  </si>
  <si>
    <t>Neįvykę pasaulio jaunių (iki 17 ir 19 metų) čempionatai: https://www.uipmworld.org/news/uipm-postpones-2020-congress-and-cancels-2020-youth-world-championships-u19u17</t>
  </si>
  <si>
    <t>Neįvykę Europos suaugusiųjų ir jaunimo čempionatai: http://www.pentathlon.lt/naujienos/item/790-oficialiai-atsaukti-ivairus-europos-ir-pasaulio-cempionatai</t>
  </si>
  <si>
    <t>2019 m. Pasaulio suaugusiųjų čempionatas</t>
  </si>
  <si>
    <t>Laura Asadauskaitė-Zadneprovskienė</t>
  </si>
  <si>
    <t>PČ</t>
  </si>
  <si>
    <t>Gintarė Venčkauskaitė-Juškienė</t>
  </si>
  <si>
    <t>Ieva Serapinaitė</t>
  </si>
  <si>
    <t>Justinas Kinderis</t>
  </si>
  <si>
    <t>Dovydas Vaivada</t>
  </si>
  <si>
    <t>Tamašauskaitė, Vaivada</t>
  </si>
  <si>
    <t>PČneol</t>
  </si>
  <si>
    <t>Asadauskaitė, Venčkauskaitė,Serapinaitė</t>
  </si>
  <si>
    <t>Kom.</t>
  </si>
  <si>
    <t>PRIDEDAMA. __http://www.uipmworld.org/event/uipm-2019-pentathlon-world-championships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</si>
  <si>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</si>
  <si>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2019 m. Pasaulio jaunimo čempionatas</t>
  </si>
  <si>
    <t>Nuoroda į protokolą:</t>
  </si>
  <si>
    <t>JPČ</t>
  </si>
  <si>
    <t>PRIDEDAMA. _http://www.uipmworld.org/event/uipm-2019-junior-pentathlon-world-championships___</t>
  </si>
  <si>
    <t>2019 m. Pasaulio jaunių U19 čempionatas</t>
  </si>
  <si>
    <t>JnPČ</t>
  </si>
  <si>
    <t>PRIDEDAMA. ____http://www.uipmworld.org/event/uipm-2019-youth-world-championships-u19____</t>
  </si>
  <si>
    <t>2019 m. Europos suaugusiųjų čempionatas</t>
  </si>
  <si>
    <t>EČ</t>
  </si>
  <si>
    <t>Asadauskaitė, Venčkauskaitė, Serapinaitė</t>
  </si>
  <si>
    <t>kom.</t>
  </si>
  <si>
    <t>EČneol</t>
  </si>
  <si>
    <t>http://www.uipmworld.org/event/european-championships-2019</t>
  </si>
  <si>
    <t>2019 m. Europos jaunimo U24 čempionatas</t>
  </si>
  <si>
    <t>Aurelija Tamašauskaitė</t>
  </si>
  <si>
    <t>Medeja Gineitytė</t>
  </si>
  <si>
    <t>Tomaš Maksimovič</t>
  </si>
  <si>
    <t>Tamašauskaitė,Vaivada</t>
  </si>
  <si>
    <t>Tamašauskaitė, Adomaitytė, Gineitytė</t>
  </si>
  <si>
    <t>Vaivada, Maksimovič, Puronas</t>
  </si>
  <si>
    <t>PRIDEDAMA. ___http://www.uipmworld.org/event/u24-european-championships____________</t>
  </si>
  <si>
    <t>2019 m. Europos jaunių U19 čempionatas</t>
  </si>
  <si>
    <t>lnd.</t>
  </si>
  <si>
    <t>JnEČ</t>
  </si>
  <si>
    <t>Butkutė</t>
  </si>
  <si>
    <t>Monika Rekutė</t>
  </si>
  <si>
    <t>Žurauskaitė</t>
  </si>
  <si>
    <t>Daniel Bondorovas</t>
  </si>
  <si>
    <t>Malinauskas</t>
  </si>
  <si>
    <t>Batakis</t>
  </si>
  <si>
    <t>Adomaitytė, Puronas</t>
  </si>
  <si>
    <t>Puronas,Morozas</t>
  </si>
  <si>
    <t>Est.</t>
  </si>
  <si>
    <t>Gineitytė, Gudlevičiūtė</t>
  </si>
  <si>
    <t>PRIDEDAMA. _http://www.uipmworld.org/event/youth-european-championships-u19____________</t>
  </si>
  <si>
    <t>2018 m. Pasaulio suaugusiųjų čempionatas</t>
  </si>
  <si>
    <t>Ne</t>
  </si>
  <si>
    <t>Lina Batulevičiūtė</t>
  </si>
  <si>
    <t>Gintarė Venčkauskaitė</t>
  </si>
  <si>
    <t>Serapinaitė, Venčkauskaitė,Batulevičiūtė</t>
  </si>
  <si>
    <t>PRIDEDAMA. ____________________________________________________________________________________________________</t>
  </si>
  <si>
    <t>http://www.uipmworld.org/event/uipm-world-championships-0</t>
  </si>
  <si>
    <t>2018 m. Pasaulio jaunimo čempionatas</t>
  </si>
  <si>
    <t>Nuoroda į protokolą:http://www.uipmworld.org/event/uipm-junior-world-championships-4</t>
  </si>
  <si>
    <t>Gytis Gudlevičius</t>
  </si>
  <si>
    <t>2018 m. Pasaulio jaunių U19 čempionatas</t>
  </si>
  <si>
    <t>Nuoroda į protokolą:http://www.uipmworld.org/event/uipm-youth-world-championships-u19-ya</t>
  </si>
  <si>
    <t>Aivaras Kazlas</t>
  </si>
  <si>
    <t>Tomas Maksimovic</t>
  </si>
  <si>
    <t>Medeja Adomaitytė</t>
  </si>
  <si>
    <t>2018 m. Jaunimo Olimpinės Žaidynės</t>
  </si>
  <si>
    <t>JOŽ</t>
  </si>
  <si>
    <t>Elzbieta Adomaitytė, Hernandez Angel</t>
  </si>
  <si>
    <t>Aivaras Kazlas, Rinaldo Alice</t>
  </si>
  <si>
    <t>PRIDEDAMA. http://www.uipmworld.org/event/3rd-youth-olympic-games-mp</t>
  </si>
  <si>
    <t xml:space="preserve">2018 m. Pasaulio suaugusiųjų Triatlo čempionatas </t>
  </si>
  <si>
    <t>Nuoroda į protokolą:http://www.uipmworld.org/event/uipm-biathletriathle-world-championships-1</t>
  </si>
  <si>
    <t>2018 m. Europos suaugusiųjų čempionatas</t>
  </si>
  <si>
    <t>Nuoroda į protokolą:http://www.uipmworld.org/event/european-championships-senior-0</t>
  </si>
  <si>
    <t>Gintarė Venčkauskaitė,Dovydas Vaivada</t>
  </si>
  <si>
    <t>Serapinaite,Venčkauskaitė,Batulevičiūtė</t>
  </si>
  <si>
    <t>2018 m. Europos jaunimo U24 čempionatas</t>
  </si>
  <si>
    <t>Nuoroda į protokolą:http://www.uipmworld.org/event/european-championships-u24-0</t>
  </si>
  <si>
    <t>Serapinaitė,Tamašauskaitė,Adomaityrė</t>
  </si>
  <si>
    <t>2018 m. Europos jaunių U19 čempionatas</t>
  </si>
  <si>
    <t>Nuoroda į protokolą:http://www.uipmworld.org/event/european-championships-u19</t>
  </si>
  <si>
    <t>ind</t>
  </si>
  <si>
    <t>Tomas Maksimovič</t>
  </si>
  <si>
    <t>Elzbieta Adomaitytė, Aivaras Kazlas</t>
  </si>
  <si>
    <t>2018 m. Europos triatlo čempionatas</t>
  </si>
  <si>
    <t>Nuoroda į protokolą:http://www.uipmworld.org/event/biathle-triathle-european-championships</t>
  </si>
  <si>
    <t>Želvytė</t>
  </si>
  <si>
    <t>Elžbieta Adomaitytė</t>
  </si>
  <si>
    <t>Danielius Bondorovas</t>
  </si>
  <si>
    <t>Elžbieta Adomaitytė, Danielius Bondorovas</t>
  </si>
  <si>
    <t>Mix.</t>
  </si>
  <si>
    <t>2017 m. Pasaulio suaugusiųjų čempionatas</t>
  </si>
  <si>
    <t>Nuoroda į protokolą: http://www.uipmworld.org/event/uipm-senior-world-championships-3</t>
  </si>
  <si>
    <t>Asadauskaitė,  Batulevičiūtė, Ieva Serapinaitė</t>
  </si>
  <si>
    <t>Batulevičiūtė,Kinderis</t>
  </si>
  <si>
    <t>2017 m. Pasaulio jaunimo čempionatas</t>
  </si>
  <si>
    <t>Nuoroda į protokolą: http://www.uipmworld.org/event/uipm-junior-world-championships-3</t>
  </si>
  <si>
    <t>Ieva Želvytė</t>
  </si>
  <si>
    <t>2017 m. Pasaulio jaunių U19 čempionatas</t>
  </si>
  <si>
    <t>Nuoroda į protokolą: http://www.uipmworld.org/event/uipm-u19-ya-world-championships</t>
  </si>
  <si>
    <t>Viktorija Marčiulionytė</t>
  </si>
  <si>
    <t>Tomaš Maksimavič</t>
  </si>
  <si>
    <t>2017 m. Europos suaugusiųjų čempionatas</t>
  </si>
  <si>
    <t>Nuoroda į protokolą:http://www.uipmworld.org/event/european-senior-championships-1</t>
  </si>
  <si>
    <t>Laura Asadauskaitė Zadneprovskienė</t>
  </si>
  <si>
    <t>2017 m. Europos jaunimo U24 čempionatas</t>
  </si>
  <si>
    <t>Nuoroda į protokolą:http://www.uipmworld.org/event/european-championships-u24</t>
  </si>
  <si>
    <t>2017 m. Europos jaunių U19 čempionatas</t>
  </si>
  <si>
    <t>Nuoroda į protokolą:http:http://www.uipmworld.org/event/european-championships-u19-ya</t>
  </si>
  <si>
    <t>Elzbeta Guoda Adomaitytė</t>
  </si>
  <si>
    <t>Adomaitytė, Rėkutė, Marčiulionytė</t>
  </si>
  <si>
    <t>2016 m. Pasaulio suaugusiųjų čempionatas</t>
  </si>
  <si>
    <t>Nuoroda į protokolą: http://www.uipmworld.org/event/uipm-senior-world-championships</t>
  </si>
  <si>
    <t>Karolina Gužauskaitė</t>
  </si>
  <si>
    <t>Asadauskaitė,Venčkauskaitė, Ieva Serapinaitė</t>
  </si>
  <si>
    <t>2016 m. Pasaulio jaunimo čempionatas</t>
  </si>
  <si>
    <t>Nuoroda į protokolą: http://www.uipmworld.org/event/uipm-junior-world-championships</t>
  </si>
  <si>
    <t>Emilija Serapinaitė</t>
  </si>
  <si>
    <t>Vilma Juchnevičiūtė</t>
  </si>
  <si>
    <t>2016 m. Olimpinės Žaidynės</t>
  </si>
  <si>
    <t>Nuoroda į protokolą: http://www.uipmworld.org/event/olympic-games</t>
  </si>
  <si>
    <t>OŽ</t>
  </si>
  <si>
    <t>2016 m. Europos suaugusiųjų čempionatas</t>
  </si>
  <si>
    <t>Nuoroda į protokolą: http://www.uipmworld.org/event/senior-european-championships-4</t>
  </si>
  <si>
    <t>Asadauskaitė, Venčkauskaitė, Gužauskaitė</t>
  </si>
  <si>
    <t>Tamašauskaitė,Emilija Serapinaitė</t>
  </si>
  <si>
    <t>Estaf.</t>
  </si>
  <si>
    <t>2016 m. Europos jaunimo čempionatas</t>
  </si>
  <si>
    <t>Nuoroda į protokolą: http://www.uipmworld.org/event/junior-european-championships-12</t>
  </si>
  <si>
    <t>Ie.Serapinaitė,Tamašauskaitė,Em.Serapinaitė</t>
  </si>
  <si>
    <t>2016 m. Europos jaunių U19 čempionatas</t>
  </si>
  <si>
    <t>Nuoroda į protokolą: http://www.uipmworld.org/event/european-youth-championships-5</t>
  </si>
  <si>
    <t>Eglė Švedaitė</t>
  </si>
  <si>
    <t>Monika Rėkutė</t>
  </si>
  <si>
    <t>Gabija Daraškevičiūtė</t>
  </si>
  <si>
    <t>Marčiulionytė, Gudlevičius</t>
  </si>
  <si>
    <t>Švedaitė,Rėkutė</t>
  </si>
  <si>
    <t>Estaf.merg.</t>
  </si>
  <si>
    <t>Sosnovskij, Kazlas</t>
  </si>
  <si>
    <t>Estaf.bern.</t>
  </si>
  <si>
    <t>Vladislovas Sosnovskij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</si>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</sst>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</font>
    <font>
      <sz val="11"/>
      <color theme="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i/>
      <strike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59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1"/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0" fontId="3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 wrapText="1"/>
    </xf>
    <xf numFmtId="2" fontId="36" fillId="0" borderId="0" xfId="0" applyNumberFormat="1" applyFont="1" applyBorder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1" fillId="0" borderId="0" xfId="3"/>
    <xf numFmtId="0" fontId="3" fillId="0" borderId="0" xfId="0" applyFont="1" applyAlignment="1">
      <alignment horizontal="right" vertical="center" wrapText="1"/>
    </xf>
    <xf numFmtId="2" fontId="6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2" fontId="36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shrinkToFit="1"/>
    </xf>
    <xf numFmtId="2" fontId="38" fillId="0" borderId="2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6" fillId="0" borderId="1" xfId="0" applyNumberFormat="1" applyFont="1" applyBorder="1" applyAlignment="1">
      <alignment horizontal="center" vertical="center" wrapText="1"/>
    </xf>
    <xf numFmtId="2" fontId="36" fillId="3" borderId="2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4">
    <cellStyle name="Hyperlink" xfId="2"/>
    <cellStyle name="Hyperlink 2" xfId="3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pmworld.org/event/european-championships-2019" TargetMode="External"/><Relationship Id="rId2" Type="http://schemas.openxmlformats.org/officeDocument/2006/relationships/hyperlink" Target="https://www.uipmworld.org/event/european-championships-u24-1" TargetMode="External"/><Relationship Id="rId1" Type="http://schemas.openxmlformats.org/officeDocument/2006/relationships/hyperlink" Target="mailto:&#381;emait&#279;s%20g.6-417,%20Vilnius,%208-687-59591;%20info@pentathlon.l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H370"/>
  <sheetViews>
    <sheetView tabSelected="1" topLeftCell="A270" zoomScale="70" zoomScaleNormal="70" workbookViewId="0">
      <selection activeCell="R314" sqref="R314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6" customWidth="1"/>
    <col min="10" max="10" width="10.5703125" style="1" customWidth="1"/>
    <col min="11" max="11" width="11" style="6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0.42578125" style="1" customWidth="1"/>
    <col min="19" max="16384" width="9.140625" style="1"/>
  </cols>
  <sheetData>
    <row r="1" spans="1:18" s="6" customFormat="1" ht="15.75">
      <c r="A1" s="48"/>
      <c r="B1" s="48"/>
      <c r="C1" s="48"/>
      <c r="D1" s="80"/>
      <c r="E1" s="80"/>
      <c r="F1" s="80"/>
      <c r="G1" s="80"/>
      <c r="H1" s="80"/>
      <c r="I1" s="80"/>
      <c r="J1" s="80"/>
      <c r="K1" s="80"/>
      <c r="L1" s="80"/>
      <c r="M1" s="48"/>
      <c r="N1" s="2"/>
      <c r="O1" s="2"/>
      <c r="P1" s="2"/>
      <c r="Q1" s="2"/>
      <c r="R1" s="48"/>
    </row>
    <row r="2" spans="1:18" s="6" customFormat="1" ht="15.75">
      <c r="A2" s="48"/>
      <c r="B2" s="48" t="s">
        <v>0</v>
      </c>
      <c r="C2" s="48"/>
      <c r="D2" s="80"/>
      <c r="E2" s="80"/>
      <c r="F2" s="80"/>
      <c r="G2" s="80"/>
      <c r="H2" s="80"/>
      <c r="I2" s="80"/>
      <c r="J2" s="80"/>
      <c r="K2" s="80"/>
      <c r="L2" s="80"/>
      <c r="M2" s="48"/>
      <c r="N2" s="2"/>
      <c r="O2" s="2"/>
      <c r="P2" s="2"/>
      <c r="Q2" s="2"/>
      <c r="R2" s="48"/>
    </row>
    <row r="3" spans="1:18" s="6" customFormat="1">
      <c r="A3" s="48"/>
      <c r="B3" s="36" t="s">
        <v>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2"/>
      <c r="O3" s="2"/>
      <c r="P3" s="2"/>
      <c r="Q3" s="2"/>
      <c r="R3" s="48"/>
    </row>
    <row r="4" spans="1:18" ht="3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R4" s="48"/>
    </row>
    <row r="5" spans="1:18" ht="26.25">
      <c r="A5" s="93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48"/>
    </row>
    <row r="6" spans="1:18" ht="18.75">
      <c r="A6" s="100" t="s">
        <v>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48"/>
    </row>
    <row r="7" spans="1:18" s="6" customFormat="1" ht="15.75">
      <c r="A7" s="80"/>
      <c r="B7" s="110" t="s">
        <v>4</v>
      </c>
      <c r="C7" s="110"/>
      <c r="D7" s="110"/>
      <c r="E7" s="110"/>
      <c r="F7" s="110"/>
      <c r="G7" s="110"/>
      <c r="H7" s="110"/>
      <c r="I7" s="35"/>
      <c r="J7" s="35"/>
      <c r="K7" s="35"/>
      <c r="L7" s="35"/>
      <c r="M7" s="35"/>
      <c r="N7" s="35"/>
      <c r="O7" s="35"/>
      <c r="P7" s="35"/>
      <c r="Q7" s="35"/>
      <c r="R7" s="48"/>
    </row>
    <row r="8" spans="1:18" s="6" customFormat="1" ht="18">
      <c r="A8" s="80"/>
      <c r="B8" s="101" t="s">
        <v>5</v>
      </c>
      <c r="C8" s="101"/>
      <c r="D8" s="101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48"/>
    </row>
    <row r="9" spans="1:18" s="6" customFormat="1" ht="15.75">
      <c r="A9" s="80"/>
      <c r="B9" s="37">
        <v>191588888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48"/>
    </row>
    <row r="10" spans="1:18" s="6" customFormat="1" ht="18">
      <c r="A10" s="80"/>
      <c r="B10" s="78" t="s">
        <v>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48"/>
    </row>
    <row r="11" spans="1:18" s="6" customFormat="1" ht="16.899999999999999" customHeight="1">
      <c r="A11" s="111" t="s">
        <v>7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</row>
    <row r="12" spans="1:18" ht="15.7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8"/>
      <c r="P12" s="18"/>
      <c r="Q12" s="18"/>
      <c r="R12" s="17"/>
    </row>
    <row r="13" spans="1:18" s="6" customFormat="1" ht="15" hidden="1" customHeight="1">
      <c r="A13" s="117" t="s">
        <v>8</v>
      </c>
      <c r="B13" s="106" t="s">
        <v>9</v>
      </c>
      <c r="C13" s="106" t="s">
        <v>10</v>
      </c>
      <c r="D13" s="106" t="s">
        <v>11</v>
      </c>
      <c r="E13" s="102" t="s">
        <v>12</v>
      </c>
      <c r="F13" s="97"/>
      <c r="G13" s="98"/>
      <c r="H13" s="98"/>
      <c r="I13" s="98"/>
      <c r="J13" s="98"/>
      <c r="K13" s="98"/>
      <c r="L13" s="98"/>
      <c r="M13" s="98"/>
      <c r="N13" s="98"/>
      <c r="O13" s="99"/>
      <c r="P13" s="104" t="s">
        <v>13</v>
      </c>
      <c r="Q13" s="119" t="s">
        <v>14</v>
      </c>
      <c r="R13" s="114" t="s">
        <v>15</v>
      </c>
    </row>
    <row r="14" spans="1:18" s="6" customFormat="1" ht="45" customHeight="1">
      <c r="A14" s="117"/>
      <c r="B14" s="106"/>
      <c r="C14" s="106"/>
      <c r="D14" s="106"/>
      <c r="E14" s="118"/>
      <c r="F14" s="102" t="s">
        <v>16</v>
      </c>
      <c r="G14" s="102" t="s">
        <v>17</v>
      </c>
      <c r="H14" s="102" t="s">
        <v>18</v>
      </c>
      <c r="I14" s="107" t="s">
        <v>19</v>
      </c>
      <c r="J14" s="102" t="s">
        <v>20</v>
      </c>
      <c r="K14" s="102" t="s">
        <v>21</v>
      </c>
      <c r="L14" s="102" t="s">
        <v>22</v>
      </c>
      <c r="M14" s="102" t="s">
        <v>23</v>
      </c>
      <c r="N14" s="95" t="s">
        <v>24</v>
      </c>
      <c r="O14" s="95" t="s">
        <v>25</v>
      </c>
      <c r="P14" s="105"/>
      <c r="Q14" s="120"/>
      <c r="R14" s="115"/>
    </row>
    <row r="15" spans="1:18" s="6" customFormat="1" ht="76.150000000000006" customHeight="1">
      <c r="A15" s="117"/>
      <c r="B15" s="106"/>
      <c r="C15" s="106"/>
      <c r="D15" s="106"/>
      <c r="E15" s="103"/>
      <c r="F15" s="103"/>
      <c r="G15" s="103"/>
      <c r="H15" s="103"/>
      <c r="I15" s="108"/>
      <c r="J15" s="103"/>
      <c r="K15" s="103"/>
      <c r="L15" s="103"/>
      <c r="M15" s="103"/>
      <c r="N15" s="96"/>
      <c r="O15" s="96"/>
      <c r="P15" s="105"/>
      <c r="Q15" s="121"/>
      <c r="R15" s="116"/>
    </row>
    <row r="16" spans="1:18" s="6" customFormat="1" ht="5.45" customHeight="1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1"/>
    </row>
    <row r="17" spans="1:34">
      <c r="A17" s="127" t="s">
        <v>26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82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ht="16.899999999999999" customHeight="1">
      <c r="A18" s="112" t="s">
        <v>27</v>
      </c>
      <c r="B18" s="113"/>
      <c r="C18" s="113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82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>
      <c r="A19" s="81">
        <v>1</v>
      </c>
      <c r="B19" s="81" t="s">
        <v>28</v>
      </c>
      <c r="C19" s="67" t="s">
        <v>29</v>
      </c>
      <c r="D19" s="81" t="s">
        <v>30</v>
      </c>
      <c r="E19" s="81">
        <v>1</v>
      </c>
      <c r="F19" s="81" t="s">
        <v>31</v>
      </c>
      <c r="G19" s="81">
        <v>1</v>
      </c>
      <c r="H19" s="81" t="s">
        <v>32</v>
      </c>
      <c r="I19" s="81"/>
      <c r="J19" s="81">
        <v>20</v>
      </c>
      <c r="K19" s="81"/>
      <c r="L19" s="81">
        <v>4</v>
      </c>
      <c r="M19" s="81" t="s">
        <v>32</v>
      </c>
      <c r="N19" s="73">
        <f t="shared" ref="N19" si="0"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12</v>
      </c>
      <c r="O19" s="75">
        <f t="shared" ref="O19" si="1">IF(F19="OŽ",N19,IF(H19="Ne",IF(J19*0.3&lt;J19-L19,N19,0),IF(J19*0.1&lt;J19-L19,N19,0)))</f>
        <v>12</v>
      </c>
      <c r="P19" s="74">
        <f t="shared" ref="P19" si="2"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1.224</v>
      </c>
      <c r="Q19" s="77">
        <f t="shared" ref="Q19" si="3">IF(ISERROR(P19*100/N19),0,(P19*100/N19))</f>
        <v>10.199999999999999</v>
      </c>
      <c r="R19" s="76">
        <f t="shared" ref="R19" si="4"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5.3953920000000002</v>
      </c>
      <c r="S19" s="52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>
      <c r="A20" s="81">
        <v>2</v>
      </c>
      <c r="B20" s="81" t="s">
        <v>33</v>
      </c>
      <c r="C20" s="67" t="s">
        <v>29</v>
      </c>
      <c r="D20" s="81" t="s">
        <v>30</v>
      </c>
      <c r="E20" s="81">
        <v>1</v>
      </c>
      <c r="F20" s="81" t="s">
        <v>31</v>
      </c>
      <c r="G20" s="81">
        <v>1</v>
      </c>
      <c r="H20" s="81" t="s">
        <v>32</v>
      </c>
      <c r="I20" s="81"/>
      <c r="J20" s="81">
        <v>20</v>
      </c>
      <c r="K20" s="81"/>
      <c r="L20" s="81">
        <v>17</v>
      </c>
      <c r="M20" s="81" t="s">
        <v>32</v>
      </c>
      <c r="N20" s="73">
        <f t="shared" ref="N20:N24" si="5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75">
        <f t="shared" ref="O20:O24" si="6">IF(F20="OŽ",N20,IF(H20="Ne",IF(J20*0.3&lt;J20-L20,N20,0),IF(J20*0.1&lt;J20-L20,N20,0)))</f>
        <v>0</v>
      </c>
      <c r="P20" s="74">
        <f t="shared" ref="P20:P24" si="7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77">
        <f t="shared" ref="Q20:Q24" si="8">IF(ISERROR(P20*100/N20),0,(P20*100/N20))</f>
        <v>0</v>
      </c>
      <c r="R20" s="76">
        <f t="shared" ref="R20:R24" si="9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52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>
      <c r="A21" s="81">
        <v>3</v>
      </c>
      <c r="B21" s="81" t="s">
        <v>34</v>
      </c>
      <c r="C21" s="67" t="s">
        <v>29</v>
      </c>
      <c r="D21" s="81" t="s">
        <v>30</v>
      </c>
      <c r="E21" s="81">
        <v>1</v>
      </c>
      <c r="F21" s="81" t="s">
        <v>31</v>
      </c>
      <c r="G21" s="81">
        <v>1</v>
      </c>
      <c r="H21" s="81" t="s">
        <v>32</v>
      </c>
      <c r="I21" s="81"/>
      <c r="J21" s="81">
        <v>20</v>
      </c>
      <c r="K21" s="81"/>
      <c r="L21" s="81">
        <v>19</v>
      </c>
      <c r="M21" s="81" t="s">
        <v>32</v>
      </c>
      <c r="N21" s="73">
        <f t="shared" si="5"/>
        <v>0</v>
      </c>
      <c r="O21" s="75">
        <f t="shared" si="6"/>
        <v>0</v>
      </c>
      <c r="P21" s="74">
        <f t="shared" si="7"/>
        <v>0</v>
      </c>
      <c r="Q21" s="77">
        <f t="shared" si="8"/>
        <v>0</v>
      </c>
      <c r="R21" s="76">
        <f t="shared" si="9"/>
        <v>0</v>
      </c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>
      <c r="A22" s="81">
        <v>4</v>
      </c>
      <c r="B22" s="81" t="s">
        <v>35</v>
      </c>
      <c r="C22" s="67" t="s">
        <v>29</v>
      </c>
      <c r="D22" s="81" t="s">
        <v>30</v>
      </c>
      <c r="E22" s="81">
        <v>1</v>
      </c>
      <c r="F22" s="81" t="s">
        <v>31</v>
      </c>
      <c r="G22" s="81">
        <v>1</v>
      </c>
      <c r="H22" s="81" t="s">
        <v>32</v>
      </c>
      <c r="I22" s="81"/>
      <c r="J22" s="81">
        <v>19</v>
      </c>
      <c r="K22" s="81"/>
      <c r="L22" s="81">
        <v>8</v>
      </c>
      <c r="M22" s="81" t="s">
        <v>32</v>
      </c>
      <c r="N22" s="73">
        <f t="shared" si="5"/>
        <v>8</v>
      </c>
      <c r="O22" s="75">
        <f t="shared" si="6"/>
        <v>8</v>
      </c>
      <c r="P22" s="74">
        <f t="shared" si="7"/>
        <v>0.81599999999999995</v>
      </c>
      <c r="Q22" s="77">
        <f t="shared" si="8"/>
        <v>10.199999999999999</v>
      </c>
      <c r="R22" s="76">
        <f t="shared" si="9"/>
        <v>3.5969280000000006</v>
      </c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>
      <c r="A23" s="81">
        <v>5</v>
      </c>
      <c r="B23" s="81" t="s">
        <v>36</v>
      </c>
      <c r="C23" s="67" t="s">
        <v>29</v>
      </c>
      <c r="D23" s="81" t="s">
        <v>30</v>
      </c>
      <c r="E23" s="81">
        <v>1</v>
      </c>
      <c r="F23" s="81" t="s">
        <v>31</v>
      </c>
      <c r="G23" s="81">
        <v>1</v>
      </c>
      <c r="H23" s="81" t="s">
        <v>32</v>
      </c>
      <c r="I23" s="81"/>
      <c r="J23" s="81">
        <v>19</v>
      </c>
      <c r="K23" s="81"/>
      <c r="L23" s="81">
        <v>19</v>
      </c>
      <c r="M23" s="81" t="s">
        <v>32</v>
      </c>
      <c r="N23" s="73">
        <f t="shared" si="5"/>
        <v>0</v>
      </c>
      <c r="O23" s="75">
        <f t="shared" si="6"/>
        <v>0</v>
      </c>
      <c r="P23" s="74">
        <f t="shared" si="7"/>
        <v>0</v>
      </c>
      <c r="Q23" s="77">
        <f t="shared" si="8"/>
        <v>0</v>
      </c>
      <c r="R23" s="76">
        <f t="shared" si="9"/>
        <v>0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ht="30">
      <c r="A24" s="81">
        <v>6</v>
      </c>
      <c r="B24" s="81" t="s">
        <v>37</v>
      </c>
      <c r="C24" s="67" t="s">
        <v>38</v>
      </c>
      <c r="D24" s="81" t="s">
        <v>39</v>
      </c>
      <c r="E24" s="81">
        <v>2</v>
      </c>
      <c r="F24" s="81" t="s">
        <v>31</v>
      </c>
      <c r="G24" s="81">
        <v>1</v>
      </c>
      <c r="H24" s="81" t="s">
        <v>32</v>
      </c>
      <c r="I24" s="81"/>
      <c r="J24" s="81">
        <v>11</v>
      </c>
      <c r="K24" s="81"/>
      <c r="L24" s="81">
        <v>2</v>
      </c>
      <c r="M24" s="81" t="s">
        <v>32</v>
      </c>
      <c r="N24" s="73">
        <f t="shared" si="5"/>
        <v>17.9025</v>
      </c>
      <c r="O24" s="75">
        <f t="shared" si="6"/>
        <v>17.9025</v>
      </c>
      <c r="P24" s="74">
        <f t="shared" si="7"/>
        <v>0.91799999999999993</v>
      </c>
      <c r="Q24" s="77">
        <f t="shared" si="8"/>
        <v>5.1277754503560953</v>
      </c>
      <c r="R24" s="76">
        <f t="shared" si="9"/>
        <v>15.357528</v>
      </c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s="6" customFormat="1" ht="15.75" customHeight="1">
      <c r="A25" s="124" t="s">
        <v>40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6"/>
      <c r="R25" s="76">
        <f>SUM(R19:R24)</f>
        <v>24.349848000000001</v>
      </c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</row>
    <row r="26" spans="1:34" s="6" customFormat="1" ht="15" customHeight="1">
      <c r="A26" s="53" t="s">
        <v>41</v>
      </c>
      <c r="B26" s="43" t="s">
        <v>42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s="6" customFormat="1" ht="15" customHeight="1">
      <c r="A27" s="54" t="s">
        <v>43</v>
      </c>
      <c r="B27" s="54"/>
      <c r="C27" s="54"/>
      <c r="D27" s="54"/>
      <c r="E27" s="54"/>
      <c r="F27" s="54"/>
      <c r="G27" s="54"/>
      <c r="H27" s="54"/>
      <c r="I27" s="54"/>
      <c r="J27" s="50"/>
      <c r="K27" s="50"/>
      <c r="L27" s="50"/>
      <c r="M27" s="50"/>
      <c r="N27" s="50"/>
      <c r="O27" s="50"/>
      <c r="P27" s="50"/>
      <c r="Q27" s="50"/>
      <c r="R27" s="51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s="48" customFormat="1" ht="15" customHeight="1">
      <c r="A28" s="54"/>
      <c r="B28" s="53" t="s">
        <v>44</v>
      </c>
      <c r="C28" s="53"/>
      <c r="D28" s="53"/>
      <c r="E28" s="53"/>
      <c r="F28" s="53"/>
      <c r="G28" s="53"/>
      <c r="H28" s="53"/>
      <c r="I28" s="53"/>
      <c r="J28" s="50"/>
      <c r="K28" s="50"/>
      <c r="L28" s="50"/>
      <c r="M28" s="50"/>
      <c r="N28" s="50"/>
      <c r="O28" s="50"/>
      <c r="P28" s="50"/>
      <c r="Q28" s="50"/>
      <c r="R28" s="51"/>
    </row>
    <row r="29" spans="1:34" s="48" customFormat="1" ht="15" customHeight="1">
      <c r="A29" s="54"/>
      <c r="B29" s="53" t="s">
        <v>45</v>
      </c>
      <c r="C29" s="53"/>
      <c r="D29" s="53"/>
      <c r="E29" s="53"/>
      <c r="F29" s="53"/>
      <c r="G29" s="53"/>
      <c r="H29" s="53"/>
      <c r="I29" s="53"/>
      <c r="J29" s="50"/>
      <c r="K29" s="50"/>
      <c r="L29" s="50"/>
      <c r="M29" s="50"/>
      <c r="N29" s="50"/>
      <c r="O29" s="50"/>
      <c r="P29" s="50"/>
      <c r="Q29" s="50"/>
      <c r="R29" s="51"/>
    </row>
    <row r="30" spans="1:34" s="48" customFormat="1" ht="15" customHeight="1">
      <c r="A30" s="54"/>
      <c r="B30" s="53" t="s">
        <v>46</v>
      </c>
      <c r="C30" s="53"/>
      <c r="D30" s="53"/>
      <c r="E30" s="53"/>
      <c r="F30" s="53"/>
      <c r="G30" s="53"/>
      <c r="H30" s="53"/>
      <c r="I30" s="53"/>
      <c r="J30" s="50"/>
      <c r="K30" s="50"/>
      <c r="L30" s="50"/>
      <c r="M30" s="50"/>
      <c r="N30" s="50"/>
      <c r="O30" s="50"/>
      <c r="P30" s="50"/>
      <c r="Q30" s="50"/>
      <c r="R30" s="51"/>
    </row>
    <row r="31" spans="1:34" s="48" customFormat="1" ht="15" customHeight="1">
      <c r="A31" s="54"/>
      <c r="B31" s="53" t="s">
        <v>47</v>
      </c>
      <c r="C31" s="53"/>
      <c r="D31" s="53"/>
      <c r="E31" s="53"/>
      <c r="F31" s="53"/>
      <c r="G31" s="53"/>
      <c r="H31" s="53"/>
      <c r="I31" s="53"/>
      <c r="J31" s="50"/>
      <c r="K31" s="50"/>
      <c r="L31" s="50"/>
      <c r="M31" s="50"/>
      <c r="N31" s="50"/>
      <c r="O31" s="50"/>
      <c r="P31" s="50"/>
      <c r="Q31" s="50"/>
      <c r="R31" s="51"/>
    </row>
    <row r="32" spans="1:34" s="48" customFormat="1" ht="15" customHeight="1">
      <c r="A32" s="54"/>
      <c r="B32" s="53" t="s">
        <v>48</v>
      </c>
      <c r="C32" s="53"/>
      <c r="D32" s="53"/>
      <c r="E32" s="53"/>
      <c r="F32" s="53"/>
      <c r="G32" s="53"/>
      <c r="H32" s="53"/>
      <c r="I32" s="53"/>
      <c r="J32" s="50"/>
      <c r="K32" s="50"/>
      <c r="L32" s="50"/>
      <c r="M32" s="50"/>
      <c r="N32" s="50"/>
      <c r="O32" s="50"/>
      <c r="P32" s="50"/>
      <c r="Q32" s="50"/>
      <c r="R32" s="51"/>
    </row>
    <row r="33" spans="1:34" s="6" customFormat="1" ht="15" customHeight="1">
      <c r="A33" s="54"/>
      <c r="B33" s="53"/>
      <c r="C33" s="53"/>
      <c r="D33" s="53"/>
      <c r="E33" s="53"/>
      <c r="F33" s="53"/>
      <c r="G33" s="53"/>
      <c r="H33" s="53"/>
      <c r="I33" s="53"/>
      <c r="J33" s="50"/>
      <c r="K33" s="50"/>
      <c r="L33" s="50"/>
      <c r="M33" s="50"/>
      <c r="N33" s="50"/>
      <c r="O33" s="50"/>
      <c r="P33" s="50"/>
      <c r="Q33" s="50"/>
      <c r="R33" s="51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1:34">
      <c r="A34" s="144" t="s">
        <v>49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82"/>
      <c r="R34" s="47"/>
      <c r="S34" s="47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ht="18">
      <c r="A35" s="112" t="s">
        <v>27</v>
      </c>
      <c r="B35" s="113"/>
      <c r="C35" s="113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82"/>
      <c r="R35" s="47"/>
      <c r="S35" s="47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>
      <c r="A36" s="81">
        <v>1</v>
      </c>
      <c r="B36" s="59" t="s">
        <v>50</v>
      </c>
      <c r="C36" s="58" t="s">
        <v>29</v>
      </c>
      <c r="D36" s="58" t="s">
        <v>30</v>
      </c>
      <c r="E36" s="58">
        <v>1</v>
      </c>
      <c r="F36" s="58" t="s">
        <v>51</v>
      </c>
      <c r="G36" s="58">
        <v>1</v>
      </c>
      <c r="H36" s="58" t="s">
        <v>32</v>
      </c>
      <c r="I36" s="58"/>
      <c r="J36" s="58">
        <v>68</v>
      </c>
      <c r="K36" s="58"/>
      <c r="L36" s="58">
        <v>36</v>
      </c>
      <c r="M36" s="58" t="s">
        <v>32</v>
      </c>
      <c r="N36" s="73">
        <f t="shared" ref="N36" si="10">(IF(F36="OŽ",IF(L36=1,550.8,IF(L36=2,426.38,IF(L36=3,342.14,IF(L36=4,181.44,IF(L36=5,168.48,IF(L36=6,155.52,IF(L36=7,148.5,IF(L36=8,144,0))))))))+IF(L36&lt;=8,0,IF(L36&lt;=16,137.7,IF(L36&lt;=24,108,IF(L36&lt;=32,80.1,IF(L36&lt;=36,52.2,0)))))-IF(L36&lt;=8,0,IF(L36&lt;=16,(L36-9)*2.754,IF(L36&lt;=24,(L36-17)* 2.754,IF(L36&lt;=32,(L36-25)* 2.754,IF(L36&lt;=36,(L36-33)*2.754,0))))),0)+IF(F36="PČ",IF(L36=1,449,IF(L36=2,314.6,IF(L36=3,238,IF(L36=4,172,IF(L36=5,159,IF(L36=6,145,IF(L36=7,132,IF(L36=8,119,0))))))))+IF(L36&lt;=8,0,IF(L36&lt;=16,88,IF(L36&lt;=24,55,IF(L36&lt;=32,22,0))))-IF(L36&lt;=8,0,IF(L36&lt;=16,(L36-9)*2.245,IF(L36&lt;=24,(L36-17)*2.245,IF(L36&lt;=32,(L36-25)*2.245,0)))),0)+IF(F36="PČneol",IF(L36=1,85,IF(L36=2,64.61,IF(L36=3,50.76,IF(L36=4,16.25,IF(L36=5,15,IF(L36=6,13.75,IF(L36=7,12.5,IF(L36=8,11.25,0))))))))+IF(L36&lt;=8,0,IF(L36&lt;=16,9,0))-IF(L36&lt;=8,0,IF(L36&lt;=16,(L36-9)*0.425,0)),0)+IF(F36="PŽ",IF(L36=1,85,IF(L36=2,59.5,IF(L36=3,45,IF(L36=4,32.5,IF(L36=5,30,IF(L36=6,27.5,IF(L36=7,25,IF(L36=8,22.5,0))))))))+IF(L36&lt;=8,0,IF(L36&lt;=16,19,IF(L36&lt;=24,13,IF(L36&lt;=32,8,0))))-IF(L36&lt;=8,0,IF(L36&lt;=16,(L36-9)*0.425,IF(L36&lt;=24,(L36-17)*0.425,IF(L36&lt;=32,(L36-25)*0.425,0)))),0)+IF(F36="EČ",IF(L36=1,204,IF(L36=2,156.24,IF(L36=3,123.84,IF(L36=4,72,IF(L36=5,66,IF(L36=6,60,IF(L36=7,54,IF(L36=8,48,0))))))))+IF(L36&lt;=8,0,IF(L36&lt;=16,40,IF(L36&lt;=24,25,0)))-IF(L36&lt;=8,0,IF(L36&lt;=16,(L36-9)*1.02,IF(L36&lt;=24,(L36-17)*1.02,0))),0)+IF(F36="EČneol",IF(L36=1,68,IF(L36=2,51.69,IF(L36=3,40.61,IF(L36=4,13,IF(L36=5,12,IF(L36=6,11,IF(L36=7,10,IF(L36=8,9,0)))))))))+IF(F36="EŽ",IF(L36=1,68,IF(L36=2,47.6,IF(L36=3,36,IF(L36=4,18,IF(L36=5,16.5,IF(L36=6,15,IF(L36=7,13.5,IF(L36=8,12,0))))))))+IF(L36&lt;=8,0,IF(L36&lt;=16,10,IF(L36&lt;=24,6,0)))-IF(L36&lt;=8,0,IF(L36&lt;=16,(L36-9)*0.34,IF(L36&lt;=24,(L36-17)*0.34,0))),0)+IF(F36="PT",IF(L36=1,68,IF(L36=2,52.08,IF(L36=3,41.28,IF(L36=4,24,IF(L36=5,22,IF(L36=6,20,IF(L36=7,18,IF(L36=8,16,0))))))))+IF(L36&lt;=8,0,IF(L36&lt;=16,13,IF(L36&lt;=24,9,IF(L36&lt;=32,4,0))))-IF(L36&lt;=8,0,IF(L36&lt;=16,(L36-9)*0.34,IF(L36&lt;=24,(L36-17)*0.34,IF(L36&lt;=32,(L36-25)*0.34,0)))),0)+IF(F36="JOŽ",IF(L36=1,85,IF(L36=2,59.5,IF(L36=3,45,IF(L36=4,32.5,IF(L36=5,30,IF(L36=6,27.5,IF(L36=7,25,IF(L36=8,22.5,0))))))))+IF(L36&lt;=8,0,IF(L36&lt;=16,19,IF(L36&lt;=24,13,0)))-IF(L36&lt;=8,0,IF(L36&lt;=16,(L36-9)*0.425,IF(L36&lt;=24,(L36-17)*0.425,0))),0)+IF(F36="JPČ",IF(L36=1,68,IF(L36=2,47.6,IF(L36=3,36,IF(L36=4,26,IF(L36=5,24,IF(L36=6,22,IF(L36=7,20,IF(L36=8,18,0))))))))+IF(L36&lt;=8,0,IF(L36&lt;=16,13,IF(L36&lt;=24,9,0)))-IF(L36&lt;=8,0,IF(L36&lt;=16,(L36-9)*0.34,IF(L36&lt;=24,(L36-17)*0.34,0))),0)+IF(F36="JEČ",IF(L36=1,34,IF(L36=2,26.04,IF(L36=3,20.6,IF(L36=4,12,IF(L36=5,11,IF(L36=6,10,IF(L36=7,9,IF(L36=8,8,0))))))))+IF(L36&lt;=8,0,IF(L36&lt;=16,6,0))-IF(L36&lt;=8,0,IF(L36&lt;=16,(L36-9)*0.17,0)),0)+IF(F36="JEOF",IF(L36=1,34,IF(L36=2,26.04,IF(L36=3,20.6,IF(L36=4,12,IF(L36=5,11,IF(L36=6,10,IF(L36=7,9,IF(L36=8,8,0))))))))+IF(L36&lt;=8,0,IF(L36&lt;=16,6,0))-IF(L36&lt;=8,0,IF(L36&lt;=16,(L36-9)*0.17,0)),0)+IF(F36="JnPČ",IF(L36=1,51,IF(L36=2,35.7,IF(L36=3,27,IF(L36=4,19.5,IF(L36=5,18,IF(L36=6,16.5,IF(L36=7,15,IF(L36=8,13.5,0))))))))+IF(L36&lt;=8,0,IF(L36&lt;=16,10,0))-IF(L36&lt;=8,0,IF(L36&lt;=16,(L36-9)*0.255,0)),0)+IF(F36="JnEČ",IF(L36=1,25.5,IF(L36=2,19.53,IF(L36=3,15.48,IF(L36=4,9,IF(L36=5,8.25,IF(L36=6,7.5,IF(L36=7,6.75,IF(L36=8,6,0))))))))+IF(L36&lt;=8,0,IF(L36&lt;=16,5,0))-IF(L36&lt;=8,0,IF(L36&lt;=16,(L36-9)*0.1275,0)),0)+IF(F36="JčPČ",IF(L36=1,21.25,IF(L36=2,14.5,IF(L36=3,11.5,IF(L36=4,7,IF(L36=5,6.5,IF(L36=6,6,IF(L36=7,5.5,IF(L36=8,5,0))))))))+IF(L36&lt;=8,0,IF(L36&lt;=16,4,0))-IF(L36&lt;=8,0,IF(L36&lt;=16,(L36-9)*0.10625,0)),0)+IF(F36="JčEČ",IF(L36=1,17,IF(L36=2,13.02,IF(L36=3,10.32,IF(L36=4,6,IF(L36=5,5.5,IF(L36=6,5,IF(L36=7,4.5,IF(L36=8,4,0))))))))+IF(L36&lt;=8,0,IF(L36&lt;=16,3,0))-IF(L36&lt;=8,0,IF(L36&lt;=16,(L36-9)*0.085,0)),0)+IF(F36="NEAK",IF(L36=1,11.48,IF(L36=2,8.79,IF(L36=3,6.97,IF(L36=4,4.05,IF(L36=5,3.71,IF(L36=6,3.38,IF(L36=7,3.04,IF(L36=8,2.7,0))))))))+IF(L36&lt;=8,0,IF(L36&lt;=16,2,IF(L36&lt;=24,1.3,0)))-IF(L36&lt;=8,0,IF(L36&lt;=16,(L36-9)*0.0574,IF(L36&lt;=24,(L36-17)*0.0574,0))),0))*IF(L36&lt;0,1,IF(OR(F36="PČ",F36="PŽ",F36="PT"),IF(J36&lt;32,J36/32,1),1))* IF(L36&lt;0,1,IF(OR(F36="EČ",F36="EŽ",F36="JOŽ",F36="JPČ",F36="NEAK"),IF(J36&lt;24,J36/24,1),1))*IF(L36&lt;0,1,IF(OR(F36="PČneol",F36="JEČ",F36="JEOF",F36="JnPČ",F36="JnEČ",F36="JčPČ",F36="JčEČ"),IF(J36&lt;16,J36/16,1),1))*IF(L36&lt;0,1,IF(F36="EČneol",IF(J36&lt;8,J36/8,1),1))</f>
        <v>0</v>
      </c>
      <c r="O36" s="75">
        <f t="shared" ref="O36" si="11">IF(F36="OŽ",N36,IF(H36="Ne",IF(J36*0.3&lt;J36-L36,N36,0),IF(J36*0.1&lt;J36-L36,N36,0)))</f>
        <v>0</v>
      </c>
      <c r="P36" s="74">
        <f t="shared" ref="P36" si="12">IF(O36=0,0,IF(F36="OŽ",IF(L36&gt;35,0,IF(J36&gt;35,(36-L36)*1.836,((36-L36)-(36-J36))*1.836)),0)+IF(F36="PČ",IF(L36&gt;31,0,IF(J36&gt;31,(32-L36)*1.347,((32-L36)-(32-J36))*1.347)),0)+ IF(F36="PČneol",IF(L36&gt;15,0,IF(J36&gt;15,(16-L36)*0.255,((16-L36)-(16-J36))*0.255)),0)+IF(F36="PŽ",IF(L36&gt;31,0,IF(J36&gt;31,(32-L36)*0.255,((32-L36)-(32-J36))*0.255)),0)+IF(F36="EČ",IF(L36&gt;23,0,IF(J36&gt;23,(24-L36)*0.612,((24-L36)-(24-J36))*0.612)),0)+IF(F36="EČneol",IF(L36&gt;7,0,IF(J36&gt;7,(8-L36)*0.204,((8-L36)-(8-J36))*0.204)),0)+IF(F36="EŽ",IF(L36&gt;23,0,IF(J36&gt;23,(24-L36)*0.204,((24-L36)-(24-J36))*0.204)),0)+IF(F36="PT",IF(L36&gt;31,0,IF(J36&gt;31,(32-L36)*0.204,((32-L36)-(32-J36))*0.204)),0)+IF(F36="JOŽ",IF(L36&gt;23,0,IF(J36&gt;23,(24-L36)*0.255,((24-L36)-(24-J36))*0.255)),0)+IF(F36="JPČ",IF(L36&gt;23,0,IF(J36&gt;23,(24-L36)*0.204,((24-L36)-(24-J36))*0.204)),0)+IF(F36="JEČ",IF(L36&gt;15,0,IF(J36&gt;15,(16-L36)*0.102,((16-L36)-(16-J36))*0.102)),0)+IF(F36="JEOF",IF(L36&gt;15,0,IF(J36&gt;15,(16-L36)*0.102,((16-L36)-(16-J36))*0.102)),0)+IF(F36="JnPČ",IF(L36&gt;15,0,IF(J36&gt;15,(16-L36)*0.153,((16-L36)-(16-J36))*0.153)),0)+IF(F36="JnEČ",IF(L36&gt;15,0,IF(J36&gt;15,(16-L36)*0.0765,((16-L36)-(16-J36))*0.0765)),0)+IF(F36="JčPČ",IF(L36&gt;15,0,IF(J36&gt;15,(16-L36)*0.06375,((16-L36)-(16-J36))*0.06375)),0)+IF(F36="JčEČ",IF(L36&gt;15,0,IF(J36&gt;15,(16-L36)*0.051,((16-L36)-(16-J36))*0.051)),0)+IF(F36="NEAK",IF(L36&gt;23,0,IF(J36&gt;23,(24-L36)*0.03444,((24-L36)-(24-J36))*0.03444)),0))</f>
        <v>0</v>
      </c>
      <c r="Q36" s="77">
        <f t="shared" ref="Q36" si="13">IF(ISERROR(P36*100/N36),0,(P36*100/N36))</f>
        <v>0</v>
      </c>
      <c r="R36" s="76">
        <f t="shared" ref="R36" si="14">IF(Q36&lt;=30,O36+P36,O36+O36*0.3)*IF(G36=1,0.4,IF(G36=2,0.75,IF(G36="1 (kas 4 m. 1 k. nerengiamos)",0.52,1)))*IF(D36="olimpinė",1,IF(M36="Ne",0.5,1))*IF(OR(A$5="Lietuvos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federacija"),IF(OR(J36&lt;8,K36&lt;16),0,1),1)*E36*IF(I36&lt;=1,1,1/I36)*IF(OR(A$5="Lietuvos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" s="52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>
      <c r="A37" s="81">
        <v>2</v>
      </c>
      <c r="B37" s="59" t="s">
        <v>52</v>
      </c>
      <c r="C37" s="58" t="s">
        <v>29</v>
      </c>
      <c r="D37" s="58" t="s">
        <v>30</v>
      </c>
      <c r="E37" s="58">
        <v>1</v>
      </c>
      <c r="F37" s="58" t="s">
        <v>51</v>
      </c>
      <c r="G37" s="58">
        <v>1</v>
      </c>
      <c r="H37" s="58" t="s">
        <v>32</v>
      </c>
      <c r="I37" s="58"/>
      <c r="J37" s="58">
        <v>68</v>
      </c>
      <c r="K37" s="58"/>
      <c r="L37" s="58">
        <v>8</v>
      </c>
      <c r="M37" s="58" t="s">
        <v>32</v>
      </c>
      <c r="N37" s="73">
        <f t="shared" ref="N37:N42" si="1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119</v>
      </c>
      <c r="O37" s="75">
        <f t="shared" ref="O37:O42" si="16">IF(F37="OŽ",N37,IF(H37="Ne",IF(J37*0.3&lt;J37-L37,N37,0),IF(J37*0.1&lt;J37-L37,N37,0)))</f>
        <v>119</v>
      </c>
      <c r="P37" s="74">
        <f t="shared" ref="P37:P42" si="17"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32.328000000000003</v>
      </c>
      <c r="Q37" s="77">
        <f t="shared" ref="Q37:Q42" si="18">IF(ISERROR(P37*100/N37),0,(P37*100/N37))</f>
        <v>27.166386554621852</v>
      </c>
      <c r="R37" s="76">
        <f t="shared" ref="R37:R42" si="19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61.741824000000008</v>
      </c>
      <c r="S37" s="52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>
      <c r="A38" s="81">
        <v>3</v>
      </c>
      <c r="B38" s="59" t="s">
        <v>53</v>
      </c>
      <c r="C38" s="58" t="s">
        <v>29</v>
      </c>
      <c r="D38" s="58" t="s">
        <v>30</v>
      </c>
      <c r="E38" s="58">
        <v>1</v>
      </c>
      <c r="F38" s="58" t="s">
        <v>51</v>
      </c>
      <c r="G38" s="58">
        <v>1</v>
      </c>
      <c r="H38" s="58" t="s">
        <v>32</v>
      </c>
      <c r="I38" s="58"/>
      <c r="J38" s="58">
        <v>68</v>
      </c>
      <c r="K38" s="58"/>
      <c r="L38" s="58">
        <v>53</v>
      </c>
      <c r="M38" s="58" t="s">
        <v>32</v>
      </c>
      <c r="N38" s="73">
        <f t="shared" si="15"/>
        <v>0</v>
      </c>
      <c r="O38" s="75">
        <f t="shared" si="16"/>
        <v>0</v>
      </c>
      <c r="P38" s="74">
        <f t="shared" si="17"/>
        <v>0</v>
      </c>
      <c r="Q38" s="77">
        <f t="shared" si="18"/>
        <v>0</v>
      </c>
      <c r="R38" s="76">
        <f t="shared" si="19"/>
        <v>0</v>
      </c>
      <c r="S38" s="47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>
      <c r="A39" s="81">
        <v>4</v>
      </c>
      <c r="B39" s="59" t="s">
        <v>54</v>
      </c>
      <c r="C39" s="58" t="s">
        <v>29</v>
      </c>
      <c r="D39" s="58" t="s">
        <v>30</v>
      </c>
      <c r="E39" s="58">
        <v>1</v>
      </c>
      <c r="F39" s="58" t="s">
        <v>51</v>
      </c>
      <c r="G39" s="58">
        <v>1</v>
      </c>
      <c r="H39" s="58" t="s">
        <v>32</v>
      </c>
      <c r="I39" s="58"/>
      <c r="J39" s="58">
        <v>88</v>
      </c>
      <c r="K39" s="58"/>
      <c r="L39" s="58">
        <v>16</v>
      </c>
      <c r="M39" s="58" t="s">
        <v>32</v>
      </c>
      <c r="N39" s="73">
        <f t="shared" si="15"/>
        <v>72.284999999999997</v>
      </c>
      <c r="O39" s="75">
        <f t="shared" si="16"/>
        <v>72.284999999999997</v>
      </c>
      <c r="P39" s="74">
        <f t="shared" si="17"/>
        <v>21.552</v>
      </c>
      <c r="Q39" s="77">
        <f t="shared" si="18"/>
        <v>29.815314380576883</v>
      </c>
      <c r="R39" s="76">
        <f t="shared" si="19"/>
        <v>38.285495999999995</v>
      </c>
      <c r="S39" s="47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>
      <c r="A40" s="81">
        <v>5</v>
      </c>
      <c r="B40" s="59" t="s">
        <v>55</v>
      </c>
      <c r="C40" s="58" t="s">
        <v>29</v>
      </c>
      <c r="D40" s="58" t="s">
        <v>30</v>
      </c>
      <c r="E40" s="58">
        <v>1</v>
      </c>
      <c r="F40" s="58" t="s">
        <v>51</v>
      </c>
      <c r="G40" s="58">
        <v>1</v>
      </c>
      <c r="H40" s="58" t="s">
        <v>32</v>
      </c>
      <c r="I40" s="58"/>
      <c r="J40" s="58">
        <v>88</v>
      </c>
      <c r="K40" s="58"/>
      <c r="L40" s="58">
        <v>38</v>
      </c>
      <c r="M40" s="58" t="s">
        <v>32</v>
      </c>
      <c r="N40" s="73">
        <f t="shared" si="15"/>
        <v>0</v>
      </c>
      <c r="O40" s="75">
        <f t="shared" si="16"/>
        <v>0</v>
      </c>
      <c r="P40" s="74">
        <f t="shared" si="17"/>
        <v>0</v>
      </c>
      <c r="Q40" s="77">
        <f t="shared" si="18"/>
        <v>0</v>
      </c>
      <c r="R40" s="76">
        <f t="shared" si="19"/>
        <v>0</v>
      </c>
      <c r="S40" s="47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>
      <c r="A41" s="81">
        <v>6</v>
      </c>
      <c r="B41" s="59" t="s">
        <v>56</v>
      </c>
      <c r="C41" s="58" t="s">
        <v>38</v>
      </c>
      <c r="D41" s="58" t="s">
        <v>39</v>
      </c>
      <c r="E41" s="58">
        <v>2</v>
      </c>
      <c r="F41" s="58" t="s">
        <v>57</v>
      </c>
      <c r="G41" s="58">
        <v>1</v>
      </c>
      <c r="H41" s="58" t="s">
        <v>32</v>
      </c>
      <c r="I41" s="58"/>
      <c r="J41" s="58">
        <v>21</v>
      </c>
      <c r="K41" s="58"/>
      <c r="L41" s="58">
        <v>10</v>
      </c>
      <c r="M41" s="58" t="s">
        <v>32</v>
      </c>
      <c r="N41" s="73">
        <f t="shared" si="15"/>
        <v>8.5749999999999993</v>
      </c>
      <c r="O41" s="75">
        <f t="shared" si="16"/>
        <v>8.5749999999999993</v>
      </c>
      <c r="P41" s="74">
        <f t="shared" si="17"/>
        <v>1.53</v>
      </c>
      <c r="Q41" s="77">
        <f t="shared" si="18"/>
        <v>17.84256559766764</v>
      </c>
      <c r="R41" s="76">
        <f t="shared" si="19"/>
        <v>8.2456800000000001</v>
      </c>
      <c r="S41" s="47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ht="15" customHeight="1">
      <c r="A42" s="81">
        <v>7</v>
      </c>
      <c r="B42" s="59" t="s">
        <v>58</v>
      </c>
      <c r="C42" s="58" t="s">
        <v>59</v>
      </c>
      <c r="D42" s="58" t="s">
        <v>39</v>
      </c>
      <c r="E42" s="58">
        <v>3</v>
      </c>
      <c r="F42" s="58" t="s">
        <v>57</v>
      </c>
      <c r="G42" s="58">
        <v>1</v>
      </c>
      <c r="H42" s="58" t="s">
        <v>32</v>
      </c>
      <c r="I42" s="58"/>
      <c r="J42" s="58">
        <v>14</v>
      </c>
      <c r="K42" s="58"/>
      <c r="L42" s="58">
        <v>12</v>
      </c>
      <c r="M42" s="58" t="s">
        <v>32</v>
      </c>
      <c r="N42" s="73">
        <f t="shared" si="15"/>
        <v>6.7593749999999995</v>
      </c>
      <c r="O42" s="75">
        <f t="shared" si="16"/>
        <v>6.7593749999999995</v>
      </c>
      <c r="P42" s="74">
        <f t="shared" si="17"/>
        <v>0.51</v>
      </c>
      <c r="Q42" s="77">
        <f t="shared" si="18"/>
        <v>7.5450762829403608</v>
      </c>
      <c r="R42" s="76">
        <f t="shared" si="19"/>
        <v>8.8977149999999998</v>
      </c>
      <c r="S42" s="47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>
      <c r="A43" s="124" t="s">
        <v>40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  <c r="R43" s="76">
        <f>SUM(R36:R42)</f>
        <v>117.170715</v>
      </c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1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s="6" customFormat="1" ht="15.75">
      <c r="A45" s="53" t="s">
        <v>60</v>
      </c>
      <c r="B45" s="5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1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ht="15" customHeight="1">
      <c r="A46" s="54" t="s">
        <v>61</v>
      </c>
      <c r="B46" s="54"/>
      <c r="C46" s="54"/>
      <c r="D46" s="54"/>
      <c r="E46" s="54"/>
      <c r="F46" s="54"/>
      <c r="G46" s="54"/>
      <c r="H46" s="54"/>
      <c r="I46" s="54"/>
      <c r="J46" s="50"/>
      <c r="K46" s="50"/>
      <c r="L46" s="50"/>
      <c r="M46" s="50"/>
      <c r="N46" s="50"/>
      <c r="O46" s="50"/>
      <c r="P46" s="50"/>
      <c r="Q46" s="50"/>
      <c r="R46" s="51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ht="15.6" customHeight="1">
      <c r="A47" s="54"/>
      <c r="B47" s="54"/>
      <c r="C47" s="54"/>
      <c r="D47" s="54"/>
      <c r="E47" s="54"/>
      <c r="F47" s="54"/>
      <c r="G47" s="54"/>
      <c r="H47" s="54"/>
      <c r="I47" s="54"/>
      <c r="J47" s="50"/>
      <c r="K47" s="50"/>
      <c r="L47" s="50"/>
      <c r="M47" s="50"/>
      <c r="N47" s="50"/>
      <c r="O47" s="50"/>
      <c r="P47" s="50"/>
      <c r="Q47" s="50"/>
      <c r="R47" s="51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ht="17.45" customHeight="1">
      <c r="A48" s="144" t="s">
        <v>62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82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ht="18">
      <c r="A49" s="112" t="s">
        <v>27</v>
      </c>
      <c r="B49" s="113"/>
      <c r="C49" s="113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82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>
      <c r="A50" s="127" t="s">
        <v>63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82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>
      <c r="A51" s="60">
        <v>1</v>
      </c>
      <c r="B51" s="60" t="s">
        <v>28</v>
      </c>
      <c r="C51" s="60" t="s">
        <v>29</v>
      </c>
      <c r="D51" s="60" t="s">
        <v>30</v>
      </c>
      <c r="E51" s="60">
        <v>1</v>
      </c>
      <c r="F51" s="60" t="s">
        <v>64</v>
      </c>
      <c r="G51" s="60">
        <v>1</v>
      </c>
      <c r="H51" s="60" t="s">
        <v>32</v>
      </c>
      <c r="I51" s="60"/>
      <c r="J51" s="60">
        <v>56</v>
      </c>
      <c r="K51" s="60"/>
      <c r="L51" s="60">
        <v>13</v>
      </c>
      <c r="M51" s="60" t="s">
        <v>32</v>
      </c>
      <c r="N51" s="73">
        <f t="shared" ref="N51" si="20">(IF(F51="OŽ",IF(L51=1,550.8,IF(L51=2,426.38,IF(L51=3,342.14,IF(L51=4,181.44,IF(L51=5,168.48,IF(L51=6,155.52,IF(L51=7,148.5,IF(L51=8,144,0))))))))+IF(L51&lt;=8,0,IF(L51&lt;=16,137.7,IF(L51&lt;=24,108,IF(L51&lt;=32,80.1,IF(L51&lt;=36,52.2,0)))))-IF(L51&lt;=8,0,IF(L51&lt;=16,(L51-9)*2.754,IF(L51&lt;=24,(L51-17)* 2.754,IF(L51&lt;=32,(L51-25)* 2.754,IF(L51&lt;=36,(L51-33)*2.754,0))))),0)+IF(F51="PČ",IF(L51=1,449,IF(L51=2,314.6,IF(L51=3,238,IF(L51=4,172,IF(L51=5,159,IF(L51=6,145,IF(L51=7,132,IF(L51=8,119,0))))))))+IF(L51&lt;=8,0,IF(L51&lt;=16,88,IF(L51&lt;=24,55,IF(L51&lt;=32,22,0))))-IF(L51&lt;=8,0,IF(L51&lt;=16,(L51-9)*2.245,IF(L51&lt;=24,(L51-17)*2.245,IF(L51&lt;=32,(L51-25)*2.245,0)))),0)+IF(F51="PČneol",IF(L51=1,85,IF(L51=2,64.61,IF(L51=3,50.76,IF(L51=4,16.25,IF(L51=5,15,IF(L51=6,13.75,IF(L51=7,12.5,IF(L51=8,11.25,0))))))))+IF(L51&lt;=8,0,IF(L51&lt;=16,9,0))-IF(L51&lt;=8,0,IF(L51&lt;=16,(L51-9)*0.425,0)),0)+IF(F51="PŽ",IF(L51=1,85,IF(L51=2,59.5,IF(L51=3,45,IF(L51=4,32.5,IF(L51=5,30,IF(L51=6,27.5,IF(L51=7,25,IF(L51=8,22.5,0))))))))+IF(L51&lt;=8,0,IF(L51&lt;=16,19,IF(L51&lt;=24,13,IF(L51&lt;=32,8,0))))-IF(L51&lt;=8,0,IF(L51&lt;=16,(L51-9)*0.425,IF(L51&lt;=24,(L51-17)*0.425,IF(L51&lt;=32,(L51-25)*0.425,0)))),0)+IF(F51="EČ",IF(L51=1,204,IF(L51=2,156.24,IF(L51=3,123.84,IF(L51=4,72,IF(L51=5,66,IF(L51=6,60,IF(L51=7,54,IF(L51=8,48,0))))))))+IF(L51&lt;=8,0,IF(L51&lt;=16,40,IF(L51&lt;=24,25,0)))-IF(L51&lt;=8,0,IF(L51&lt;=16,(L51-9)*1.02,IF(L51&lt;=24,(L51-17)*1.02,0))),0)+IF(F51="EČneol",IF(L51=1,68,IF(L51=2,51.69,IF(L51=3,40.61,IF(L51=4,13,IF(L51=5,12,IF(L51=6,11,IF(L51=7,10,IF(L51=8,9,0)))))))))+IF(F51="EŽ",IF(L51=1,68,IF(L51=2,47.6,IF(L51=3,36,IF(L51=4,18,IF(L51=5,16.5,IF(L51=6,15,IF(L51=7,13.5,IF(L51=8,12,0))))))))+IF(L51&lt;=8,0,IF(L51&lt;=16,10,IF(L51&lt;=24,6,0)))-IF(L51&lt;=8,0,IF(L51&lt;=16,(L51-9)*0.34,IF(L51&lt;=24,(L51-17)*0.34,0))),0)+IF(F51="PT",IF(L51=1,68,IF(L51=2,52.08,IF(L51=3,41.28,IF(L51=4,24,IF(L51=5,22,IF(L51=6,20,IF(L51=7,18,IF(L51=8,16,0))))))))+IF(L51&lt;=8,0,IF(L51&lt;=16,13,IF(L51&lt;=24,9,IF(L51&lt;=32,4,0))))-IF(L51&lt;=8,0,IF(L51&lt;=16,(L51-9)*0.34,IF(L51&lt;=24,(L51-17)*0.34,IF(L51&lt;=32,(L51-25)*0.34,0)))),0)+IF(F51="JOŽ",IF(L51=1,85,IF(L51=2,59.5,IF(L51=3,45,IF(L51=4,32.5,IF(L51=5,30,IF(L51=6,27.5,IF(L51=7,25,IF(L51=8,22.5,0))))))))+IF(L51&lt;=8,0,IF(L51&lt;=16,19,IF(L51&lt;=24,13,0)))-IF(L51&lt;=8,0,IF(L51&lt;=16,(L51-9)*0.425,IF(L51&lt;=24,(L51-17)*0.425,0))),0)+IF(F51="JPČ",IF(L51=1,68,IF(L51=2,47.6,IF(L51=3,36,IF(L51=4,26,IF(L51=5,24,IF(L51=6,22,IF(L51=7,20,IF(L51=8,18,0))))))))+IF(L51&lt;=8,0,IF(L51&lt;=16,13,IF(L51&lt;=24,9,0)))-IF(L51&lt;=8,0,IF(L51&lt;=16,(L51-9)*0.34,IF(L51&lt;=24,(L51-17)*0.34,0))),0)+IF(F51="JEČ",IF(L51=1,34,IF(L51=2,26.04,IF(L51=3,20.6,IF(L51=4,12,IF(L51=5,11,IF(L51=6,10,IF(L51=7,9,IF(L51=8,8,0))))))))+IF(L51&lt;=8,0,IF(L51&lt;=16,6,0))-IF(L51&lt;=8,0,IF(L51&lt;=16,(L51-9)*0.17,0)),0)+IF(F51="JEOF",IF(L51=1,34,IF(L51=2,26.04,IF(L51=3,20.6,IF(L51=4,12,IF(L51=5,11,IF(L51=6,10,IF(L51=7,9,IF(L51=8,8,0))))))))+IF(L51&lt;=8,0,IF(L51&lt;=16,6,0))-IF(L51&lt;=8,0,IF(L51&lt;=16,(L51-9)*0.17,0)),0)+IF(F51="JnPČ",IF(L51=1,51,IF(L51=2,35.7,IF(L51=3,27,IF(L51=4,19.5,IF(L51=5,18,IF(L51=6,16.5,IF(L51=7,15,IF(L51=8,13.5,0))))))))+IF(L51&lt;=8,0,IF(L51&lt;=16,10,0))-IF(L51&lt;=8,0,IF(L51&lt;=16,(L51-9)*0.255,0)),0)+IF(F51="JnEČ",IF(L51=1,25.5,IF(L51=2,19.53,IF(L51=3,15.48,IF(L51=4,9,IF(L51=5,8.25,IF(L51=6,7.5,IF(L51=7,6.75,IF(L51=8,6,0))))))))+IF(L51&lt;=8,0,IF(L51&lt;=16,5,0))-IF(L51&lt;=8,0,IF(L51&lt;=16,(L51-9)*0.1275,0)),0)+IF(F51="JčPČ",IF(L51=1,21.25,IF(L51=2,14.5,IF(L51=3,11.5,IF(L51=4,7,IF(L51=5,6.5,IF(L51=6,6,IF(L51=7,5.5,IF(L51=8,5,0))))))))+IF(L51&lt;=8,0,IF(L51&lt;=16,4,0))-IF(L51&lt;=8,0,IF(L51&lt;=16,(L51-9)*0.10625,0)),0)+IF(F51="JčEČ",IF(L51=1,17,IF(L51=2,13.02,IF(L51=3,10.32,IF(L51=4,6,IF(L51=5,5.5,IF(L51=6,5,IF(L51=7,4.5,IF(L51=8,4,0))))))))+IF(L51&lt;=8,0,IF(L51&lt;=16,3,0))-IF(L51&lt;=8,0,IF(L51&lt;=16,(L51-9)*0.085,0)),0)+IF(F51="NEAK",IF(L51=1,11.48,IF(L51=2,8.79,IF(L51=3,6.97,IF(L51=4,4.05,IF(L51=5,3.71,IF(L51=6,3.38,IF(L51=7,3.04,IF(L51=8,2.7,0))))))))+IF(L51&lt;=8,0,IF(L51&lt;=16,2,IF(L51&lt;=24,1.3,0)))-IF(L51&lt;=8,0,IF(L51&lt;=16,(L51-9)*0.0574,IF(L51&lt;=24,(L51-17)*0.0574,0))),0))*IF(L51&lt;0,1,IF(OR(F51="PČ",F51="PŽ",F51="PT"),IF(J51&lt;32,J51/32,1),1))* IF(L51&lt;0,1,IF(OR(F51="EČ",F51="EŽ",F51="JOŽ",F51="JPČ",F51="NEAK"),IF(J51&lt;24,J51/24,1),1))*IF(L51&lt;0,1,IF(OR(F51="PČneol",F51="JEČ",F51="JEOF",F51="JnPČ",F51="JnEČ",F51="JčPČ",F51="JčEČ"),IF(J51&lt;16,J51/16,1),1))*IF(L51&lt;0,1,IF(F51="EČneol",IF(J51&lt;8,J51/8,1),1))</f>
        <v>11.64</v>
      </c>
      <c r="O51" s="75">
        <f t="shared" ref="O51" si="21">IF(F51="OŽ",N51,IF(H51="Ne",IF(J51*0.3&lt;J51-L51,N51,0),IF(J51*0.1&lt;J51-L51,N51,0)))</f>
        <v>11.64</v>
      </c>
      <c r="P51" s="74">
        <f t="shared" ref="P51" si="22">IF(O51=0,0,IF(F51="OŽ",IF(L51&gt;35,0,IF(J51&gt;35,(36-L51)*1.836,((36-L51)-(36-J51))*1.836)),0)+IF(F51="PČ",IF(L51&gt;31,0,IF(J51&gt;31,(32-L51)*1.347,((32-L51)-(32-J51))*1.347)),0)+ IF(F51="PČneol",IF(L51&gt;15,0,IF(J51&gt;15,(16-L51)*0.255,((16-L51)-(16-J51))*0.255)),0)+IF(F51="PŽ",IF(L51&gt;31,0,IF(J51&gt;31,(32-L51)*0.255,((32-L51)-(32-J51))*0.255)),0)+IF(F51="EČ",IF(L51&gt;23,0,IF(J51&gt;23,(24-L51)*0.612,((24-L51)-(24-J51))*0.612)),0)+IF(F51="EČneol",IF(L51&gt;7,0,IF(J51&gt;7,(8-L51)*0.204,((8-L51)-(8-J51))*0.204)),0)+IF(F51="EŽ",IF(L51&gt;23,0,IF(J51&gt;23,(24-L51)*0.204,((24-L51)-(24-J51))*0.204)),0)+IF(F51="PT",IF(L51&gt;31,0,IF(J51&gt;31,(32-L51)*0.204,((32-L51)-(32-J51))*0.204)),0)+IF(F51="JOŽ",IF(L51&gt;23,0,IF(J51&gt;23,(24-L51)*0.255,((24-L51)-(24-J51))*0.255)),0)+IF(F51="JPČ",IF(L51&gt;23,0,IF(J51&gt;23,(24-L51)*0.204,((24-L51)-(24-J51))*0.204)),0)+IF(F51="JEČ",IF(L51&gt;15,0,IF(J51&gt;15,(16-L51)*0.102,((16-L51)-(16-J51))*0.102)),0)+IF(F51="JEOF",IF(L51&gt;15,0,IF(J51&gt;15,(16-L51)*0.102,((16-L51)-(16-J51))*0.102)),0)+IF(F51="JnPČ",IF(L51&gt;15,0,IF(J51&gt;15,(16-L51)*0.153,((16-L51)-(16-J51))*0.153)),0)+IF(F51="JnEČ",IF(L51&gt;15,0,IF(J51&gt;15,(16-L51)*0.0765,((16-L51)-(16-J51))*0.0765)),0)+IF(F51="JčPČ",IF(L51&gt;15,0,IF(J51&gt;15,(16-L51)*0.06375,((16-L51)-(16-J51))*0.06375)),0)+IF(F51="JčEČ",IF(L51&gt;15,0,IF(J51&gt;15,(16-L51)*0.051,((16-L51)-(16-J51))*0.051)),0)+IF(F51="NEAK",IF(L51&gt;23,0,IF(J51&gt;23,(24-L51)*0.03444,((24-L51)-(24-J51))*0.03444)),0))</f>
        <v>2.2439999999999998</v>
      </c>
      <c r="Q51" s="77">
        <f t="shared" ref="Q51" si="23">IF(ISERROR(P51*100/N51),0,(P51*100/N51))</f>
        <v>19.278350515463913</v>
      </c>
      <c r="R51" s="76">
        <f t="shared" ref="R51" si="24">IF(Q51&lt;=30,O51+P51,O51+O51*0.3)*IF(G51=1,0.4,IF(G51=2,0.75,IF(G51="1 (kas 4 m. 1 k. nerengiamos)",0.52,1)))*IF(D51="olimpinė",1,IF(M51="Ne",0.5,1))*IF(OR(A$5="Lietuvos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federacija"),IF(OR(J51&lt;8,K51&lt;16),0,1),1)*E51*IF(I51&lt;=1,1,1/I51)*IF(OR(A$5="Lietuvos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5.6646720000000004</v>
      </c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>
      <c r="A52" s="124" t="s">
        <v>40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6"/>
      <c r="R52" s="76">
        <f>SUM(R51)</f>
        <v>5.6646720000000004</v>
      </c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1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ht="15.75">
      <c r="A54" s="53" t="s">
        <v>65</v>
      </c>
      <c r="B54" s="53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1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>
      <c r="A55" s="54" t="s">
        <v>61</v>
      </c>
      <c r="B55" s="54"/>
      <c r="C55" s="54"/>
      <c r="D55" s="54"/>
      <c r="E55" s="54"/>
      <c r="F55" s="54"/>
      <c r="G55" s="54"/>
      <c r="H55" s="54"/>
      <c r="I55" s="54"/>
      <c r="J55" s="50"/>
      <c r="K55" s="50"/>
      <c r="L55" s="50"/>
      <c r="M55" s="50"/>
      <c r="N55" s="50"/>
      <c r="O55" s="50"/>
      <c r="P55" s="50"/>
      <c r="Q55" s="50"/>
      <c r="R55" s="51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>
      <c r="A56" s="54"/>
      <c r="B56" s="54"/>
      <c r="C56" s="54"/>
      <c r="D56" s="54"/>
      <c r="E56" s="54"/>
      <c r="F56" s="54"/>
      <c r="G56" s="54"/>
      <c r="H56" s="54"/>
      <c r="I56" s="54"/>
      <c r="J56" s="50"/>
      <c r="K56" s="50"/>
      <c r="L56" s="50"/>
      <c r="M56" s="50"/>
      <c r="N56" s="50"/>
      <c r="O56" s="50"/>
      <c r="P56" s="50"/>
      <c r="Q56" s="50"/>
      <c r="R56" s="51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1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>
      <c r="A58" s="144" t="s">
        <v>66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82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ht="15" customHeight="1">
      <c r="A59" s="112" t="s">
        <v>27</v>
      </c>
      <c r="B59" s="113"/>
      <c r="C59" s="113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82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>
      <c r="A60" s="127" t="s">
        <v>63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82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>
      <c r="A61" s="81">
        <v>1</v>
      </c>
      <c r="B61" s="57" t="s">
        <v>28</v>
      </c>
      <c r="C61" s="57" t="s">
        <v>29</v>
      </c>
      <c r="D61" s="57" t="s">
        <v>39</v>
      </c>
      <c r="E61" s="57">
        <v>1</v>
      </c>
      <c r="F61" s="57" t="s">
        <v>67</v>
      </c>
      <c r="G61" s="57">
        <v>1</v>
      </c>
      <c r="H61" s="57" t="s">
        <v>32</v>
      </c>
      <c r="I61" s="57"/>
      <c r="J61" s="57">
        <v>80</v>
      </c>
      <c r="K61" s="57"/>
      <c r="L61" s="57">
        <v>48</v>
      </c>
      <c r="M61" s="57" t="s">
        <v>32</v>
      </c>
      <c r="N61" s="73">
        <f t="shared" ref="N61" si="25">(IF(F61="OŽ",IF(L61=1,550.8,IF(L61=2,426.38,IF(L61=3,342.14,IF(L61=4,181.44,IF(L61=5,168.48,IF(L61=6,155.52,IF(L61=7,148.5,IF(L61=8,144,0))))))))+IF(L61&lt;=8,0,IF(L61&lt;=16,137.7,IF(L61&lt;=24,108,IF(L61&lt;=32,80.1,IF(L61&lt;=36,52.2,0)))))-IF(L61&lt;=8,0,IF(L61&lt;=16,(L61-9)*2.754,IF(L61&lt;=24,(L61-17)* 2.754,IF(L61&lt;=32,(L61-25)* 2.754,IF(L61&lt;=36,(L61-33)*2.754,0))))),0)+IF(F61="PČ",IF(L61=1,449,IF(L61=2,314.6,IF(L61=3,238,IF(L61=4,172,IF(L61=5,159,IF(L61=6,145,IF(L61=7,132,IF(L61=8,119,0))))))))+IF(L61&lt;=8,0,IF(L61&lt;=16,88,IF(L61&lt;=24,55,IF(L61&lt;=32,22,0))))-IF(L61&lt;=8,0,IF(L61&lt;=16,(L61-9)*2.245,IF(L61&lt;=24,(L61-17)*2.245,IF(L61&lt;=32,(L61-25)*2.245,0)))),0)+IF(F61="PČneol",IF(L61=1,85,IF(L61=2,64.61,IF(L61=3,50.76,IF(L61=4,16.25,IF(L61=5,15,IF(L61=6,13.75,IF(L61=7,12.5,IF(L61=8,11.25,0))))))))+IF(L61&lt;=8,0,IF(L61&lt;=16,9,0))-IF(L61&lt;=8,0,IF(L61&lt;=16,(L61-9)*0.425,0)),0)+IF(F61="PŽ",IF(L61=1,85,IF(L61=2,59.5,IF(L61=3,45,IF(L61=4,32.5,IF(L61=5,30,IF(L61=6,27.5,IF(L61=7,25,IF(L61=8,22.5,0))))))))+IF(L61&lt;=8,0,IF(L61&lt;=16,19,IF(L61&lt;=24,13,IF(L61&lt;=32,8,0))))-IF(L61&lt;=8,0,IF(L61&lt;=16,(L61-9)*0.425,IF(L61&lt;=24,(L61-17)*0.425,IF(L61&lt;=32,(L61-25)*0.425,0)))),0)+IF(F61="EČ",IF(L61=1,204,IF(L61=2,156.24,IF(L61=3,123.84,IF(L61=4,72,IF(L61=5,66,IF(L61=6,60,IF(L61=7,54,IF(L61=8,48,0))))))))+IF(L61&lt;=8,0,IF(L61&lt;=16,40,IF(L61&lt;=24,25,0)))-IF(L61&lt;=8,0,IF(L61&lt;=16,(L61-9)*1.02,IF(L61&lt;=24,(L61-17)*1.02,0))),0)+IF(F61="EČneol",IF(L61=1,68,IF(L61=2,51.69,IF(L61=3,40.61,IF(L61=4,13,IF(L61=5,12,IF(L61=6,11,IF(L61=7,10,IF(L61=8,9,0)))))))))+IF(F61="EŽ",IF(L61=1,68,IF(L61=2,47.6,IF(L61=3,36,IF(L61=4,18,IF(L61=5,16.5,IF(L61=6,15,IF(L61=7,13.5,IF(L61=8,12,0))))))))+IF(L61&lt;=8,0,IF(L61&lt;=16,10,IF(L61&lt;=24,6,0)))-IF(L61&lt;=8,0,IF(L61&lt;=16,(L61-9)*0.34,IF(L61&lt;=24,(L61-17)*0.34,0))),0)+IF(F61="PT",IF(L61=1,68,IF(L61=2,52.08,IF(L61=3,41.28,IF(L61=4,24,IF(L61=5,22,IF(L61=6,20,IF(L61=7,18,IF(L61=8,16,0))))))))+IF(L61&lt;=8,0,IF(L61&lt;=16,13,IF(L61&lt;=24,9,IF(L61&lt;=32,4,0))))-IF(L61&lt;=8,0,IF(L61&lt;=16,(L61-9)*0.34,IF(L61&lt;=24,(L61-17)*0.34,IF(L61&lt;=32,(L61-25)*0.34,0)))),0)+IF(F61="JOŽ",IF(L61=1,85,IF(L61=2,59.5,IF(L61=3,45,IF(L61=4,32.5,IF(L61=5,30,IF(L61=6,27.5,IF(L61=7,25,IF(L61=8,22.5,0))))))))+IF(L61&lt;=8,0,IF(L61&lt;=16,19,IF(L61&lt;=24,13,0)))-IF(L61&lt;=8,0,IF(L61&lt;=16,(L61-9)*0.425,IF(L61&lt;=24,(L61-17)*0.425,0))),0)+IF(F61="JPČ",IF(L61=1,68,IF(L61=2,47.6,IF(L61=3,36,IF(L61=4,26,IF(L61=5,24,IF(L61=6,22,IF(L61=7,20,IF(L61=8,18,0))))))))+IF(L61&lt;=8,0,IF(L61&lt;=16,13,IF(L61&lt;=24,9,0)))-IF(L61&lt;=8,0,IF(L61&lt;=16,(L61-9)*0.34,IF(L61&lt;=24,(L61-17)*0.34,0))),0)+IF(F61="JEČ",IF(L61=1,34,IF(L61=2,26.04,IF(L61=3,20.6,IF(L61=4,12,IF(L61=5,11,IF(L61=6,10,IF(L61=7,9,IF(L61=8,8,0))))))))+IF(L61&lt;=8,0,IF(L61&lt;=16,6,0))-IF(L61&lt;=8,0,IF(L61&lt;=16,(L61-9)*0.17,0)),0)+IF(F61="JEOF",IF(L61=1,34,IF(L61=2,26.04,IF(L61=3,20.6,IF(L61=4,12,IF(L61=5,11,IF(L61=6,10,IF(L61=7,9,IF(L61=8,8,0))))))))+IF(L61&lt;=8,0,IF(L61&lt;=16,6,0))-IF(L61&lt;=8,0,IF(L61&lt;=16,(L61-9)*0.17,0)),0)+IF(F61="JnPČ",IF(L61=1,51,IF(L61=2,35.7,IF(L61=3,27,IF(L61=4,19.5,IF(L61=5,18,IF(L61=6,16.5,IF(L61=7,15,IF(L61=8,13.5,0))))))))+IF(L61&lt;=8,0,IF(L61&lt;=16,10,0))-IF(L61&lt;=8,0,IF(L61&lt;=16,(L61-9)*0.255,0)),0)+IF(F61="JnEČ",IF(L61=1,25.5,IF(L61=2,19.53,IF(L61=3,15.48,IF(L61=4,9,IF(L61=5,8.25,IF(L61=6,7.5,IF(L61=7,6.75,IF(L61=8,6,0))))))))+IF(L61&lt;=8,0,IF(L61&lt;=16,5,0))-IF(L61&lt;=8,0,IF(L61&lt;=16,(L61-9)*0.1275,0)),0)+IF(F61="JčPČ",IF(L61=1,21.25,IF(L61=2,14.5,IF(L61=3,11.5,IF(L61=4,7,IF(L61=5,6.5,IF(L61=6,6,IF(L61=7,5.5,IF(L61=8,5,0))))))))+IF(L61&lt;=8,0,IF(L61&lt;=16,4,0))-IF(L61&lt;=8,0,IF(L61&lt;=16,(L61-9)*0.10625,0)),0)+IF(F61="JčEČ",IF(L61=1,17,IF(L61=2,13.02,IF(L61=3,10.32,IF(L61=4,6,IF(L61=5,5.5,IF(L61=6,5,IF(L61=7,4.5,IF(L61=8,4,0))))))))+IF(L61&lt;=8,0,IF(L61&lt;=16,3,0))-IF(L61&lt;=8,0,IF(L61&lt;=16,(L61-9)*0.085,0)),0)+IF(F61="NEAK",IF(L61=1,11.48,IF(L61=2,8.79,IF(L61=3,6.97,IF(L61=4,4.05,IF(L61=5,3.71,IF(L61=6,3.38,IF(L61=7,3.04,IF(L61=8,2.7,0))))))))+IF(L61&lt;=8,0,IF(L61&lt;=16,2,IF(L61&lt;=24,1.3,0)))-IF(L61&lt;=8,0,IF(L61&lt;=16,(L61-9)*0.0574,IF(L61&lt;=24,(L61-17)*0.0574,0))),0))*IF(L61&lt;0,1,IF(OR(F61="PČ",F61="PŽ",F61="PT"),IF(J61&lt;32,J61/32,1),1))* IF(L61&lt;0,1,IF(OR(F61="EČ",F61="EŽ",F61="JOŽ",F61="JPČ",F61="NEAK"),IF(J61&lt;24,J61/24,1),1))*IF(L61&lt;0,1,IF(OR(F61="PČneol",F61="JEČ",F61="JEOF",F61="JnPČ",F61="JnEČ",F61="JčPČ",F61="JčEČ"),IF(J61&lt;16,J61/16,1),1))*IF(L61&lt;0,1,IF(F61="EČneol",IF(J61&lt;8,J61/8,1),1))</f>
        <v>0</v>
      </c>
      <c r="O61" s="75">
        <f t="shared" ref="O61" si="26">IF(F61="OŽ",N61,IF(H61="Ne",IF(J61*0.3&lt;J61-L61,N61,0),IF(J61*0.1&lt;J61-L61,N61,0)))</f>
        <v>0</v>
      </c>
      <c r="P61" s="74">
        <f t="shared" ref="P61" si="27">IF(O61=0,0,IF(F61="OŽ",IF(L61&gt;35,0,IF(J61&gt;35,(36-L61)*1.836,((36-L61)-(36-J61))*1.836)),0)+IF(F61="PČ",IF(L61&gt;31,0,IF(J61&gt;31,(32-L61)*1.347,((32-L61)-(32-J61))*1.347)),0)+ IF(F61="PČneol",IF(L61&gt;15,0,IF(J61&gt;15,(16-L61)*0.255,((16-L61)-(16-J61))*0.255)),0)+IF(F61="PŽ",IF(L61&gt;31,0,IF(J61&gt;31,(32-L61)*0.255,((32-L61)-(32-J61))*0.255)),0)+IF(F61="EČ",IF(L61&gt;23,0,IF(J61&gt;23,(24-L61)*0.612,((24-L61)-(24-J61))*0.612)),0)+IF(F61="EČneol",IF(L61&gt;7,0,IF(J61&gt;7,(8-L61)*0.204,((8-L61)-(8-J61))*0.204)),0)+IF(F61="EŽ",IF(L61&gt;23,0,IF(J61&gt;23,(24-L61)*0.204,((24-L61)-(24-J61))*0.204)),0)+IF(F61="PT",IF(L61&gt;31,0,IF(J61&gt;31,(32-L61)*0.204,((32-L61)-(32-J61))*0.204)),0)+IF(F61="JOŽ",IF(L61&gt;23,0,IF(J61&gt;23,(24-L61)*0.255,((24-L61)-(24-J61))*0.255)),0)+IF(F61="JPČ",IF(L61&gt;23,0,IF(J61&gt;23,(24-L61)*0.204,((24-L61)-(24-J61))*0.204)),0)+IF(F61="JEČ",IF(L61&gt;15,0,IF(J61&gt;15,(16-L61)*0.102,((16-L61)-(16-J61))*0.102)),0)+IF(F61="JEOF",IF(L61&gt;15,0,IF(J61&gt;15,(16-L61)*0.102,((16-L61)-(16-J61))*0.102)),0)+IF(F61="JnPČ",IF(L61&gt;15,0,IF(J61&gt;15,(16-L61)*0.153,((16-L61)-(16-J61))*0.153)),0)+IF(F61="JnEČ",IF(L61&gt;15,0,IF(J61&gt;15,(16-L61)*0.0765,((16-L61)-(16-J61))*0.0765)),0)+IF(F61="JčPČ",IF(L61&gt;15,0,IF(J61&gt;15,(16-L61)*0.06375,((16-L61)-(16-J61))*0.06375)),0)+IF(F61="JčEČ",IF(L61&gt;15,0,IF(J61&gt;15,(16-L61)*0.051,((16-L61)-(16-J61))*0.051)),0)+IF(F61="NEAK",IF(L61&gt;23,0,IF(J61&gt;23,(24-L61)*0.03444,((24-L61)-(24-J61))*0.03444)),0))</f>
        <v>0</v>
      </c>
      <c r="Q61" s="77">
        <f t="shared" ref="Q61" si="28">IF(ISERROR(P61*100/N61),0,(P61*100/N61))</f>
        <v>0</v>
      </c>
      <c r="R61" s="76">
        <f t="shared" ref="R61" si="29">IF(Q61&lt;=30,O61+P61,O61+O61*0.3)*IF(G61=1,0.4,IF(G61=2,0.75,IF(G61="1 (kas 4 m. 1 k. nerengiamos)",0.52,1)))*IF(D61="olimpinė",1,IF(M61="Ne",0.5,1))*IF(OR(A$5="Lietuvos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federacija"),IF(OR(J61&lt;8,K61&lt;16),0,1),1)*E61*IF(I61&lt;=1,1,1/I61)*IF(OR(A$5="Lietuvos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s="6" customFormat="1">
      <c r="A62" s="81">
        <v>2</v>
      </c>
      <c r="B62" s="57" t="s">
        <v>35</v>
      </c>
      <c r="C62" s="57" t="s">
        <v>29</v>
      </c>
      <c r="D62" s="57" t="s">
        <v>30</v>
      </c>
      <c r="E62" s="57">
        <v>1</v>
      </c>
      <c r="F62" s="57" t="s">
        <v>67</v>
      </c>
      <c r="G62" s="57">
        <v>1</v>
      </c>
      <c r="H62" s="57" t="s">
        <v>32</v>
      </c>
      <c r="I62" s="57"/>
      <c r="J62" s="57">
        <v>94</v>
      </c>
      <c r="K62" s="57"/>
      <c r="L62" s="57">
        <v>57</v>
      </c>
      <c r="M62" s="57" t="s">
        <v>32</v>
      </c>
      <c r="N62" s="73">
        <f t="shared" ref="N62" si="30">(IF(F62="OŽ",IF(L62=1,550.8,IF(L62=2,426.38,IF(L62=3,342.14,IF(L62=4,181.44,IF(L62=5,168.48,IF(L62=6,155.52,IF(L62=7,148.5,IF(L62=8,144,0))))))))+IF(L62&lt;=8,0,IF(L62&lt;=16,137.7,IF(L62&lt;=24,108,IF(L62&lt;=32,80.1,IF(L62&lt;=36,52.2,0)))))-IF(L62&lt;=8,0,IF(L62&lt;=16,(L62-9)*2.754,IF(L62&lt;=24,(L62-17)* 2.754,IF(L62&lt;=32,(L62-25)* 2.754,IF(L62&lt;=36,(L62-33)*2.754,0))))),0)+IF(F62="PČ",IF(L62=1,449,IF(L62=2,314.6,IF(L62=3,238,IF(L62=4,172,IF(L62=5,159,IF(L62=6,145,IF(L62=7,132,IF(L62=8,119,0))))))))+IF(L62&lt;=8,0,IF(L62&lt;=16,88,IF(L62&lt;=24,55,IF(L62&lt;=32,22,0))))-IF(L62&lt;=8,0,IF(L62&lt;=16,(L62-9)*2.245,IF(L62&lt;=24,(L62-17)*2.245,IF(L62&lt;=32,(L62-25)*2.245,0)))),0)+IF(F62="PČneol",IF(L62=1,85,IF(L62=2,64.61,IF(L62=3,50.76,IF(L62=4,16.25,IF(L62=5,15,IF(L62=6,13.75,IF(L62=7,12.5,IF(L62=8,11.25,0))))))))+IF(L62&lt;=8,0,IF(L62&lt;=16,9,0))-IF(L62&lt;=8,0,IF(L62&lt;=16,(L62-9)*0.425,0)),0)+IF(F62="PŽ",IF(L62=1,85,IF(L62=2,59.5,IF(L62=3,45,IF(L62=4,32.5,IF(L62=5,30,IF(L62=6,27.5,IF(L62=7,25,IF(L62=8,22.5,0))))))))+IF(L62&lt;=8,0,IF(L62&lt;=16,19,IF(L62&lt;=24,13,IF(L62&lt;=32,8,0))))-IF(L62&lt;=8,0,IF(L62&lt;=16,(L62-9)*0.425,IF(L62&lt;=24,(L62-17)*0.425,IF(L62&lt;=32,(L62-25)*0.425,0)))),0)+IF(F62="EČ",IF(L62=1,204,IF(L62=2,156.24,IF(L62=3,123.84,IF(L62=4,72,IF(L62=5,66,IF(L62=6,60,IF(L62=7,54,IF(L62=8,48,0))))))))+IF(L62&lt;=8,0,IF(L62&lt;=16,40,IF(L62&lt;=24,25,0)))-IF(L62&lt;=8,0,IF(L62&lt;=16,(L62-9)*1.02,IF(L62&lt;=24,(L62-17)*1.02,0))),0)+IF(F62="EČneol",IF(L62=1,68,IF(L62=2,51.69,IF(L62=3,40.61,IF(L62=4,13,IF(L62=5,12,IF(L62=6,11,IF(L62=7,10,IF(L62=8,9,0)))))))))+IF(F62="EŽ",IF(L62=1,68,IF(L62=2,47.6,IF(L62=3,36,IF(L62=4,18,IF(L62=5,16.5,IF(L62=6,15,IF(L62=7,13.5,IF(L62=8,12,0))))))))+IF(L62&lt;=8,0,IF(L62&lt;=16,10,IF(L62&lt;=24,6,0)))-IF(L62&lt;=8,0,IF(L62&lt;=16,(L62-9)*0.34,IF(L62&lt;=24,(L62-17)*0.34,0))),0)+IF(F62="PT",IF(L62=1,68,IF(L62=2,52.08,IF(L62=3,41.28,IF(L62=4,24,IF(L62=5,22,IF(L62=6,20,IF(L62=7,18,IF(L62=8,16,0))))))))+IF(L62&lt;=8,0,IF(L62&lt;=16,13,IF(L62&lt;=24,9,IF(L62&lt;=32,4,0))))-IF(L62&lt;=8,0,IF(L62&lt;=16,(L62-9)*0.34,IF(L62&lt;=24,(L62-17)*0.34,IF(L62&lt;=32,(L62-25)*0.34,0)))),0)+IF(F62="JOŽ",IF(L62=1,85,IF(L62=2,59.5,IF(L62=3,45,IF(L62=4,32.5,IF(L62=5,30,IF(L62=6,27.5,IF(L62=7,25,IF(L62=8,22.5,0))))))))+IF(L62&lt;=8,0,IF(L62&lt;=16,19,IF(L62&lt;=24,13,0)))-IF(L62&lt;=8,0,IF(L62&lt;=16,(L62-9)*0.425,IF(L62&lt;=24,(L62-17)*0.425,0))),0)+IF(F62="JPČ",IF(L62=1,68,IF(L62=2,47.6,IF(L62=3,36,IF(L62=4,26,IF(L62=5,24,IF(L62=6,22,IF(L62=7,20,IF(L62=8,18,0))))))))+IF(L62&lt;=8,0,IF(L62&lt;=16,13,IF(L62&lt;=24,9,0)))-IF(L62&lt;=8,0,IF(L62&lt;=16,(L62-9)*0.34,IF(L62&lt;=24,(L62-17)*0.34,0))),0)+IF(F62="JEČ",IF(L62=1,34,IF(L62=2,26.04,IF(L62=3,20.6,IF(L62=4,12,IF(L62=5,11,IF(L62=6,10,IF(L62=7,9,IF(L62=8,8,0))))))))+IF(L62&lt;=8,0,IF(L62&lt;=16,6,0))-IF(L62&lt;=8,0,IF(L62&lt;=16,(L62-9)*0.17,0)),0)+IF(F62="JEOF",IF(L62=1,34,IF(L62=2,26.04,IF(L62=3,20.6,IF(L62=4,12,IF(L62=5,11,IF(L62=6,10,IF(L62=7,9,IF(L62=8,8,0))))))))+IF(L62&lt;=8,0,IF(L62&lt;=16,6,0))-IF(L62&lt;=8,0,IF(L62&lt;=16,(L62-9)*0.17,0)),0)+IF(F62="JnPČ",IF(L62=1,51,IF(L62=2,35.7,IF(L62=3,27,IF(L62=4,19.5,IF(L62=5,18,IF(L62=6,16.5,IF(L62=7,15,IF(L62=8,13.5,0))))))))+IF(L62&lt;=8,0,IF(L62&lt;=16,10,0))-IF(L62&lt;=8,0,IF(L62&lt;=16,(L62-9)*0.255,0)),0)+IF(F62="JnEČ",IF(L62=1,25.5,IF(L62=2,19.53,IF(L62=3,15.48,IF(L62=4,9,IF(L62=5,8.25,IF(L62=6,7.5,IF(L62=7,6.75,IF(L62=8,6,0))))))))+IF(L62&lt;=8,0,IF(L62&lt;=16,5,0))-IF(L62&lt;=8,0,IF(L62&lt;=16,(L62-9)*0.1275,0)),0)+IF(F62="JčPČ",IF(L62=1,21.25,IF(L62=2,14.5,IF(L62=3,11.5,IF(L62=4,7,IF(L62=5,6.5,IF(L62=6,6,IF(L62=7,5.5,IF(L62=8,5,0))))))))+IF(L62&lt;=8,0,IF(L62&lt;=16,4,0))-IF(L62&lt;=8,0,IF(L62&lt;=16,(L62-9)*0.10625,0)),0)+IF(F62="JčEČ",IF(L62=1,17,IF(L62=2,13.02,IF(L62=3,10.32,IF(L62=4,6,IF(L62=5,5.5,IF(L62=6,5,IF(L62=7,4.5,IF(L62=8,4,0))))))))+IF(L62&lt;=8,0,IF(L62&lt;=16,3,0))-IF(L62&lt;=8,0,IF(L62&lt;=16,(L62-9)*0.085,0)),0)+IF(F62="NEAK",IF(L62=1,11.48,IF(L62=2,8.79,IF(L62=3,6.97,IF(L62=4,4.05,IF(L62=5,3.71,IF(L62=6,3.38,IF(L62=7,3.04,IF(L62=8,2.7,0))))))))+IF(L62&lt;=8,0,IF(L62&lt;=16,2,IF(L62&lt;=24,1.3,0)))-IF(L62&lt;=8,0,IF(L62&lt;=16,(L62-9)*0.0574,IF(L62&lt;=24,(L62-17)*0.0574,0))),0))*IF(L62&lt;0,1,IF(OR(F62="PČ",F62="PŽ",F62="PT"),IF(J62&lt;32,J62/32,1),1))* IF(L62&lt;0,1,IF(OR(F62="EČ",F62="EŽ",F62="JOŽ",F62="JPČ",F62="NEAK"),IF(J62&lt;24,J62/24,1),1))*IF(L62&lt;0,1,IF(OR(F62="PČneol",F62="JEČ",F62="JEOF",F62="JnPČ",F62="JnEČ",F62="JčPČ",F62="JčEČ"),IF(J62&lt;16,J62/16,1),1))*IF(L62&lt;0,1,IF(F62="EČneol",IF(J62&lt;8,J62/8,1),1))</f>
        <v>0</v>
      </c>
      <c r="O62" s="75">
        <f t="shared" ref="O62" si="31">IF(F62="OŽ",N62,IF(H62="Ne",IF(J62*0.3&lt;J62-L62,N62,0),IF(J62*0.1&lt;J62-L62,N62,0)))</f>
        <v>0</v>
      </c>
      <c r="P62" s="74">
        <f t="shared" ref="P62" si="32">IF(O62=0,0,IF(F62="OŽ",IF(L62&gt;35,0,IF(J62&gt;35,(36-L62)*1.836,((36-L62)-(36-J62))*1.836)),0)+IF(F62="PČ",IF(L62&gt;31,0,IF(J62&gt;31,(32-L62)*1.347,((32-L62)-(32-J62))*1.347)),0)+ IF(F62="PČneol",IF(L62&gt;15,0,IF(J62&gt;15,(16-L62)*0.255,((16-L62)-(16-J62))*0.255)),0)+IF(F62="PŽ",IF(L62&gt;31,0,IF(J62&gt;31,(32-L62)*0.255,((32-L62)-(32-J62))*0.255)),0)+IF(F62="EČ",IF(L62&gt;23,0,IF(J62&gt;23,(24-L62)*0.612,((24-L62)-(24-J62))*0.612)),0)+IF(F62="EČneol",IF(L62&gt;7,0,IF(J62&gt;7,(8-L62)*0.204,((8-L62)-(8-J62))*0.204)),0)+IF(F62="EŽ",IF(L62&gt;23,0,IF(J62&gt;23,(24-L62)*0.204,((24-L62)-(24-J62))*0.204)),0)+IF(F62="PT",IF(L62&gt;31,0,IF(J62&gt;31,(32-L62)*0.204,((32-L62)-(32-J62))*0.204)),0)+IF(F62="JOŽ",IF(L62&gt;23,0,IF(J62&gt;23,(24-L62)*0.255,((24-L62)-(24-J62))*0.255)),0)+IF(F62="JPČ",IF(L62&gt;23,0,IF(J62&gt;23,(24-L62)*0.204,((24-L62)-(24-J62))*0.204)),0)+IF(F62="JEČ",IF(L62&gt;15,0,IF(J62&gt;15,(16-L62)*0.102,((16-L62)-(16-J62))*0.102)),0)+IF(F62="JEOF",IF(L62&gt;15,0,IF(J62&gt;15,(16-L62)*0.102,((16-L62)-(16-J62))*0.102)),0)+IF(F62="JnPČ",IF(L62&gt;15,0,IF(J62&gt;15,(16-L62)*0.153,((16-L62)-(16-J62))*0.153)),0)+IF(F62="JnEČ",IF(L62&gt;15,0,IF(J62&gt;15,(16-L62)*0.0765,((16-L62)-(16-J62))*0.0765)),0)+IF(F62="JčPČ",IF(L62&gt;15,0,IF(J62&gt;15,(16-L62)*0.06375,((16-L62)-(16-J62))*0.06375)),0)+IF(F62="JčEČ",IF(L62&gt;15,0,IF(J62&gt;15,(16-L62)*0.051,((16-L62)-(16-J62))*0.051)),0)+IF(F62="NEAK",IF(L62&gt;23,0,IF(J62&gt;23,(24-L62)*0.03444,((24-L62)-(24-J62))*0.03444)),0))</f>
        <v>0</v>
      </c>
      <c r="Q62" s="77">
        <f t="shared" ref="Q62" si="33">IF(ISERROR(P62*100/N62),0,(P62*100/N62))</f>
        <v>0</v>
      </c>
      <c r="R62" s="76">
        <f t="shared" ref="R62" si="34">IF(Q62&lt;=30,O62+P62,O62+O62*0.3)*IF(G62=1,0.4,IF(G62=2,0.75,IF(G62="1 (kas 4 m. 1 k. nerengiamos)",0.52,1)))*IF(D62="olimpinė",1,IF(M62="Ne",0.5,1))*IF(OR(A$5="Lietuvos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federacija"),IF(OR(J62&lt;8,K62&lt;16),0,1),1)*E62*IF(I62&lt;=1,1,1/I62)*IF(OR(A$5="Lietuvos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ht="15" customHeight="1">
      <c r="A63" s="140" t="s">
        <v>40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2"/>
      <c r="R63" s="76">
        <f>SUM(R61:R62)</f>
        <v>0</v>
      </c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ht="18" customHeight="1">
      <c r="A64" s="53" t="s">
        <v>68</v>
      </c>
      <c r="B64" s="53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1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ht="15" customHeight="1">
      <c r="A65" s="54" t="s">
        <v>61</v>
      </c>
      <c r="B65" s="54"/>
      <c r="C65" s="54"/>
      <c r="D65" s="54"/>
      <c r="E65" s="54"/>
      <c r="F65" s="54"/>
      <c r="G65" s="54"/>
      <c r="H65" s="54"/>
      <c r="I65" s="54"/>
      <c r="J65" s="50"/>
      <c r="K65" s="50"/>
      <c r="L65" s="50"/>
      <c r="M65" s="50"/>
      <c r="N65" s="50"/>
      <c r="O65" s="50"/>
      <c r="P65" s="50"/>
      <c r="Q65" s="50"/>
      <c r="R65" s="51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>
      <c r="A66" s="54"/>
      <c r="B66" s="54"/>
      <c r="C66" s="54"/>
      <c r="D66" s="54"/>
      <c r="E66" s="54"/>
      <c r="F66" s="54"/>
      <c r="G66" s="54"/>
      <c r="H66" s="54"/>
      <c r="I66" s="54"/>
      <c r="J66" s="50"/>
      <c r="K66" s="50"/>
      <c r="L66" s="50"/>
      <c r="M66" s="50"/>
      <c r="N66" s="50"/>
      <c r="O66" s="50"/>
      <c r="P66" s="50"/>
      <c r="Q66" s="50"/>
      <c r="R66" s="51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>
      <c r="A67" s="144" t="s">
        <v>69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82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ht="18">
      <c r="A68" s="112" t="s">
        <v>27</v>
      </c>
      <c r="B68" s="113"/>
      <c r="C68" s="113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82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>
      <c r="A69" s="127" t="s">
        <v>63</v>
      </c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82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>
      <c r="A70" s="81">
        <v>1</v>
      </c>
      <c r="B70" s="61" t="s">
        <v>50</v>
      </c>
      <c r="C70" s="61" t="s">
        <v>29</v>
      </c>
      <c r="D70" s="61" t="s">
        <v>30</v>
      </c>
      <c r="E70" s="61">
        <v>1</v>
      </c>
      <c r="F70" s="61" t="s">
        <v>70</v>
      </c>
      <c r="G70" s="61">
        <v>1</v>
      </c>
      <c r="H70" s="61" t="s">
        <v>32</v>
      </c>
      <c r="I70" s="61"/>
      <c r="J70" s="61">
        <v>49</v>
      </c>
      <c r="K70" s="61"/>
      <c r="L70" s="61">
        <v>1</v>
      </c>
      <c r="M70" s="61" t="s">
        <v>32</v>
      </c>
      <c r="N70" s="73">
        <f t="shared" ref="N70" si="35">(IF(F70="OŽ",IF(L70=1,550.8,IF(L70=2,426.38,IF(L70=3,342.14,IF(L70=4,181.44,IF(L70=5,168.48,IF(L70=6,155.52,IF(L70=7,148.5,IF(L70=8,144,0))))))))+IF(L70&lt;=8,0,IF(L70&lt;=16,137.7,IF(L70&lt;=24,108,IF(L70&lt;=32,80.1,IF(L70&lt;=36,52.2,0)))))-IF(L70&lt;=8,0,IF(L70&lt;=16,(L70-9)*2.754,IF(L70&lt;=24,(L70-17)* 2.754,IF(L70&lt;=32,(L70-25)* 2.754,IF(L70&lt;=36,(L70-33)*2.754,0))))),0)+IF(F70="PČ",IF(L70=1,449,IF(L70=2,314.6,IF(L70=3,238,IF(L70=4,172,IF(L70=5,159,IF(L70=6,145,IF(L70=7,132,IF(L70=8,119,0))))))))+IF(L70&lt;=8,0,IF(L70&lt;=16,88,IF(L70&lt;=24,55,IF(L70&lt;=32,22,0))))-IF(L70&lt;=8,0,IF(L70&lt;=16,(L70-9)*2.245,IF(L70&lt;=24,(L70-17)*2.245,IF(L70&lt;=32,(L70-25)*2.245,0)))),0)+IF(F70="PČneol",IF(L70=1,85,IF(L70=2,64.61,IF(L70=3,50.76,IF(L70=4,16.25,IF(L70=5,15,IF(L70=6,13.75,IF(L70=7,12.5,IF(L70=8,11.25,0))))))))+IF(L70&lt;=8,0,IF(L70&lt;=16,9,0))-IF(L70&lt;=8,0,IF(L70&lt;=16,(L70-9)*0.425,0)),0)+IF(F70="PŽ",IF(L70=1,85,IF(L70=2,59.5,IF(L70=3,45,IF(L70=4,32.5,IF(L70=5,30,IF(L70=6,27.5,IF(L70=7,25,IF(L70=8,22.5,0))))))))+IF(L70&lt;=8,0,IF(L70&lt;=16,19,IF(L70&lt;=24,13,IF(L70&lt;=32,8,0))))-IF(L70&lt;=8,0,IF(L70&lt;=16,(L70-9)*0.425,IF(L70&lt;=24,(L70-17)*0.425,IF(L70&lt;=32,(L70-25)*0.425,0)))),0)+IF(F70="EČ",IF(L70=1,204,IF(L70=2,156.24,IF(L70=3,123.84,IF(L70=4,72,IF(L70=5,66,IF(L70=6,60,IF(L70=7,54,IF(L70=8,48,0))))))))+IF(L70&lt;=8,0,IF(L70&lt;=16,40,IF(L70&lt;=24,25,0)))-IF(L70&lt;=8,0,IF(L70&lt;=16,(L70-9)*1.02,IF(L70&lt;=24,(L70-17)*1.02,0))),0)+IF(F70="EČneol",IF(L70=1,68,IF(L70=2,51.69,IF(L70=3,40.61,IF(L70=4,13,IF(L70=5,12,IF(L70=6,11,IF(L70=7,10,IF(L70=8,9,0)))))))))+IF(F70="EŽ",IF(L70=1,68,IF(L70=2,47.6,IF(L70=3,36,IF(L70=4,18,IF(L70=5,16.5,IF(L70=6,15,IF(L70=7,13.5,IF(L70=8,12,0))))))))+IF(L70&lt;=8,0,IF(L70&lt;=16,10,IF(L70&lt;=24,6,0)))-IF(L70&lt;=8,0,IF(L70&lt;=16,(L70-9)*0.34,IF(L70&lt;=24,(L70-17)*0.34,0))),0)+IF(F70="PT",IF(L70=1,68,IF(L70=2,52.08,IF(L70=3,41.28,IF(L70=4,24,IF(L70=5,22,IF(L70=6,20,IF(L70=7,18,IF(L70=8,16,0))))))))+IF(L70&lt;=8,0,IF(L70&lt;=16,13,IF(L70&lt;=24,9,IF(L70&lt;=32,4,0))))-IF(L70&lt;=8,0,IF(L70&lt;=16,(L70-9)*0.34,IF(L70&lt;=24,(L70-17)*0.34,IF(L70&lt;=32,(L70-25)*0.34,0)))),0)+IF(F70="JOŽ",IF(L70=1,85,IF(L70=2,59.5,IF(L70=3,45,IF(L70=4,32.5,IF(L70=5,30,IF(L70=6,27.5,IF(L70=7,25,IF(L70=8,22.5,0))))))))+IF(L70&lt;=8,0,IF(L70&lt;=16,19,IF(L70&lt;=24,13,0)))-IF(L70&lt;=8,0,IF(L70&lt;=16,(L70-9)*0.425,IF(L70&lt;=24,(L70-17)*0.425,0))),0)+IF(F70="JPČ",IF(L70=1,68,IF(L70=2,47.6,IF(L70=3,36,IF(L70=4,26,IF(L70=5,24,IF(L70=6,22,IF(L70=7,20,IF(L70=8,18,0))))))))+IF(L70&lt;=8,0,IF(L70&lt;=16,13,IF(L70&lt;=24,9,0)))-IF(L70&lt;=8,0,IF(L70&lt;=16,(L70-9)*0.34,IF(L70&lt;=24,(L70-17)*0.34,0))),0)+IF(F70="JEČ",IF(L70=1,34,IF(L70=2,26.04,IF(L70=3,20.6,IF(L70=4,12,IF(L70=5,11,IF(L70=6,10,IF(L70=7,9,IF(L70=8,8,0))))))))+IF(L70&lt;=8,0,IF(L70&lt;=16,6,0))-IF(L70&lt;=8,0,IF(L70&lt;=16,(L70-9)*0.17,0)),0)+IF(F70="JEOF",IF(L70=1,34,IF(L70=2,26.04,IF(L70=3,20.6,IF(L70=4,12,IF(L70=5,11,IF(L70=6,10,IF(L70=7,9,IF(L70=8,8,0))))))))+IF(L70&lt;=8,0,IF(L70&lt;=16,6,0))-IF(L70&lt;=8,0,IF(L70&lt;=16,(L70-9)*0.17,0)),0)+IF(F70="JnPČ",IF(L70=1,51,IF(L70=2,35.7,IF(L70=3,27,IF(L70=4,19.5,IF(L70=5,18,IF(L70=6,16.5,IF(L70=7,15,IF(L70=8,13.5,0))))))))+IF(L70&lt;=8,0,IF(L70&lt;=16,10,0))-IF(L70&lt;=8,0,IF(L70&lt;=16,(L70-9)*0.255,0)),0)+IF(F70="JnEČ",IF(L70=1,25.5,IF(L70=2,19.53,IF(L70=3,15.48,IF(L70=4,9,IF(L70=5,8.25,IF(L70=6,7.5,IF(L70=7,6.75,IF(L70=8,6,0))))))))+IF(L70&lt;=8,0,IF(L70&lt;=16,5,0))-IF(L70&lt;=8,0,IF(L70&lt;=16,(L70-9)*0.1275,0)),0)+IF(F70="JčPČ",IF(L70=1,21.25,IF(L70=2,14.5,IF(L70=3,11.5,IF(L70=4,7,IF(L70=5,6.5,IF(L70=6,6,IF(L70=7,5.5,IF(L70=8,5,0))))))))+IF(L70&lt;=8,0,IF(L70&lt;=16,4,0))-IF(L70&lt;=8,0,IF(L70&lt;=16,(L70-9)*0.10625,0)),0)+IF(F70="JčEČ",IF(L70=1,17,IF(L70=2,13.02,IF(L70=3,10.32,IF(L70=4,6,IF(L70=5,5.5,IF(L70=6,5,IF(L70=7,4.5,IF(L70=8,4,0))))))))+IF(L70&lt;=8,0,IF(L70&lt;=16,3,0))-IF(L70&lt;=8,0,IF(L70&lt;=16,(L70-9)*0.085,0)),0)+IF(F70="NEAK",IF(L70=1,11.48,IF(L70=2,8.79,IF(L70=3,6.97,IF(L70=4,4.05,IF(L70=5,3.71,IF(L70=6,3.38,IF(L70=7,3.04,IF(L70=8,2.7,0))))))))+IF(L70&lt;=8,0,IF(L70&lt;=16,2,IF(L70&lt;=24,1.3,0)))-IF(L70&lt;=8,0,IF(L70&lt;=16,(L70-9)*0.0574,IF(L70&lt;=24,(L70-17)*0.0574,0))),0))*IF(L70&lt;0,1,IF(OR(F70="PČ",F70="PŽ",F70="PT"),IF(J70&lt;32,J70/32,1),1))* IF(L70&lt;0,1,IF(OR(F70="EČ",F70="EŽ",F70="JOŽ",F70="JPČ",F70="NEAK"),IF(J70&lt;24,J70/24,1),1))*IF(L70&lt;0,1,IF(OR(F70="PČneol",F70="JEČ",F70="JEOF",F70="JnPČ",F70="JnEČ",F70="JčPČ",F70="JčEČ"),IF(J70&lt;16,J70/16,1),1))*IF(L70&lt;0,1,IF(F70="EČneol",IF(J70&lt;8,J70/8,1),1))</f>
        <v>204</v>
      </c>
      <c r="O70" s="75">
        <f t="shared" ref="O70" si="36">IF(F70="OŽ",N70,IF(H70="Ne",IF(J70*0.3&lt;J70-L70,N70,0),IF(J70*0.1&lt;J70-L70,N70,0)))</f>
        <v>204</v>
      </c>
      <c r="P70" s="74">
        <f t="shared" ref="P70" si="37">IF(O70=0,0,IF(F70="OŽ",IF(L70&gt;35,0,IF(J70&gt;35,(36-L70)*1.836,((36-L70)-(36-J70))*1.836)),0)+IF(F70="PČ",IF(L70&gt;31,0,IF(J70&gt;31,(32-L70)*1.347,((32-L70)-(32-J70))*1.347)),0)+ IF(F70="PČneol",IF(L70&gt;15,0,IF(J70&gt;15,(16-L70)*0.255,((16-L70)-(16-J70))*0.255)),0)+IF(F70="PŽ",IF(L70&gt;31,0,IF(J70&gt;31,(32-L70)*0.255,((32-L70)-(32-J70))*0.255)),0)+IF(F70="EČ",IF(L70&gt;23,0,IF(J70&gt;23,(24-L70)*0.612,((24-L70)-(24-J70))*0.612)),0)+IF(F70="EČneol",IF(L70&gt;7,0,IF(J70&gt;7,(8-L70)*0.204,((8-L70)-(8-J70))*0.204)),0)+IF(F70="EŽ",IF(L70&gt;23,0,IF(J70&gt;23,(24-L70)*0.204,((24-L70)-(24-J70))*0.204)),0)+IF(F70="PT",IF(L70&gt;31,0,IF(J70&gt;31,(32-L70)*0.204,((32-L70)-(32-J70))*0.204)),0)+IF(F70="JOŽ",IF(L70&gt;23,0,IF(J70&gt;23,(24-L70)*0.255,((24-L70)-(24-J70))*0.255)),0)+IF(F70="JPČ",IF(L70&gt;23,0,IF(J70&gt;23,(24-L70)*0.204,((24-L70)-(24-J70))*0.204)),0)+IF(F70="JEČ",IF(L70&gt;15,0,IF(J70&gt;15,(16-L70)*0.102,((16-L70)-(16-J70))*0.102)),0)+IF(F70="JEOF",IF(L70&gt;15,0,IF(J70&gt;15,(16-L70)*0.102,((16-L70)-(16-J70))*0.102)),0)+IF(F70="JnPČ",IF(L70&gt;15,0,IF(J70&gt;15,(16-L70)*0.153,((16-L70)-(16-J70))*0.153)),0)+IF(F70="JnEČ",IF(L70&gt;15,0,IF(J70&gt;15,(16-L70)*0.0765,((16-L70)-(16-J70))*0.0765)),0)+IF(F70="JčPČ",IF(L70&gt;15,0,IF(J70&gt;15,(16-L70)*0.06375,((16-L70)-(16-J70))*0.06375)),0)+IF(F70="JčEČ",IF(L70&gt;15,0,IF(J70&gt;15,(16-L70)*0.051,((16-L70)-(16-J70))*0.051)),0)+IF(F70="NEAK",IF(L70&gt;23,0,IF(J70&gt;23,(24-L70)*0.03444,((24-L70)-(24-J70))*0.03444)),0))</f>
        <v>14.076000000000001</v>
      </c>
      <c r="Q70" s="77">
        <f t="shared" ref="Q70" si="38">IF(ISERROR(P70*100/N70),0,(P70*100/N70))</f>
        <v>6.9</v>
      </c>
      <c r="R70" s="76">
        <f t="shared" ref="R70" si="39">IF(Q70&lt;=30,O70+P70,O70+O70*0.3)*IF(G70=1,0.4,IF(G70=2,0.75,IF(G70="1 (kas 4 m. 1 k. nerengiamos)",0.52,1)))*IF(D70="olimpinė",1,IF(M70="Ne",0.5,1))*IF(OR(A$5="Lietuvos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federacija"),IF(OR(J70&lt;8,K70&lt;16),0,1),1)*E70*IF(I70&lt;=1,1,1/I70)*IF(OR(A$5="Lietuvos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88.975008000000003</v>
      </c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>
      <c r="A71" s="81">
        <v>2</v>
      </c>
      <c r="B71" s="61" t="s">
        <v>52</v>
      </c>
      <c r="C71" s="61" t="s">
        <v>29</v>
      </c>
      <c r="D71" s="61" t="s">
        <v>30</v>
      </c>
      <c r="E71" s="61">
        <v>1</v>
      </c>
      <c r="F71" s="61" t="s">
        <v>70</v>
      </c>
      <c r="G71" s="61">
        <v>1</v>
      </c>
      <c r="H71" s="61" t="s">
        <v>32</v>
      </c>
      <c r="I71" s="61"/>
      <c r="J71" s="61">
        <v>49</v>
      </c>
      <c r="K71" s="61"/>
      <c r="L71" s="61">
        <v>9</v>
      </c>
      <c r="M71" s="61" t="s">
        <v>32</v>
      </c>
      <c r="N71" s="73">
        <f t="shared" ref="N71:N75" si="40">(IF(F71="OŽ",IF(L71=1,550.8,IF(L71=2,426.38,IF(L71=3,342.14,IF(L71=4,181.44,IF(L71=5,168.48,IF(L71=6,155.52,IF(L71=7,148.5,IF(L71=8,144,0))))))))+IF(L71&lt;=8,0,IF(L71&lt;=16,137.7,IF(L71&lt;=24,108,IF(L71&lt;=32,80.1,IF(L71&lt;=36,52.2,0)))))-IF(L71&lt;=8,0,IF(L71&lt;=16,(L71-9)*2.754,IF(L71&lt;=24,(L71-17)* 2.754,IF(L71&lt;=32,(L71-25)* 2.754,IF(L71&lt;=36,(L71-33)*2.754,0))))),0)+IF(F71="PČ",IF(L71=1,449,IF(L71=2,314.6,IF(L71=3,238,IF(L71=4,172,IF(L71=5,159,IF(L71=6,145,IF(L71=7,132,IF(L71=8,119,0))))))))+IF(L71&lt;=8,0,IF(L71&lt;=16,88,IF(L71&lt;=24,55,IF(L71&lt;=32,22,0))))-IF(L71&lt;=8,0,IF(L71&lt;=16,(L71-9)*2.245,IF(L71&lt;=24,(L71-17)*2.245,IF(L71&lt;=32,(L71-25)*2.245,0)))),0)+IF(F71="PČneol",IF(L71=1,85,IF(L71=2,64.61,IF(L71=3,50.76,IF(L71=4,16.25,IF(L71=5,15,IF(L71=6,13.75,IF(L71=7,12.5,IF(L71=8,11.25,0))))))))+IF(L71&lt;=8,0,IF(L71&lt;=16,9,0))-IF(L71&lt;=8,0,IF(L71&lt;=16,(L71-9)*0.425,0)),0)+IF(F71="PŽ",IF(L71=1,85,IF(L71=2,59.5,IF(L71=3,45,IF(L71=4,32.5,IF(L71=5,30,IF(L71=6,27.5,IF(L71=7,25,IF(L71=8,22.5,0))))))))+IF(L71&lt;=8,0,IF(L71&lt;=16,19,IF(L71&lt;=24,13,IF(L71&lt;=32,8,0))))-IF(L71&lt;=8,0,IF(L71&lt;=16,(L71-9)*0.425,IF(L71&lt;=24,(L71-17)*0.425,IF(L71&lt;=32,(L71-25)*0.425,0)))),0)+IF(F71="EČ",IF(L71=1,204,IF(L71=2,156.24,IF(L71=3,123.84,IF(L71=4,72,IF(L71=5,66,IF(L71=6,60,IF(L71=7,54,IF(L71=8,48,0))))))))+IF(L71&lt;=8,0,IF(L71&lt;=16,40,IF(L71&lt;=24,25,0)))-IF(L71&lt;=8,0,IF(L71&lt;=16,(L71-9)*1.02,IF(L71&lt;=24,(L71-17)*1.02,0))),0)+IF(F71="EČneol",IF(L71=1,68,IF(L71=2,51.69,IF(L71=3,40.61,IF(L71=4,13,IF(L71=5,12,IF(L71=6,11,IF(L71=7,10,IF(L71=8,9,0)))))))))+IF(F71="EŽ",IF(L71=1,68,IF(L71=2,47.6,IF(L71=3,36,IF(L71=4,18,IF(L71=5,16.5,IF(L71=6,15,IF(L71=7,13.5,IF(L71=8,12,0))))))))+IF(L71&lt;=8,0,IF(L71&lt;=16,10,IF(L71&lt;=24,6,0)))-IF(L71&lt;=8,0,IF(L71&lt;=16,(L71-9)*0.34,IF(L71&lt;=24,(L71-17)*0.34,0))),0)+IF(F71="PT",IF(L71=1,68,IF(L71=2,52.08,IF(L71=3,41.28,IF(L71=4,24,IF(L71=5,22,IF(L71=6,20,IF(L71=7,18,IF(L71=8,16,0))))))))+IF(L71&lt;=8,0,IF(L71&lt;=16,13,IF(L71&lt;=24,9,IF(L71&lt;=32,4,0))))-IF(L71&lt;=8,0,IF(L71&lt;=16,(L71-9)*0.34,IF(L71&lt;=24,(L71-17)*0.34,IF(L71&lt;=32,(L71-25)*0.34,0)))),0)+IF(F71="JOŽ",IF(L71=1,85,IF(L71=2,59.5,IF(L71=3,45,IF(L71=4,32.5,IF(L71=5,30,IF(L71=6,27.5,IF(L71=7,25,IF(L71=8,22.5,0))))))))+IF(L71&lt;=8,0,IF(L71&lt;=16,19,IF(L71&lt;=24,13,0)))-IF(L71&lt;=8,0,IF(L71&lt;=16,(L71-9)*0.425,IF(L71&lt;=24,(L71-17)*0.425,0))),0)+IF(F71="JPČ",IF(L71=1,68,IF(L71=2,47.6,IF(L71=3,36,IF(L71=4,26,IF(L71=5,24,IF(L71=6,22,IF(L71=7,20,IF(L71=8,18,0))))))))+IF(L71&lt;=8,0,IF(L71&lt;=16,13,IF(L71&lt;=24,9,0)))-IF(L71&lt;=8,0,IF(L71&lt;=16,(L71-9)*0.34,IF(L71&lt;=24,(L71-17)*0.34,0))),0)+IF(F71="JEČ",IF(L71=1,34,IF(L71=2,26.04,IF(L71=3,20.6,IF(L71=4,12,IF(L71=5,11,IF(L71=6,10,IF(L71=7,9,IF(L71=8,8,0))))))))+IF(L71&lt;=8,0,IF(L71&lt;=16,6,0))-IF(L71&lt;=8,0,IF(L71&lt;=16,(L71-9)*0.17,0)),0)+IF(F71="JEOF",IF(L71=1,34,IF(L71=2,26.04,IF(L71=3,20.6,IF(L71=4,12,IF(L71=5,11,IF(L71=6,10,IF(L71=7,9,IF(L71=8,8,0))))))))+IF(L71&lt;=8,0,IF(L71&lt;=16,6,0))-IF(L71&lt;=8,0,IF(L71&lt;=16,(L71-9)*0.17,0)),0)+IF(F71="JnPČ",IF(L71=1,51,IF(L71=2,35.7,IF(L71=3,27,IF(L71=4,19.5,IF(L71=5,18,IF(L71=6,16.5,IF(L71=7,15,IF(L71=8,13.5,0))))))))+IF(L71&lt;=8,0,IF(L71&lt;=16,10,0))-IF(L71&lt;=8,0,IF(L71&lt;=16,(L71-9)*0.255,0)),0)+IF(F71="JnEČ",IF(L71=1,25.5,IF(L71=2,19.53,IF(L71=3,15.48,IF(L71=4,9,IF(L71=5,8.25,IF(L71=6,7.5,IF(L71=7,6.75,IF(L71=8,6,0))))))))+IF(L71&lt;=8,0,IF(L71&lt;=16,5,0))-IF(L71&lt;=8,0,IF(L71&lt;=16,(L71-9)*0.1275,0)),0)+IF(F71="JčPČ",IF(L71=1,21.25,IF(L71=2,14.5,IF(L71=3,11.5,IF(L71=4,7,IF(L71=5,6.5,IF(L71=6,6,IF(L71=7,5.5,IF(L71=8,5,0))))))))+IF(L71&lt;=8,0,IF(L71&lt;=16,4,0))-IF(L71&lt;=8,0,IF(L71&lt;=16,(L71-9)*0.10625,0)),0)+IF(F71="JčEČ",IF(L71=1,17,IF(L71=2,13.02,IF(L71=3,10.32,IF(L71=4,6,IF(L71=5,5.5,IF(L71=6,5,IF(L71=7,4.5,IF(L71=8,4,0))))))))+IF(L71&lt;=8,0,IF(L71&lt;=16,3,0))-IF(L71&lt;=8,0,IF(L71&lt;=16,(L71-9)*0.085,0)),0)+IF(F71="NEAK",IF(L71=1,11.48,IF(L71=2,8.79,IF(L71=3,6.97,IF(L71=4,4.05,IF(L71=5,3.71,IF(L71=6,3.38,IF(L71=7,3.04,IF(L71=8,2.7,0))))))))+IF(L71&lt;=8,0,IF(L71&lt;=16,2,IF(L71&lt;=24,1.3,0)))-IF(L71&lt;=8,0,IF(L71&lt;=16,(L71-9)*0.0574,IF(L71&lt;=24,(L71-17)*0.0574,0))),0))*IF(L71&lt;0,1,IF(OR(F71="PČ",F71="PŽ",F71="PT"),IF(J71&lt;32,J71/32,1),1))* IF(L71&lt;0,1,IF(OR(F71="EČ",F71="EŽ",F71="JOŽ",F71="JPČ",F71="NEAK"),IF(J71&lt;24,J71/24,1),1))*IF(L71&lt;0,1,IF(OR(F71="PČneol",F71="JEČ",F71="JEOF",F71="JnPČ",F71="JnEČ",F71="JčPČ",F71="JčEČ"),IF(J71&lt;16,J71/16,1),1))*IF(L71&lt;0,1,IF(F71="EČneol",IF(J71&lt;8,J71/8,1),1))</f>
        <v>40</v>
      </c>
      <c r="O71" s="75">
        <f t="shared" ref="O71:O75" si="41">IF(F71="OŽ",N71,IF(H71="Ne",IF(J71*0.3&lt;J71-L71,N71,0),IF(J71*0.1&lt;J71-L71,N71,0)))</f>
        <v>40</v>
      </c>
      <c r="P71" s="74">
        <f t="shared" ref="P71:P75" si="42">IF(O71=0,0,IF(F71="OŽ",IF(L71&gt;35,0,IF(J71&gt;35,(36-L71)*1.836,((36-L71)-(36-J71))*1.836)),0)+IF(F71="PČ",IF(L71&gt;31,0,IF(J71&gt;31,(32-L71)*1.347,((32-L71)-(32-J71))*1.347)),0)+ IF(F71="PČneol",IF(L71&gt;15,0,IF(J71&gt;15,(16-L71)*0.255,((16-L71)-(16-J71))*0.255)),0)+IF(F71="PŽ",IF(L71&gt;31,0,IF(J71&gt;31,(32-L71)*0.255,((32-L71)-(32-J71))*0.255)),0)+IF(F71="EČ",IF(L71&gt;23,0,IF(J71&gt;23,(24-L71)*0.612,((24-L71)-(24-J71))*0.612)),0)+IF(F71="EČneol",IF(L71&gt;7,0,IF(J71&gt;7,(8-L71)*0.204,((8-L71)-(8-J71))*0.204)),0)+IF(F71="EŽ",IF(L71&gt;23,0,IF(J71&gt;23,(24-L71)*0.204,((24-L71)-(24-J71))*0.204)),0)+IF(F71="PT",IF(L71&gt;31,0,IF(J71&gt;31,(32-L71)*0.204,((32-L71)-(32-J71))*0.204)),0)+IF(F71="JOŽ",IF(L71&gt;23,0,IF(J71&gt;23,(24-L71)*0.255,((24-L71)-(24-J71))*0.255)),0)+IF(F71="JPČ",IF(L71&gt;23,0,IF(J71&gt;23,(24-L71)*0.204,((24-L71)-(24-J71))*0.204)),0)+IF(F71="JEČ",IF(L71&gt;15,0,IF(J71&gt;15,(16-L71)*0.102,((16-L71)-(16-J71))*0.102)),0)+IF(F71="JEOF",IF(L71&gt;15,0,IF(J71&gt;15,(16-L71)*0.102,((16-L71)-(16-J71))*0.102)),0)+IF(F71="JnPČ",IF(L71&gt;15,0,IF(J71&gt;15,(16-L71)*0.153,((16-L71)-(16-J71))*0.153)),0)+IF(F71="JnEČ",IF(L71&gt;15,0,IF(J71&gt;15,(16-L71)*0.0765,((16-L71)-(16-J71))*0.0765)),0)+IF(F71="JčPČ",IF(L71&gt;15,0,IF(J71&gt;15,(16-L71)*0.06375,((16-L71)-(16-J71))*0.06375)),0)+IF(F71="JčEČ",IF(L71&gt;15,0,IF(J71&gt;15,(16-L71)*0.051,((16-L71)-(16-J71))*0.051)),0)+IF(F71="NEAK",IF(L71&gt;23,0,IF(J71&gt;23,(24-L71)*0.03444,((24-L71)-(24-J71))*0.03444)),0))</f>
        <v>9.18</v>
      </c>
      <c r="Q71" s="77">
        <f t="shared" ref="Q71:Q75" si="43">IF(ISERROR(P71*100/N71),0,(P71*100/N71))</f>
        <v>22.95</v>
      </c>
      <c r="R71" s="76">
        <f t="shared" ref="R71:R75" si="44">IF(Q71&lt;=30,O71+P71,O71+O71*0.3)*IF(G71=1,0.4,IF(G71=2,0.75,IF(G71="1 (kas 4 m. 1 k. nerengiamos)",0.52,1)))*IF(D71="olimpinė",1,IF(M71="Ne",0.5,1))*IF(OR(A$5="Lietuvos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federacija"),IF(OR(J71&lt;8,K71&lt;16),0,1),1)*E71*IF(I71&lt;=1,1,1/I71)*IF(OR(A$5="Lietuvos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20.065440000000002</v>
      </c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>
      <c r="A72" s="81">
        <v>3</v>
      </c>
      <c r="B72" s="61" t="s">
        <v>53</v>
      </c>
      <c r="C72" s="61" t="s">
        <v>29</v>
      </c>
      <c r="D72" s="61" t="s">
        <v>30</v>
      </c>
      <c r="E72" s="61">
        <v>1</v>
      </c>
      <c r="F72" s="61" t="s">
        <v>70</v>
      </c>
      <c r="G72" s="61">
        <v>1</v>
      </c>
      <c r="H72" s="61" t="s">
        <v>32</v>
      </c>
      <c r="I72" s="61"/>
      <c r="J72" s="61">
        <v>49</v>
      </c>
      <c r="K72" s="61"/>
      <c r="L72" s="61">
        <v>25</v>
      </c>
      <c r="M72" s="61" t="s">
        <v>32</v>
      </c>
      <c r="N72" s="73">
        <f t="shared" si="40"/>
        <v>0</v>
      </c>
      <c r="O72" s="75">
        <f t="shared" si="41"/>
        <v>0</v>
      </c>
      <c r="P72" s="74">
        <f t="shared" si="42"/>
        <v>0</v>
      </c>
      <c r="Q72" s="77">
        <f t="shared" si="43"/>
        <v>0</v>
      </c>
      <c r="R72" s="76">
        <f t="shared" si="44"/>
        <v>0</v>
      </c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>
      <c r="A73" s="81">
        <v>4</v>
      </c>
      <c r="B73" s="61" t="s">
        <v>54</v>
      </c>
      <c r="C73" s="61" t="s">
        <v>29</v>
      </c>
      <c r="D73" s="61" t="s">
        <v>30</v>
      </c>
      <c r="E73" s="61">
        <v>1</v>
      </c>
      <c r="F73" s="61" t="s">
        <v>70</v>
      </c>
      <c r="G73" s="61">
        <v>1</v>
      </c>
      <c r="H73" s="61" t="s">
        <v>32</v>
      </c>
      <c r="I73" s="61"/>
      <c r="J73" s="61">
        <v>62</v>
      </c>
      <c r="K73" s="61"/>
      <c r="L73" s="61">
        <v>8</v>
      </c>
      <c r="M73" s="61" t="s">
        <v>32</v>
      </c>
      <c r="N73" s="73">
        <f t="shared" si="40"/>
        <v>48</v>
      </c>
      <c r="O73" s="75">
        <f t="shared" si="41"/>
        <v>48</v>
      </c>
      <c r="P73" s="74">
        <f t="shared" si="42"/>
        <v>9.7919999999999998</v>
      </c>
      <c r="Q73" s="77">
        <f t="shared" si="43"/>
        <v>20.399999999999999</v>
      </c>
      <c r="R73" s="76">
        <f t="shared" si="44"/>
        <v>23.579136000000002</v>
      </c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>
      <c r="A74" s="81">
        <v>5</v>
      </c>
      <c r="B74" s="61" t="s">
        <v>55</v>
      </c>
      <c r="C74" s="61" t="s">
        <v>29</v>
      </c>
      <c r="D74" s="61" t="s">
        <v>30</v>
      </c>
      <c r="E74" s="61">
        <v>1</v>
      </c>
      <c r="F74" s="61" t="s">
        <v>70</v>
      </c>
      <c r="G74" s="61">
        <v>1</v>
      </c>
      <c r="H74" s="61" t="s">
        <v>32</v>
      </c>
      <c r="I74" s="61"/>
      <c r="J74" s="61">
        <v>62</v>
      </c>
      <c r="K74" s="61"/>
      <c r="L74" s="61">
        <v>19</v>
      </c>
      <c r="M74" s="61" t="s">
        <v>32</v>
      </c>
      <c r="N74" s="73">
        <f t="shared" si="40"/>
        <v>22.96</v>
      </c>
      <c r="O74" s="75">
        <f t="shared" si="41"/>
        <v>22.96</v>
      </c>
      <c r="P74" s="74">
        <f t="shared" si="42"/>
        <v>3.06</v>
      </c>
      <c r="Q74" s="77">
        <f t="shared" si="43"/>
        <v>13.327526132404181</v>
      </c>
      <c r="R74" s="76">
        <f t="shared" si="44"/>
        <v>10.616160000000001</v>
      </c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>
      <c r="A75" s="81">
        <v>6</v>
      </c>
      <c r="B75" s="61" t="s">
        <v>71</v>
      </c>
      <c r="C75" s="61" t="s">
        <v>72</v>
      </c>
      <c r="D75" s="61" t="s">
        <v>39</v>
      </c>
      <c r="E75" s="61">
        <v>3</v>
      </c>
      <c r="F75" s="61" t="s">
        <v>73</v>
      </c>
      <c r="G75" s="61">
        <v>1</v>
      </c>
      <c r="H75" s="61" t="s">
        <v>32</v>
      </c>
      <c r="I75" s="61"/>
      <c r="J75" s="61">
        <v>11</v>
      </c>
      <c r="K75" s="61"/>
      <c r="L75" s="61">
        <v>3</v>
      </c>
      <c r="M75" s="61" t="s">
        <v>32</v>
      </c>
      <c r="N75" s="73">
        <f t="shared" si="40"/>
        <v>40.61</v>
      </c>
      <c r="O75" s="75">
        <f t="shared" si="41"/>
        <v>40.61</v>
      </c>
      <c r="P75" s="74">
        <f t="shared" si="42"/>
        <v>1.02</v>
      </c>
      <c r="Q75" s="77">
        <f t="shared" si="43"/>
        <v>2.511696626446688</v>
      </c>
      <c r="R75" s="76">
        <f t="shared" si="44"/>
        <v>50.955120000000001</v>
      </c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ht="15" customHeight="1">
      <c r="A76" s="140" t="s">
        <v>40</v>
      </c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2"/>
      <c r="R76" s="76">
        <f>SUM(R70:R75)</f>
        <v>194.190864</v>
      </c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ht="15.75">
      <c r="A77" s="64" t="s">
        <v>74</v>
      </c>
      <c r="B77" s="53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1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>
      <c r="A78" s="54" t="s">
        <v>61</v>
      </c>
      <c r="B78" s="54"/>
      <c r="C78" s="54"/>
      <c r="D78" s="54"/>
      <c r="E78" s="54"/>
      <c r="F78" s="54"/>
      <c r="G78" s="54"/>
      <c r="H78" s="54"/>
      <c r="I78" s="54"/>
      <c r="J78" s="50"/>
      <c r="K78" s="50"/>
      <c r="L78" s="50"/>
      <c r="M78" s="50"/>
      <c r="N78" s="50"/>
      <c r="O78" s="50"/>
      <c r="P78" s="50"/>
      <c r="Q78" s="50"/>
      <c r="R78" s="51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s="6" customFormat="1">
      <c r="A79" s="54"/>
      <c r="B79" s="54"/>
      <c r="C79" s="54"/>
      <c r="D79" s="54"/>
      <c r="E79" s="54"/>
      <c r="F79" s="54"/>
      <c r="G79" s="54"/>
      <c r="H79" s="54"/>
      <c r="I79" s="54"/>
      <c r="J79" s="50"/>
      <c r="K79" s="50"/>
      <c r="L79" s="50"/>
      <c r="M79" s="50"/>
      <c r="N79" s="50"/>
      <c r="O79" s="50"/>
      <c r="P79" s="50"/>
      <c r="Q79" s="50"/>
      <c r="R79" s="51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ht="15" customHeight="1">
      <c r="A80" s="144" t="s">
        <v>75</v>
      </c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82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ht="18" customHeight="1">
      <c r="A81" s="112" t="s">
        <v>27</v>
      </c>
      <c r="B81" s="113"/>
      <c r="C81" s="113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82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ht="15" customHeight="1">
      <c r="A82" s="127" t="s">
        <v>63</v>
      </c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82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>
      <c r="A83" s="81">
        <v>1</v>
      </c>
      <c r="B83" s="61" t="s">
        <v>76</v>
      </c>
      <c r="C83" s="61" t="s">
        <v>29</v>
      </c>
      <c r="D83" s="61" t="s">
        <v>30</v>
      </c>
      <c r="E83" s="61">
        <v>1</v>
      </c>
      <c r="F83" s="61" t="s">
        <v>31</v>
      </c>
      <c r="G83" s="61">
        <v>1</v>
      </c>
      <c r="H83" s="61" t="s">
        <v>32</v>
      </c>
      <c r="I83" s="61"/>
      <c r="J83" s="61">
        <v>27</v>
      </c>
      <c r="K83" s="61"/>
      <c r="L83" s="61">
        <v>1</v>
      </c>
      <c r="M83" s="61" t="s">
        <v>32</v>
      </c>
      <c r="N83" s="73">
        <f t="shared" ref="N83" si="45">(IF(F83="OŽ",IF(L83=1,550.8,IF(L83=2,426.38,IF(L83=3,342.14,IF(L83=4,181.44,IF(L83=5,168.48,IF(L83=6,155.52,IF(L83=7,148.5,IF(L83=8,144,0))))))))+IF(L83&lt;=8,0,IF(L83&lt;=16,137.7,IF(L83&lt;=24,108,IF(L83&lt;=32,80.1,IF(L83&lt;=36,52.2,0)))))-IF(L83&lt;=8,0,IF(L83&lt;=16,(L83-9)*2.754,IF(L83&lt;=24,(L83-17)* 2.754,IF(L83&lt;=32,(L83-25)* 2.754,IF(L83&lt;=36,(L83-33)*2.754,0))))),0)+IF(F83="PČ",IF(L83=1,449,IF(L83=2,314.6,IF(L83=3,238,IF(L83=4,172,IF(L83=5,159,IF(L83=6,145,IF(L83=7,132,IF(L83=8,119,0))))))))+IF(L83&lt;=8,0,IF(L83&lt;=16,88,IF(L83&lt;=24,55,IF(L83&lt;=32,22,0))))-IF(L83&lt;=8,0,IF(L83&lt;=16,(L83-9)*2.245,IF(L83&lt;=24,(L83-17)*2.245,IF(L83&lt;=32,(L83-25)*2.245,0)))),0)+IF(F83="PČneol",IF(L83=1,85,IF(L83=2,64.61,IF(L83=3,50.76,IF(L83=4,16.25,IF(L83=5,15,IF(L83=6,13.75,IF(L83=7,12.5,IF(L83=8,11.25,0))))))))+IF(L83&lt;=8,0,IF(L83&lt;=16,9,0))-IF(L83&lt;=8,0,IF(L83&lt;=16,(L83-9)*0.425,0)),0)+IF(F83="PŽ",IF(L83=1,85,IF(L83=2,59.5,IF(L83=3,45,IF(L83=4,32.5,IF(L83=5,30,IF(L83=6,27.5,IF(L83=7,25,IF(L83=8,22.5,0))))))))+IF(L83&lt;=8,0,IF(L83&lt;=16,19,IF(L83&lt;=24,13,IF(L83&lt;=32,8,0))))-IF(L83&lt;=8,0,IF(L83&lt;=16,(L83-9)*0.425,IF(L83&lt;=24,(L83-17)*0.425,IF(L83&lt;=32,(L83-25)*0.425,0)))),0)+IF(F83="EČ",IF(L83=1,204,IF(L83=2,156.24,IF(L83=3,123.84,IF(L83=4,72,IF(L83=5,66,IF(L83=6,60,IF(L83=7,54,IF(L83=8,48,0))))))))+IF(L83&lt;=8,0,IF(L83&lt;=16,40,IF(L83&lt;=24,25,0)))-IF(L83&lt;=8,0,IF(L83&lt;=16,(L83-9)*1.02,IF(L83&lt;=24,(L83-17)*1.02,0))),0)+IF(F83="EČneol",IF(L83=1,68,IF(L83=2,51.69,IF(L83=3,40.61,IF(L83=4,13,IF(L83=5,12,IF(L83=6,11,IF(L83=7,10,IF(L83=8,9,0)))))))))+IF(F83="EŽ",IF(L83=1,68,IF(L83=2,47.6,IF(L83=3,36,IF(L83=4,18,IF(L83=5,16.5,IF(L83=6,15,IF(L83=7,13.5,IF(L83=8,12,0))))))))+IF(L83&lt;=8,0,IF(L83&lt;=16,10,IF(L83&lt;=24,6,0)))-IF(L83&lt;=8,0,IF(L83&lt;=16,(L83-9)*0.34,IF(L83&lt;=24,(L83-17)*0.34,0))),0)+IF(F83="PT",IF(L83=1,68,IF(L83=2,52.08,IF(L83=3,41.28,IF(L83=4,24,IF(L83=5,22,IF(L83=6,20,IF(L83=7,18,IF(L83=8,16,0))))))))+IF(L83&lt;=8,0,IF(L83&lt;=16,13,IF(L83&lt;=24,9,IF(L83&lt;=32,4,0))))-IF(L83&lt;=8,0,IF(L83&lt;=16,(L83-9)*0.34,IF(L83&lt;=24,(L83-17)*0.34,IF(L83&lt;=32,(L83-25)*0.34,0)))),0)+IF(F83="JOŽ",IF(L83=1,85,IF(L83=2,59.5,IF(L83=3,45,IF(L83=4,32.5,IF(L83=5,30,IF(L83=6,27.5,IF(L83=7,25,IF(L83=8,22.5,0))))))))+IF(L83&lt;=8,0,IF(L83&lt;=16,19,IF(L83&lt;=24,13,0)))-IF(L83&lt;=8,0,IF(L83&lt;=16,(L83-9)*0.425,IF(L83&lt;=24,(L83-17)*0.425,0))),0)+IF(F83="JPČ",IF(L83=1,68,IF(L83=2,47.6,IF(L83=3,36,IF(L83=4,26,IF(L83=5,24,IF(L83=6,22,IF(L83=7,20,IF(L83=8,18,0))))))))+IF(L83&lt;=8,0,IF(L83&lt;=16,13,IF(L83&lt;=24,9,0)))-IF(L83&lt;=8,0,IF(L83&lt;=16,(L83-9)*0.34,IF(L83&lt;=24,(L83-17)*0.34,0))),0)+IF(F83="JEČ",IF(L83=1,34,IF(L83=2,26.04,IF(L83=3,20.6,IF(L83=4,12,IF(L83=5,11,IF(L83=6,10,IF(L83=7,9,IF(L83=8,8,0))))))))+IF(L83&lt;=8,0,IF(L83&lt;=16,6,0))-IF(L83&lt;=8,0,IF(L83&lt;=16,(L83-9)*0.17,0)),0)+IF(F83="JEOF",IF(L83=1,34,IF(L83=2,26.04,IF(L83=3,20.6,IF(L83=4,12,IF(L83=5,11,IF(L83=6,10,IF(L83=7,9,IF(L83=8,8,0))))))))+IF(L83&lt;=8,0,IF(L83&lt;=16,6,0))-IF(L83&lt;=8,0,IF(L83&lt;=16,(L83-9)*0.17,0)),0)+IF(F83="JnPČ",IF(L83=1,51,IF(L83=2,35.7,IF(L83=3,27,IF(L83=4,19.5,IF(L83=5,18,IF(L83=6,16.5,IF(L83=7,15,IF(L83=8,13.5,0))))))))+IF(L83&lt;=8,0,IF(L83&lt;=16,10,0))-IF(L83&lt;=8,0,IF(L83&lt;=16,(L83-9)*0.255,0)),0)+IF(F83="JnEČ",IF(L83=1,25.5,IF(L83=2,19.53,IF(L83=3,15.48,IF(L83=4,9,IF(L83=5,8.25,IF(L83=6,7.5,IF(L83=7,6.75,IF(L83=8,6,0))))))))+IF(L83&lt;=8,0,IF(L83&lt;=16,5,0))-IF(L83&lt;=8,0,IF(L83&lt;=16,(L83-9)*0.1275,0)),0)+IF(F83="JčPČ",IF(L83=1,21.25,IF(L83=2,14.5,IF(L83=3,11.5,IF(L83=4,7,IF(L83=5,6.5,IF(L83=6,6,IF(L83=7,5.5,IF(L83=8,5,0))))))))+IF(L83&lt;=8,0,IF(L83&lt;=16,4,0))-IF(L83&lt;=8,0,IF(L83&lt;=16,(L83-9)*0.10625,0)),0)+IF(F83="JčEČ",IF(L83=1,17,IF(L83=2,13.02,IF(L83=3,10.32,IF(L83=4,6,IF(L83=5,5.5,IF(L83=6,5,IF(L83=7,4.5,IF(L83=8,4,0))))))))+IF(L83&lt;=8,0,IF(L83&lt;=16,3,0))-IF(L83&lt;=8,0,IF(L83&lt;=16,(L83-9)*0.085,0)),0)+IF(F83="NEAK",IF(L83=1,11.48,IF(L83=2,8.79,IF(L83=3,6.97,IF(L83=4,4.05,IF(L83=5,3.71,IF(L83=6,3.38,IF(L83=7,3.04,IF(L83=8,2.7,0))))))))+IF(L83&lt;=8,0,IF(L83&lt;=16,2,IF(L83&lt;=24,1.3,0)))-IF(L83&lt;=8,0,IF(L83&lt;=16,(L83-9)*0.0574,IF(L83&lt;=24,(L83-17)*0.0574,0))),0))*IF(L83&lt;0,1,IF(OR(F83="PČ",F83="PŽ",F83="PT"),IF(J83&lt;32,J83/32,1),1))* IF(L83&lt;0,1,IF(OR(F83="EČ",F83="EŽ",F83="JOŽ",F83="JPČ",F83="NEAK"),IF(J83&lt;24,J83/24,1),1))*IF(L83&lt;0,1,IF(OR(F83="PČneol",F83="JEČ",F83="JEOF",F83="JnPČ",F83="JnEČ",F83="JčPČ",F83="JčEČ"),IF(J83&lt;16,J83/16,1),1))*IF(L83&lt;0,1,IF(F83="EČneol",IF(J83&lt;8,J83/8,1),1))</f>
        <v>34</v>
      </c>
      <c r="O83" s="75">
        <f t="shared" ref="O83" si="46">IF(F83="OŽ",N83,IF(H83="Ne",IF(J83*0.3&lt;J83-L83,N83,0),IF(J83*0.1&lt;J83-L83,N83,0)))</f>
        <v>34</v>
      </c>
      <c r="P83" s="74">
        <f t="shared" ref="P83" si="47">IF(O83=0,0,IF(F83="OŽ",IF(L83&gt;35,0,IF(J83&gt;35,(36-L83)*1.836,((36-L83)-(36-J83))*1.836)),0)+IF(F83="PČ",IF(L83&gt;31,0,IF(J83&gt;31,(32-L83)*1.347,((32-L83)-(32-J83))*1.347)),0)+ IF(F83="PČneol",IF(L83&gt;15,0,IF(J83&gt;15,(16-L83)*0.255,((16-L83)-(16-J83))*0.255)),0)+IF(F83="PŽ",IF(L83&gt;31,0,IF(J83&gt;31,(32-L83)*0.255,((32-L83)-(32-J83))*0.255)),0)+IF(F83="EČ",IF(L83&gt;23,0,IF(J83&gt;23,(24-L83)*0.612,((24-L83)-(24-J83))*0.612)),0)+IF(F83="EČneol",IF(L83&gt;7,0,IF(J83&gt;7,(8-L83)*0.204,((8-L83)-(8-J83))*0.204)),0)+IF(F83="EŽ",IF(L83&gt;23,0,IF(J83&gt;23,(24-L83)*0.204,((24-L83)-(24-J83))*0.204)),0)+IF(F83="PT",IF(L83&gt;31,0,IF(J83&gt;31,(32-L83)*0.204,((32-L83)-(32-J83))*0.204)),0)+IF(F83="JOŽ",IF(L83&gt;23,0,IF(J83&gt;23,(24-L83)*0.255,((24-L83)-(24-J83))*0.255)),0)+IF(F83="JPČ",IF(L83&gt;23,0,IF(J83&gt;23,(24-L83)*0.204,((24-L83)-(24-J83))*0.204)),0)+IF(F83="JEČ",IF(L83&gt;15,0,IF(J83&gt;15,(16-L83)*0.102,((16-L83)-(16-J83))*0.102)),0)+IF(F83="JEOF",IF(L83&gt;15,0,IF(J83&gt;15,(16-L83)*0.102,((16-L83)-(16-J83))*0.102)),0)+IF(F83="JnPČ",IF(L83&gt;15,0,IF(J83&gt;15,(16-L83)*0.153,((16-L83)-(16-J83))*0.153)),0)+IF(F83="JnEČ",IF(L83&gt;15,0,IF(J83&gt;15,(16-L83)*0.0765,((16-L83)-(16-J83))*0.0765)),0)+IF(F83="JčPČ",IF(L83&gt;15,0,IF(J83&gt;15,(16-L83)*0.06375,((16-L83)-(16-J83))*0.06375)),0)+IF(F83="JčEČ",IF(L83&gt;15,0,IF(J83&gt;15,(16-L83)*0.051,((16-L83)-(16-J83))*0.051)),0)+IF(F83="NEAK",IF(L83&gt;23,0,IF(J83&gt;23,(24-L83)*0.03444,((24-L83)-(24-J83))*0.03444)),0))</f>
        <v>1.5299999999999998</v>
      </c>
      <c r="Q83" s="77">
        <f t="shared" ref="Q83" si="48">IF(ISERROR(P83*100/N83),0,(P83*100/N83))</f>
        <v>4.4999999999999991</v>
      </c>
      <c r="R83" s="76">
        <f t="shared" ref="R83" si="49">IF(Q83&lt;=30,O83+P83,O83+O83*0.3)*IF(G83=1,0.4,IF(G83=2,0.75,IF(G83="1 (kas 4 m. 1 k. nerengiamos)",0.52,1)))*IF(D83="olimpinė",1,IF(M83="Ne",0.5,1))*IF(OR(A$5="Lietuvos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federacija"),IF(OR(J83&lt;8,K83&lt;16),0,1),1)*E83*IF(I83&lt;=1,1,1/I83)*IF(OR(A$5="Lietuvos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14.496240000000002</v>
      </c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>
      <c r="A84" s="81">
        <v>2</v>
      </c>
      <c r="B84" s="61" t="s">
        <v>28</v>
      </c>
      <c r="C84" s="61" t="s">
        <v>29</v>
      </c>
      <c r="D84" s="61" t="s">
        <v>30</v>
      </c>
      <c r="E84" s="61">
        <v>1</v>
      </c>
      <c r="F84" s="61" t="s">
        <v>31</v>
      </c>
      <c r="G84" s="61">
        <v>1</v>
      </c>
      <c r="H84" s="61" t="s">
        <v>32</v>
      </c>
      <c r="I84" s="61"/>
      <c r="J84" s="61">
        <v>27</v>
      </c>
      <c r="K84" s="61"/>
      <c r="L84" s="61">
        <v>4</v>
      </c>
      <c r="M84" s="61" t="s">
        <v>32</v>
      </c>
      <c r="N84" s="73">
        <f t="shared" ref="N84:N91" si="50">(IF(F84="OŽ",IF(L84=1,550.8,IF(L84=2,426.38,IF(L84=3,342.14,IF(L84=4,181.44,IF(L84=5,168.48,IF(L84=6,155.52,IF(L84=7,148.5,IF(L84=8,144,0))))))))+IF(L84&lt;=8,0,IF(L84&lt;=16,137.7,IF(L84&lt;=24,108,IF(L84&lt;=32,80.1,IF(L84&lt;=36,52.2,0)))))-IF(L84&lt;=8,0,IF(L84&lt;=16,(L84-9)*2.754,IF(L84&lt;=24,(L84-17)* 2.754,IF(L84&lt;=32,(L84-25)* 2.754,IF(L84&lt;=36,(L84-33)*2.754,0))))),0)+IF(F84="PČ",IF(L84=1,449,IF(L84=2,314.6,IF(L84=3,238,IF(L84=4,172,IF(L84=5,159,IF(L84=6,145,IF(L84=7,132,IF(L84=8,119,0))))))))+IF(L84&lt;=8,0,IF(L84&lt;=16,88,IF(L84&lt;=24,55,IF(L84&lt;=32,22,0))))-IF(L84&lt;=8,0,IF(L84&lt;=16,(L84-9)*2.245,IF(L84&lt;=24,(L84-17)*2.245,IF(L84&lt;=32,(L84-25)*2.245,0)))),0)+IF(F84="PČneol",IF(L84=1,85,IF(L84=2,64.61,IF(L84=3,50.76,IF(L84=4,16.25,IF(L84=5,15,IF(L84=6,13.75,IF(L84=7,12.5,IF(L84=8,11.25,0))))))))+IF(L84&lt;=8,0,IF(L84&lt;=16,9,0))-IF(L84&lt;=8,0,IF(L84&lt;=16,(L84-9)*0.425,0)),0)+IF(F84="PŽ",IF(L84=1,85,IF(L84=2,59.5,IF(L84=3,45,IF(L84=4,32.5,IF(L84=5,30,IF(L84=6,27.5,IF(L84=7,25,IF(L84=8,22.5,0))))))))+IF(L84&lt;=8,0,IF(L84&lt;=16,19,IF(L84&lt;=24,13,IF(L84&lt;=32,8,0))))-IF(L84&lt;=8,0,IF(L84&lt;=16,(L84-9)*0.425,IF(L84&lt;=24,(L84-17)*0.425,IF(L84&lt;=32,(L84-25)*0.425,0)))),0)+IF(F84="EČ",IF(L84=1,204,IF(L84=2,156.24,IF(L84=3,123.84,IF(L84=4,72,IF(L84=5,66,IF(L84=6,60,IF(L84=7,54,IF(L84=8,48,0))))))))+IF(L84&lt;=8,0,IF(L84&lt;=16,40,IF(L84&lt;=24,25,0)))-IF(L84&lt;=8,0,IF(L84&lt;=16,(L84-9)*1.02,IF(L84&lt;=24,(L84-17)*1.02,0))),0)+IF(F84="EČneol",IF(L84=1,68,IF(L84=2,51.69,IF(L84=3,40.61,IF(L84=4,13,IF(L84=5,12,IF(L84=6,11,IF(L84=7,10,IF(L84=8,9,0)))))))))+IF(F84="EŽ",IF(L84=1,68,IF(L84=2,47.6,IF(L84=3,36,IF(L84=4,18,IF(L84=5,16.5,IF(L84=6,15,IF(L84=7,13.5,IF(L84=8,12,0))))))))+IF(L84&lt;=8,0,IF(L84&lt;=16,10,IF(L84&lt;=24,6,0)))-IF(L84&lt;=8,0,IF(L84&lt;=16,(L84-9)*0.34,IF(L84&lt;=24,(L84-17)*0.34,0))),0)+IF(F84="PT",IF(L84=1,68,IF(L84=2,52.08,IF(L84=3,41.28,IF(L84=4,24,IF(L84=5,22,IF(L84=6,20,IF(L84=7,18,IF(L84=8,16,0))))))))+IF(L84&lt;=8,0,IF(L84&lt;=16,13,IF(L84&lt;=24,9,IF(L84&lt;=32,4,0))))-IF(L84&lt;=8,0,IF(L84&lt;=16,(L84-9)*0.34,IF(L84&lt;=24,(L84-17)*0.34,IF(L84&lt;=32,(L84-25)*0.34,0)))),0)+IF(F84="JOŽ",IF(L84=1,85,IF(L84=2,59.5,IF(L84=3,45,IF(L84=4,32.5,IF(L84=5,30,IF(L84=6,27.5,IF(L84=7,25,IF(L84=8,22.5,0))))))))+IF(L84&lt;=8,0,IF(L84&lt;=16,19,IF(L84&lt;=24,13,0)))-IF(L84&lt;=8,0,IF(L84&lt;=16,(L84-9)*0.425,IF(L84&lt;=24,(L84-17)*0.425,0))),0)+IF(F84="JPČ",IF(L84=1,68,IF(L84=2,47.6,IF(L84=3,36,IF(L84=4,26,IF(L84=5,24,IF(L84=6,22,IF(L84=7,20,IF(L84=8,18,0))))))))+IF(L84&lt;=8,0,IF(L84&lt;=16,13,IF(L84&lt;=24,9,0)))-IF(L84&lt;=8,0,IF(L84&lt;=16,(L84-9)*0.34,IF(L84&lt;=24,(L84-17)*0.34,0))),0)+IF(F84="JEČ",IF(L84=1,34,IF(L84=2,26.04,IF(L84=3,20.6,IF(L84=4,12,IF(L84=5,11,IF(L84=6,10,IF(L84=7,9,IF(L84=8,8,0))))))))+IF(L84&lt;=8,0,IF(L84&lt;=16,6,0))-IF(L84&lt;=8,0,IF(L84&lt;=16,(L84-9)*0.17,0)),0)+IF(F84="JEOF",IF(L84=1,34,IF(L84=2,26.04,IF(L84=3,20.6,IF(L84=4,12,IF(L84=5,11,IF(L84=6,10,IF(L84=7,9,IF(L84=8,8,0))))))))+IF(L84&lt;=8,0,IF(L84&lt;=16,6,0))-IF(L84&lt;=8,0,IF(L84&lt;=16,(L84-9)*0.17,0)),0)+IF(F84="JnPČ",IF(L84=1,51,IF(L84=2,35.7,IF(L84=3,27,IF(L84=4,19.5,IF(L84=5,18,IF(L84=6,16.5,IF(L84=7,15,IF(L84=8,13.5,0))))))))+IF(L84&lt;=8,0,IF(L84&lt;=16,10,0))-IF(L84&lt;=8,0,IF(L84&lt;=16,(L84-9)*0.255,0)),0)+IF(F84="JnEČ",IF(L84=1,25.5,IF(L84=2,19.53,IF(L84=3,15.48,IF(L84=4,9,IF(L84=5,8.25,IF(L84=6,7.5,IF(L84=7,6.75,IF(L84=8,6,0))))))))+IF(L84&lt;=8,0,IF(L84&lt;=16,5,0))-IF(L84&lt;=8,0,IF(L84&lt;=16,(L84-9)*0.1275,0)),0)+IF(F84="JčPČ",IF(L84=1,21.25,IF(L84=2,14.5,IF(L84=3,11.5,IF(L84=4,7,IF(L84=5,6.5,IF(L84=6,6,IF(L84=7,5.5,IF(L84=8,5,0))))))))+IF(L84&lt;=8,0,IF(L84&lt;=16,4,0))-IF(L84&lt;=8,0,IF(L84&lt;=16,(L84-9)*0.10625,0)),0)+IF(F84="JčEČ",IF(L84=1,17,IF(L84=2,13.02,IF(L84=3,10.32,IF(L84=4,6,IF(L84=5,5.5,IF(L84=6,5,IF(L84=7,4.5,IF(L84=8,4,0))))))))+IF(L84&lt;=8,0,IF(L84&lt;=16,3,0))-IF(L84&lt;=8,0,IF(L84&lt;=16,(L84-9)*0.085,0)),0)+IF(F84="NEAK",IF(L84=1,11.48,IF(L84=2,8.79,IF(L84=3,6.97,IF(L84=4,4.05,IF(L84=5,3.71,IF(L84=6,3.38,IF(L84=7,3.04,IF(L84=8,2.7,0))))))))+IF(L84&lt;=8,0,IF(L84&lt;=16,2,IF(L84&lt;=24,1.3,0)))-IF(L84&lt;=8,0,IF(L84&lt;=16,(L84-9)*0.0574,IF(L84&lt;=24,(L84-17)*0.0574,0))),0))*IF(L84&lt;0,1,IF(OR(F84="PČ",F84="PŽ",F84="PT"),IF(J84&lt;32,J84/32,1),1))* IF(L84&lt;0,1,IF(OR(F84="EČ",F84="EŽ",F84="JOŽ",F84="JPČ",F84="NEAK"),IF(J84&lt;24,J84/24,1),1))*IF(L84&lt;0,1,IF(OR(F84="PČneol",F84="JEČ",F84="JEOF",F84="JnPČ",F84="JnEČ",F84="JčPČ",F84="JčEČ"),IF(J84&lt;16,J84/16,1),1))*IF(L84&lt;0,1,IF(F84="EČneol",IF(J84&lt;8,J84/8,1),1))</f>
        <v>12</v>
      </c>
      <c r="O84" s="75">
        <f t="shared" ref="O84:O91" si="51">IF(F84="OŽ",N84,IF(H84="Ne",IF(J84*0.3&lt;J84-L84,N84,0),IF(J84*0.1&lt;J84-L84,N84,0)))</f>
        <v>12</v>
      </c>
      <c r="P84" s="74">
        <f t="shared" ref="P84:P91" si="52">IF(O84=0,0,IF(F84="OŽ",IF(L84&gt;35,0,IF(J84&gt;35,(36-L84)*1.836,((36-L84)-(36-J84))*1.836)),0)+IF(F84="PČ",IF(L84&gt;31,0,IF(J84&gt;31,(32-L84)*1.347,((32-L84)-(32-J84))*1.347)),0)+ IF(F84="PČneol",IF(L84&gt;15,0,IF(J84&gt;15,(16-L84)*0.255,((16-L84)-(16-J84))*0.255)),0)+IF(F84="PŽ",IF(L84&gt;31,0,IF(J84&gt;31,(32-L84)*0.255,((32-L84)-(32-J84))*0.255)),0)+IF(F84="EČ",IF(L84&gt;23,0,IF(J84&gt;23,(24-L84)*0.612,((24-L84)-(24-J84))*0.612)),0)+IF(F84="EČneol",IF(L84&gt;7,0,IF(J84&gt;7,(8-L84)*0.204,((8-L84)-(8-J84))*0.204)),0)+IF(F84="EŽ",IF(L84&gt;23,0,IF(J84&gt;23,(24-L84)*0.204,((24-L84)-(24-J84))*0.204)),0)+IF(F84="PT",IF(L84&gt;31,0,IF(J84&gt;31,(32-L84)*0.204,((32-L84)-(32-J84))*0.204)),0)+IF(F84="JOŽ",IF(L84&gt;23,0,IF(J84&gt;23,(24-L84)*0.255,((24-L84)-(24-J84))*0.255)),0)+IF(F84="JPČ",IF(L84&gt;23,0,IF(J84&gt;23,(24-L84)*0.204,((24-L84)-(24-J84))*0.204)),0)+IF(F84="JEČ",IF(L84&gt;15,0,IF(J84&gt;15,(16-L84)*0.102,((16-L84)-(16-J84))*0.102)),0)+IF(F84="JEOF",IF(L84&gt;15,0,IF(J84&gt;15,(16-L84)*0.102,((16-L84)-(16-J84))*0.102)),0)+IF(F84="JnPČ",IF(L84&gt;15,0,IF(J84&gt;15,(16-L84)*0.153,((16-L84)-(16-J84))*0.153)),0)+IF(F84="JnEČ",IF(L84&gt;15,0,IF(J84&gt;15,(16-L84)*0.0765,((16-L84)-(16-J84))*0.0765)),0)+IF(F84="JčPČ",IF(L84&gt;15,0,IF(J84&gt;15,(16-L84)*0.06375,((16-L84)-(16-J84))*0.06375)),0)+IF(F84="JčEČ",IF(L84&gt;15,0,IF(J84&gt;15,(16-L84)*0.051,((16-L84)-(16-J84))*0.051)),0)+IF(F84="NEAK",IF(L84&gt;23,0,IF(J84&gt;23,(24-L84)*0.03444,((24-L84)-(24-J84))*0.03444)),0))</f>
        <v>1.224</v>
      </c>
      <c r="Q84" s="77">
        <f t="shared" ref="Q84:Q91" si="53">IF(ISERROR(P84*100/N84),0,(P84*100/N84))</f>
        <v>10.199999999999999</v>
      </c>
      <c r="R84" s="76">
        <f t="shared" ref="R84:R91" si="54">IF(Q84&lt;=30,O84+P84,O84+O84*0.3)*IF(G84=1,0.4,IF(G84=2,0.75,IF(G84="1 (kas 4 m. 1 k. nerengiamos)",0.52,1)))*IF(D84="olimpinė",1,IF(M84="Ne",0.5,1))*IF(OR(A$5="Lietuvos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federacija"),IF(OR(J84&lt;8,K84&lt;16),0,1),1)*E84*IF(I84&lt;=1,1,1/I84)*IF(OR(A$5="Lietuvos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5.3953920000000002</v>
      </c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>
      <c r="A85" s="81">
        <v>3</v>
      </c>
      <c r="B85" s="61" t="s">
        <v>77</v>
      </c>
      <c r="C85" s="61" t="s">
        <v>29</v>
      </c>
      <c r="D85" s="61" t="s">
        <v>30</v>
      </c>
      <c r="E85" s="61">
        <v>1</v>
      </c>
      <c r="F85" s="61" t="s">
        <v>31</v>
      </c>
      <c r="G85" s="61">
        <v>1</v>
      </c>
      <c r="H85" s="61" t="s">
        <v>32</v>
      </c>
      <c r="I85" s="61"/>
      <c r="J85" s="61">
        <v>27</v>
      </c>
      <c r="K85" s="61"/>
      <c r="L85" s="61">
        <v>26</v>
      </c>
      <c r="M85" s="61" t="s">
        <v>32</v>
      </c>
      <c r="N85" s="73">
        <f t="shared" si="50"/>
        <v>0</v>
      </c>
      <c r="O85" s="75">
        <f t="shared" si="51"/>
        <v>0</v>
      </c>
      <c r="P85" s="74">
        <f t="shared" si="52"/>
        <v>0</v>
      </c>
      <c r="Q85" s="77">
        <f t="shared" si="53"/>
        <v>0</v>
      </c>
      <c r="R85" s="76">
        <f t="shared" si="54"/>
        <v>0</v>
      </c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>
      <c r="A86" s="81">
        <v>4</v>
      </c>
      <c r="B86" s="61" t="s">
        <v>55</v>
      </c>
      <c r="C86" s="61" t="s">
        <v>29</v>
      </c>
      <c r="D86" s="61" t="s">
        <v>30</v>
      </c>
      <c r="E86" s="61">
        <v>1</v>
      </c>
      <c r="F86" s="61" t="s">
        <v>31</v>
      </c>
      <c r="G86" s="61">
        <v>1</v>
      </c>
      <c r="H86" s="61" t="s">
        <v>32</v>
      </c>
      <c r="I86" s="61"/>
      <c r="J86" s="61">
        <v>36</v>
      </c>
      <c r="K86" s="61"/>
      <c r="L86" s="61">
        <v>2</v>
      </c>
      <c r="M86" s="61" t="s">
        <v>32</v>
      </c>
      <c r="N86" s="73">
        <f t="shared" si="50"/>
        <v>26.04</v>
      </c>
      <c r="O86" s="75">
        <f t="shared" si="51"/>
        <v>26.04</v>
      </c>
      <c r="P86" s="74">
        <f t="shared" si="52"/>
        <v>1.4279999999999999</v>
      </c>
      <c r="Q86" s="77">
        <f t="shared" si="53"/>
        <v>5.4838709677419351</v>
      </c>
      <c r="R86" s="76">
        <f t="shared" si="54"/>
        <v>11.206944000000002</v>
      </c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>
      <c r="A87" s="81">
        <v>5</v>
      </c>
      <c r="B87" s="61" t="s">
        <v>78</v>
      </c>
      <c r="C87" s="61" t="s">
        <v>29</v>
      </c>
      <c r="D87" s="61" t="s">
        <v>30</v>
      </c>
      <c r="E87" s="61">
        <v>1</v>
      </c>
      <c r="F87" s="61" t="s">
        <v>31</v>
      </c>
      <c r="G87" s="61">
        <v>1</v>
      </c>
      <c r="H87" s="61" t="s">
        <v>32</v>
      </c>
      <c r="I87" s="61"/>
      <c r="J87" s="61">
        <v>36</v>
      </c>
      <c r="K87" s="61"/>
      <c r="L87" s="61">
        <v>25</v>
      </c>
      <c r="M87" s="61" t="s">
        <v>32</v>
      </c>
      <c r="N87" s="73">
        <f t="shared" si="50"/>
        <v>0</v>
      </c>
      <c r="O87" s="75">
        <f t="shared" si="51"/>
        <v>0</v>
      </c>
      <c r="P87" s="74">
        <f t="shared" si="52"/>
        <v>0</v>
      </c>
      <c r="Q87" s="77">
        <f t="shared" si="53"/>
        <v>0</v>
      </c>
      <c r="R87" s="76">
        <f t="shared" si="54"/>
        <v>0</v>
      </c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>
      <c r="A88" s="81">
        <v>6</v>
      </c>
      <c r="B88" s="61" t="s">
        <v>35</v>
      </c>
      <c r="C88" s="61" t="s">
        <v>29</v>
      </c>
      <c r="D88" s="61" t="s">
        <v>30</v>
      </c>
      <c r="E88" s="61">
        <v>1</v>
      </c>
      <c r="F88" s="61" t="s">
        <v>31</v>
      </c>
      <c r="G88" s="61">
        <v>1</v>
      </c>
      <c r="H88" s="61" t="s">
        <v>32</v>
      </c>
      <c r="I88" s="61"/>
      <c r="J88" s="61">
        <v>36</v>
      </c>
      <c r="K88" s="61"/>
      <c r="L88" s="61">
        <v>30</v>
      </c>
      <c r="M88" s="61" t="s">
        <v>32</v>
      </c>
      <c r="N88" s="73">
        <f t="shared" si="50"/>
        <v>0</v>
      </c>
      <c r="O88" s="75">
        <f t="shared" si="51"/>
        <v>0</v>
      </c>
      <c r="P88" s="74">
        <f t="shared" si="52"/>
        <v>0</v>
      </c>
      <c r="Q88" s="77">
        <f t="shared" si="53"/>
        <v>0</v>
      </c>
      <c r="R88" s="76">
        <f t="shared" si="54"/>
        <v>0</v>
      </c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>
      <c r="A89" s="81">
        <v>7</v>
      </c>
      <c r="B89" s="61" t="s">
        <v>79</v>
      </c>
      <c r="C89" s="61" t="s">
        <v>38</v>
      </c>
      <c r="D89" s="61" t="s">
        <v>39</v>
      </c>
      <c r="E89" s="61">
        <v>2</v>
      </c>
      <c r="F89" s="61" t="s">
        <v>31</v>
      </c>
      <c r="G89" s="61">
        <v>1</v>
      </c>
      <c r="H89" s="61" t="s">
        <v>32</v>
      </c>
      <c r="I89" s="61"/>
      <c r="J89" s="61">
        <v>15</v>
      </c>
      <c r="K89" s="61"/>
      <c r="L89" s="61">
        <v>3</v>
      </c>
      <c r="M89" s="61" t="s">
        <v>32</v>
      </c>
      <c r="N89" s="73">
        <f t="shared" si="50"/>
        <v>19.3125</v>
      </c>
      <c r="O89" s="75">
        <f t="shared" si="51"/>
        <v>19.3125</v>
      </c>
      <c r="P89" s="74">
        <f t="shared" si="52"/>
        <v>1.224</v>
      </c>
      <c r="Q89" s="77">
        <f t="shared" si="53"/>
        <v>6.3378640776699022</v>
      </c>
      <c r="R89" s="76">
        <f t="shared" si="54"/>
        <v>16.757784000000001</v>
      </c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>
      <c r="A90" s="81">
        <v>8</v>
      </c>
      <c r="B90" s="61" t="s">
        <v>80</v>
      </c>
      <c r="C90" s="61" t="s">
        <v>72</v>
      </c>
      <c r="D90" s="61" t="s">
        <v>39</v>
      </c>
      <c r="E90" s="61">
        <v>3</v>
      </c>
      <c r="F90" s="61" t="s">
        <v>31</v>
      </c>
      <c r="G90" s="61">
        <v>1</v>
      </c>
      <c r="H90" s="61" t="s">
        <v>32</v>
      </c>
      <c r="I90" s="61"/>
      <c r="J90" s="61">
        <v>7</v>
      </c>
      <c r="K90" s="61"/>
      <c r="L90" s="61">
        <v>6</v>
      </c>
      <c r="M90" s="61" t="s">
        <v>32</v>
      </c>
      <c r="N90" s="73">
        <f t="shared" si="50"/>
        <v>4.375</v>
      </c>
      <c r="O90" s="75">
        <f t="shared" si="51"/>
        <v>4.375</v>
      </c>
      <c r="P90" s="74">
        <f t="shared" si="52"/>
        <v>0.10199999999999999</v>
      </c>
      <c r="Q90" s="77">
        <f t="shared" si="53"/>
        <v>2.3314285714285714</v>
      </c>
      <c r="R90" s="76">
        <f t="shared" si="54"/>
        <v>5.4798480000000005</v>
      </c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>
      <c r="A91" s="81">
        <v>9</v>
      </c>
      <c r="B91" s="61" t="s">
        <v>81</v>
      </c>
      <c r="C91" s="61" t="s">
        <v>72</v>
      </c>
      <c r="D91" s="61" t="s">
        <v>39</v>
      </c>
      <c r="E91" s="61">
        <v>3</v>
      </c>
      <c r="F91" s="61" t="s">
        <v>31</v>
      </c>
      <c r="G91" s="61">
        <v>1</v>
      </c>
      <c r="H91" s="61" t="s">
        <v>32</v>
      </c>
      <c r="I91" s="61"/>
      <c r="J91" s="61">
        <v>7</v>
      </c>
      <c r="K91" s="61"/>
      <c r="L91" s="61">
        <v>7</v>
      </c>
      <c r="M91" s="61" t="s">
        <v>32</v>
      </c>
      <c r="N91" s="73">
        <f t="shared" si="50"/>
        <v>3.9375</v>
      </c>
      <c r="O91" s="75">
        <f t="shared" si="51"/>
        <v>0</v>
      </c>
      <c r="P91" s="74">
        <f t="shared" si="52"/>
        <v>0</v>
      </c>
      <c r="Q91" s="77">
        <f t="shared" si="53"/>
        <v>0</v>
      </c>
      <c r="R91" s="76">
        <f t="shared" si="54"/>
        <v>0</v>
      </c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>
      <c r="A92" s="140" t="s">
        <v>40</v>
      </c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2"/>
      <c r="R92" s="76">
        <f>SUM(R83:R91)</f>
        <v>53.336207999999999</v>
      </c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ht="15" customHeight="1">
      <c r="A93" s="53" t="s">
        <v>82</v>
      </c>
      <c r="B93" s="53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1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>
      <c r="A94" s="54" t="s">
        <v>61</v>
      </c>
      <c r="B94" s="54"/>
      <c r="C94" s="54"/>
      <c r="D94" s="54"/>
      <c r="E94" s="54"/>
      <c r="F94" s="54"/>
      <c r="G94" s="54"/>
      <c r="H94" s="54"/>
      <c r="I94" s="54"/>
      <c r="J94" s="50"/>
      <c r="K94" s="50"/>
      <c r="L94" s="50"/>
      <c r="M94" s="50"/>
      <c r="N94" s="50"/>
      <c r="O94" s="50"/>
      <c r="P94" s="50"/>
      <c r="Q94" s="50"/>
      <c r="R94" s="51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>
      <c r="A95" s="54"/>
      <c r="B95" s="54"/>
      <c r="C95" s="54"/>
      <c r="D95" s="54"/>
      <c r="E95" s="54"/>
      <c r="F95" s="54"/>
      <c r="G95" s="54"/>
      <c r="H95" s="54"/>
      <c r="I95" s="54"/>
      <c r="J95" s="50"/>
      <c r="K95" s="50"/>
      <c r="L95" s="50"/>
      <c r="M95" s="50"/>
      <c r="N95" s="50"/>
      <c r="O95" s="50"/>
      <c r="P95" s="50"/>
      <c r="Q95" s="50"/>
      <c r="R95" s="51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s="6" customFormat="1">
      <c r="A96" s="144" t="s">
        <v>83</v>
      </c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82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ht="15" customHeight="1">
      <c r="A97" s="112" t="s">
        <v>27</v>
      </c>
      <c r="B97" s="113"/>
      <c r="C97" s="113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82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ht="18" customHeight="1">
      <c r="A98" s="127" t="s">
        <v>63</v>
      </c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82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ht="15" customHeight="1">
      <c r="A99" s="63">
        <v>1</v>
      </c>
      <c r="B99" s="61" t="s">
        <v>28</v>
      </c>
      <c r="C99" s="61" t="s">
        <v>84</v>
      </c>
      <c r="D99" s="61" t="s">
        <v>30</v>
      </c>
      <c r="E99" s="61">
        <v>1</v>
      </c>
      <c r="F99" s="61" t="s">
        <v>85</v>
      </c>
      <c r="G99" s="61">
        <v>1</v>
      </c>
      <c r="H99" s="61" t="s">
        <v>32</v>
      </c>
      <c r="I99" s="61"/>
      <c r="J99" s="61">
        <v>46</v>
      </c>
      <c r="K99" s="61"/>
      <c r="L99" s="61">
        <v>17</v>
      </c>
      <c r="M99" s="61" t="s">
        <v>32</v>
      </c>
      <c r="N99" s="73">
        <f t="shared" ref="N99" si="55">(IF(F99="OŽ",IF(L99=1,550.8,IF(L99=2,426.38,IF(L99=3,342.14,IF(L99=4,181.44,IF(L99=5,168.48,IF(L99=6,155.52,IF(L99=7,148.5,IF(L99=8,144,0))))))))+IF(L99&lt;=8,0,IF(L99&lt;=16,137.7,IF(L99&lt;=24,108,IF(L99&lt;=32,80.1,IF(L99&lt;=36,52.2,0)))))-IF(L99&lt;=8,0,IF(L99&lt;=16,(L99-9)*2.754,IF(L99&lt;=24,(L99-17)* 2.754,IF(L99&lt;=32,(L99-25)* 2.754,IF(L99&lt;=36,(L99-33)*2.754,0))))),0)+IF(F99="PČ",IF(L99=1,449,IF(L99=2,314.6,IF(L99=3,238,IF(L99=4,172,IF(L99=5,159,IF(L99=6,145,IF(L99=7,132,IF(L99=8,119,0))))))))+IF(L99&lt;=8,0,IF(L99&lt;=16,88,IF(L99&lt;=24,55,IF(L99&lt;=32,22,0))))-IF(L99&lt;=8,0,IF(L99&lt;=16,(L99-9)*2.245,IF(L99&lt;=24,(L99-17)*2.245,IF(L99&lt;=32,(L99-25)*2.245,0)))),0)+IF(F99="PČneol",IF(L99=1,85,IF(L99=2,64.61,IF(L99=3,50.76,IF(L99=4,16.25,IF(L99=5,15,IF(L99=6,13.75,IF(L99=7,12.5,IF(L99=8,11.25,0))))))))+IF(L99&lt;=8,0,IF(L99&lt;=16,9,0))-IF(L99&lt;=8,0,IF(L99&lt;=16,(L99-9)*0.425,0)),0)+IF(F99="PŽ",IF(L99=1,85,IF(L99=2,59.5,IF(L99=3,45,IF(L99=4,32.5,IF(L99=5,30,IF(L99=6,27.5,IF(L99=7,25,IF(L99=8,22.5,0))))))))+IF(L99&lt;=8,0,IF(L99&lt;=16,19,IF(L99&lt;=24,13,IF(L99&lt;=32,8,0))))-IF(L99&lt;=8,0,IF(L99&lt;=16,(L99-9)*0.425,IF(L99&lt;=24,(L99-17)*0.425,IF(L99&lt;=32,(L99-25)*0.425,0)))),0)+IF(F99="EČ",IF(L99=1,204,IF(L99=2,156.24,IF(L99=3,123.84,IF(L99=4,72,IF(L99=5,66,IF(L99=6,60,IF(L99=7,54,IF(L99=8,48,0))))))))+IF(L99&lt;=8,0,IF(L99&lt;=16,40,IF(L99&lt;=24,25,0)))-IF(L99&lt;=8,0,IF(L99&lt;=16,(L99-9)*1.02,IF(L99&lt;=24,(L99-17)*1.02,0))),0)+IF(F99="EČneol",IF(L99=1,68,IF(L99=2,51.69,IF(L99=3,40.61,IF(L99=4,13,IF(L99=5,12,IF(L99=6,11,IF(L99=7,10,IF(L99=8,9,0)))))))))+IF(F99="EŽ",IF(L99=1,68,IF(L99=2,47.6,IF(L99=3,36,IF(L99=4,18,IF(L99=5,16.5,IF(L99=6,15,IF(L99=7,13.5,IF(L99=8,12,0))))))))+IF(L99&lt;=8,0,IF(L99&lt;=16,10,IF(L99&lt;=24,6,0)))-IF(L99&lt;=8,0,IF(L99&lt;=16,(L99-9)*0.34,IF(L99&lt;=24,(L99-17)*0.34,0))),0)+IF(F99="PT",IF(L99=1,68,IF(L99=2,52.08,IF(L99=3,41.28,IF(L99=4,24,IF(L99=5,22,IF(L99=6,20,IF(L99=7,18,IF(L99=8,16,0))))))))+IF(L99&lt;=8,0,IF(L99&lt;=16,13,IF(L99&lt;=24,9,IF(L99&lt;=32,4,0))))-IF(L99&lt;=8,0,IF(L99&lt;=16,(L99-9)*0.34,IF(L99&lt;=24,(L99-17)*0.34,IF(L99&lt;=32,(L99-25)*0.34,0)))),0)+IF(F99="JOŽ",IF(L99=1,85,IF(L99=2,59.5,IF(L99=3,45,IF(L99=4,32.5,IF(L99=5,30,IF(L99=6,27.5,IF(L99=7,25,IF(L99=8,22.5,0))))))))+IF(L99&lt;=8,0,IF(L99&lt;=16,19,IF(L99&lt;=24,13,0)))-IF(L99&lt;=8,0,IF(L99&lt;=16,(L99-9)*0.425,IF(L99&lt;=24,(L99-17)*0.425,0))),0)+IF(F99="JPČ",IF(L99=1,68,IF(L99=2,47.6,IF(L99=3,36,IF(L99=4,26,IF(L99=5,24,IF(L99=6,22,IF(L99=7,20,IF(L99=8,18,0))))))))+IF(L99&lt;=8,0,IF(L99&lt;=16,13,IF(L99&lt;=24,9,0)))-IF(L99&lt;=8,0,IF(L99&lt;=16,(L99-9)*0.34,IF(L99&lt;=24,(L99-17)*0.34,0))),0)+IF(F99="JEČ",IF(L99=1,34,IF(L99=2,26.04,IF(L99=3,20.6,IF(L99=4,12,IF(L99=5,11,IF(L99=6,10,IF(L99=7,9,IF(L99=8,8,0))))))))+IF(L99&lt;=8,0,IF(L99&lt;=16,6,0))-IF(L99&lt;=8,0,IF(L99&lt;=16,(L99-9)*0.17,0)),0)+IF(F99="JEOF",IF(L99=1,34,IF(L99=2,26.04,IF(L99=3,20.6,IF(L99=4,12,IF(L99=5,11,IF(L99=6,10,IF(L99=7,9,IF(L99=8,8,0))))))))+IF(L99&lt;=8,0,IF(L99&lt;=16,6,0))-IF(L99&lt;=8,0,IF(L99&lt;=16,(L99-9)*0.17,0)),0)+IF(F99="JnPČ",IF(L99=1,51,IF(L99=2,35.7,IF(L99=3,27,IF(L99=4,19.5,IF(L99=5,18,IF(L99=6,16.5,IF(L99=7,15,IF(L99=8,13.5,0))))))))+IF(L99&lt;=8,0,IF(L99&lt;=16,10,0))-IF(L99&lt;=8,0,IF(L99&lt;=16,(L99-9)*0.255,0)),0)+IF(F99="JnEČ",IF(L99=1,25.5,IF(L99=2,19.53,IF(L99=3,15.48,IF(L99=4,9,IF(L99=5,8.25,IF(L99=6,7.5,IF(L99=7,6.75,IF(L99=8,6,0))))))))+IF(L99&lt;=8,0,IF(L99&lt;=16,5,0))-IF(L99&lt;=8,0,IF(L99&lt;=16,(L99-9)*0.1275,0)),0)+IF(F99="JčPČ",IF(L99=1,21.25,IF(L99=2,14.5,IF(L99=3,11.5,IF(L99=4,7,IF(L99=5,6.5,IF(L99=6,6,IF(L99=7,5.5,IF(L99=8,5,0))))))))+IF(L99&lt;=8,0,IF(L99&lt;=16,4,0))-IF(L99&lt;=8,0,IF(L99&lt;=16,(L99-9)*0.10625,0)),0)+IF(F99="JčEČ",IF(L99=1,17,IF(L99=2,13.02,IF(L99=3,10.32,IF(L99=4,6,IF(L99=5,5.5,IF(L99=6,5,IF(L99=7,4.5,IF(L99=8,4,0))))))))+IF(L99&lt;=8,0,IF(L99&lt;=16,3,0))-IF(L99&lt;=8,0,IF(L99&lt;=16,(L99-9)*0.085,0)),0)+IF(F99="NEAK",IF(L99=1,11.48,IF(L99=2,8.79,IF(L99=3,6.97,IF(L99=4,4.05,IF(L99=5,3.71,IF(L99=6,3.38,IF(L99=7,3.04,IF(L99=8,2.7,0))))))))+IF(L99&lt;=8,0,IF(L99&lt;=16,2,IF(L99&lt;=24,1.3,0)))-IF(L99&lt;=8,0,IF(L99&lt;=16,(L99-9)*0.0574,IF(L99&lt;=24,(L99-17)*0.0574,0))),0))*IF(L99&lt;0,1,IF(OR(F99="PČ",F99="PŽ",F99="PT"),IF(J99&lt;32,J99/32,1),1))* IF(L99&lt;0,1,IF(OR(F99="EČ",F99="EŽ",F99="JOŽ",F99="JPČ",F99="NEAK"),IF(J99&lt;24,J99/24,1),1))*IF(L99&lt;0,1,IF(OR(F99="PČneol",F99="JEČ",F99="JEOF",F99="JnPČ",F99="JnEČ",F99="JčPČ",F99="JčEČ"),IF(J99&lt;16,J99/16,1),1))*IF(L99&lt;0,1,IF(F99="EČneol",IF(J99&lt;8,J99/8,1),1))</f>
        <v>0</v>
      </c>
      <c r="O99" s="75">
        <f t="shared" ref="O99" si="56">IF(F99="OŽ",N99,IF(H99="Ne",IF(J99*0.3&lt;J99-L99,N99,0),IF(J99*0.1&lt;J99-L99,N99,0)))</f>
        <v>0</v>
      </c>
      <c r="P99" s="74">
        <f t="shared" ref="P99" si="57">IF(O99=0,0,IF(F99="OŽ",IF(L99&gt;35,0,IF(J99&gt;35,(36-L99)*1.836,((36-L99)-(36-J99))*1.836)),0)+IF(F99="PČ",IF(L99&gt;31,0,IF(J99&gt;31,(32-L99)*1.347,((32-L99)-(32-J99))*1.347)),0)+ IF(F99="PČneol",IF(L99&gt;15,0,IF(J99&gt;15,(16-L99)*0.255,((16-L99)-(16-J99))*0.255)),0)+IF(F99="PŽ",IF(L99&gt;31,0,IF(J99&gt;31,(32-L99)*0.255,((32-L99)-(32-J99))*0.255)),0)+IF(F99="EČ",IF(L99&gt;23,0,IF(J99&gt;23,(24-L99)*0.612,((24-L99)-(24-J99))*0.612)),0)+IF(F99="EČneol",IF(L99&gt;7,0,IF(J99&gt;7,(8-L99)*0.204,((8-L99)-(8-J99))*0.204)),0)+IF(F99="EŽ",IF(L99&gt;23,0,IF(J99&gt;23,(24-L99)*0.204,((24-L99)-(24-J99))*0.204)),0)+IF(F99="PT",IF(L99&gt;31,0,IF(J99&gt;31,(32-L99)*0.204,((32-L99)-(32-J99))*0.204)),0)+IF(F99="JOŽ",IF(L99&gt;23,0,IF(J99&gt;23,(24-L99)*0.255,((24-L99)-(24-J99))*0.255)),0)+IF(F99="JPČ",IF(L99&gt;23,0,IF(J99&gt;23,(24-L99)*0.204,((24-L99)-(24-J99))*0.204)),0)+IF(F99="JEČ",IF(L99&gt;15,0,IF(J99&gt;15,(16-L99)*0.102,((16-L99)-(16-J99))*0.102)),0)+IF(F99="JEOF",IF(L99&gt;15,0,IF(J99&gt;15,(16-L99)*0.102,((16-L99)-(16-J99))*0.102)),0)+IF(F99="JnPČ",IF(L99&gt;15,0,IF(J99&gt;15,(16-L99)*0.153,((16-L99)-(16-J99))*0.153)),0)+IF(F99="JnEČ",IF(L99&gt;15,0,IF(J99&gt;15,(16-L99)*0.0765,((16-L99)-(16-J99))*0.0765)),0)+IF(F99="JčPČ",IF(L99&gt;15,0,IF(J99&gt;15,(16-L99)*0.06375,((16-L99)-(16-J99))*0.06375)),0)+IF(F99="JčEČ",IF(L99&gt;15,0,IF(J99&gt;15,(16-L99)*0.051,((16-L99)-(16-J99))*0.051)),0)+IF(F99="NEAK",IF(L99&gt;23,0,IF(J99&gt;23,(24-L99)*0.03444,((24-L99)-(24-J99))*0.03444)),0))</f>
        <v>0</v>
      </c>
      <c r="Q99" s="77">
        <f t="shared" ref="Q99" si="58">IF(ISERROR(P99*100/N99),0,(P99*100/N99))</f>
        <v>0</v>
      </c>
      <c r="R99" s="76">
        <f t="shared" ref="R99" si="59">IF(Q99&lt;=30,O99+P99,O99+O99*0.3)*IF(G99=1,0.4,IF(G99=2,0.75,IF(G99="1 (kas 4 m. 1 k. nerengiamos)",0.52,1)))*IF(D99="olimpinė",1,IF(M99="Ne",0.5,1))*IF(OR(A$5="Lietuvos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federacija"),IF(OR(J99&lt;8,K99&lt;16),0,1),1)*E99*IF(I99&lt;=1,1,1/I99)*IF(OR(A$5="Lietuvos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>
      <c r="A100" s="63">
        <v>2</v>
      </c>
      <c r="B100" s="61" t="s">
        <v>86</v>
      </c>
      <c r="C100" s="61" t="s">
        <v>29</v>
      </c>
      <c r="D100" s="61" t="s">
        <v>30</v>
      </c>
      <c r="E100" s="61">
        <v>1</v>
      </c>
      <c r="F100" s="61" t="s">
        <v>85</v>
      </c>
      <c r="G100" s="61">
        <v>1</v>
      </c>
      <c r="H100" s="61" t="s">
        <v>32</v>
      </c>
      <c r="I100" s="61"/>
      <c r="J100" s="61">
        <v>46</v>
      </c>
      <c r="K100" s="61"/>
      <c r="L100" s="61">
        <v>45</v>
      </c>
      <c r="M100" s="61" t="s">
        <v>32</v>
      </c>
      <c r="N100" s="73">
        <f t="shared" ref="N100:N109" si="60">(IF(F100="OŽ",IF(L100=1,550.8,IF(L100=2,426.38,IF(L100=3,342.14,IF(L100=4,181.44,IF(L100=5,168.48,IF(L100=6,155.52,IF(L100=7,148.5,IF(L100=8,144,0))))))))+IF(L100&lt;=8,0,IF(L100&lt;=16,137.7,IF(L100&lt;=24,108,IF(L100&lt;=32,80.1,IF(L100&lt;=36,52.2,0)))))-IF(L100&lt;=8,0,IF(L100&lt;=16,(L100-9)*2.754,IF(L100&lt;=24,(L100-17)* 2.754,IF(L100&lt;=32,(L100-25)* 2.754,IF(L100&lt;=36,(L100-33)*2.754,0))))),0)+IF(F100="PČ",IF(L100=1,449,IF(L100=2,314.6,IF(L100=3,238,IF(L100=4,172,IF(L100=5,159,IF(L100=6,145,IF(L100=7,132,IF(L100=8,119,0))))))))+IF(L100&lt;=8,0,IF(L100&lt;=16,88,IF(L100&lt;=24,55,IF(L100&lt;=32,22,0))))-IF(L100&lt;=8,0,IF(L100&lt;=16,(L100-9)*2.245,IF(L100&lt;=24,(L100-17)*2.245,IF(L100&lt;=32,(L100-25)*2.245,0)))),0)+IF(F100="PČneol",IF(L100=1,85,IF(L100=2,64.61,IF(L100=3,50.76,IF(L100=4,16.25,IF(L100=5,15,IF(L100=6,13.75,IF(L100=7,12.5,IF(L100=8,11.25,0))))))))+IF(L100&lt;=8,0,IF(L100&lt;=16,9,0))-IF(L100&lt;=8,0,IF(L100&lt;=16,(L100-9)*0.425,0)),0)+IF(F100="PŽ",IF(L100=1,85,IF(L100=2,59.5,IF(L100=3,45,IF(L100=4,32.5,IF(L100=5,30,IF(L100=6,27.5,IF(L100=7,25,IF(L100=8,22.5,0))))))))+IF(L100&lt;=8,0,IF(L100&lt;=16,19,IF(L100&lt;=24,13,IF(L100&lt;=32,8,0))))-IF(L100&lt;=8,0,IF(L100&lt;=16,(L100-9)*0.425,IF(L100&lt;=24,(L100-17)*0.425,IF(L100&lt;=32,(L100-25)*0.425,0)))),0)+IF(F100="EČ",IF(L100=1,204,IF(L100=2,156.24,IF(L100=3,123.84,IF(L100=4,72,IF(L100=5,66,IF(L100=6,60,IF(L100=7,54,IF(L100=8,48,0))))))))+IF(L100&lt;=8,0,IF(L100&lt;=16,40,IF(L100&lt;=24,25,0)))-IF(L100&lt;=8,0,IF(L100&lt;=16,(L100-9)*1.02,IF(L100&lt;=24,(L100-17)*1.02,0))),0)+IF(F100="EČneol",IF(L100=1,68,IF(L100=2,51.69,IF(L100=3,40.61,IF(L100=4,13,IF(L100=5,12,IF(L100=6,11,IF(L100=7,10,IF(L100=8,9,0)))))))))+IF(F100="EŽ",IF(L100=1,68,IF(L100=2,47.6,IF(L100=3,36,IF(L100=4,18,IF(L100=5,16.5,IF(L100=6,15,IF(L100=7,13.5,IF(L100=8,12,0))))))))+IF(L100&lt;=8,0,IF(L100&lt;=16,10,IF(L100&lt;=24,6,0)))-IF(L100&lt;=8,0,IF(L100&lt;=16,(L100-9)*0.34,IF(L100&lt;=24,(L100-17)*0.34,0))),0)+IF(F100="PT",IF(L100=1,68,IF(L100=2,52.08,IF(L100=3,41.28,IF(L100=4,24,IF(L100=5,22,IF(L100=6,20,IF(L100=7,18,IF(L100=8,16,0))))))))+IF(L100&lt;=8,0,IF(L100&lt;=16,13,IF(L100&lt;=24,9,IF(L100&lt;=32,4,0))))-IF(L100&lt;=8,0,IF(L100&lt;=16,(L100-9)*0.34,IF(L100&lt;=24,(L100-17)*0.34,IF(L100&lt;=32,(L100-25)*0.34,0)))),0)+IF(F100="JOŽ",IF(L100=1,85,IF(L100=2,59.5,IF(L100=3,45,IF(L100=4,32.5,IF(L100=5,30,IF(L100=6,27.5,IF(L100=7,25,IF(L100=8,22.5,0))))))))+IF(L100&lt;=8,0,IF(L100&lt;=16,19,IF(L100&lt;=24,13,0)))-IF(L100&lt;=8,0,IF(L100&lt;=16,(L100-9)*0.425,IF(L100&lt;=24,(L100-17)*0.425,0))),0)+IF(F100="JPČ",IF(L100=1,68,IF(L100=2,47.6,IF(L100=3,36,IF(L100=4,26,IF(L100=5,24,IF(L100=6,22,IF(L100=7,20,IF(L100=8,18,0))))))))+IF(L100&lt;=8,0,IF(L100&lt;=16,13,IF(L100&lt;=24,9,0)))-IF(L100&lt;=8,0,IF(L100&lt;=16,(L100-9)*0.34,IF(L100&lt;=24,(L100-17)*0.34,0))),0)+IF(F100="JEČ",IF(L100=1,34,IF(L100=2,26.04,IF(L100=3,20.6,IF(L100=4,12,IF(L100=5,11,IF(L100=6,10,IF(L100=7,9,IF(L100=8,8,0))))))))+IF(L100&lt;=8,0,IF(L100&lt;=16,6,0))-IF(L100&lt;=8,0,IF(L100&lt;=16,(L100-9)*0.17,0)),0)+IF(F100="JEOF",IF(L100=1,34,IF(L100=2,26.04,IF(L100=3,20.6,IF(L100=4,12,IF(L100=5,11,IF(L100=6,10,IF(L100=7,9,IF(L100=8,8,0))))))))+IF(L100&lt;=8,0,IF(L100&lt;=16,6,0))-IF(L100&lt;=8,0,IF(L100&lt;=16,(L100-9)*0.17,0)),0)+IF(F100="JnPČ",IF(L100=1,51,IF(L100=2,35.7,IF(L100=3,27,IF(L100=4,19.5,IF(L100=5,18,IF(L100=6,16.5,IF(L100=7,15,IF(L100=8,13.5,0))))))))+IF(L100&lt;=8,0,IF(L100&lt;=16,10,0))-IF(L100&lt;=8,0,IF(L100&lt;=16,(L100-9)*0.255,0)),0)+IF(F100="JnEČ",IF(L100=1,25.5,IF(L100=2,19.53,IF(L100=3,15.48,IF(L100=4,9,IF(L100=5,8.25,IF(L100=6,7.5,IF(L100=7,6.75,IF(L100=8,6,0))))))))+IF(L100&lt;=8,0,IF(L100&lt;=16,5,0))-IF(L100&lt;=8,0,IF(L100&lt;=16,(L100-9)*0.1275,0)),0)+IF(F100="JčPČ",IF(L100=1,21.25,IF(L100=2,14.5,IF(L100=3,11.5,IF(L100=4,7,IF(L100=5,6.5,IF(L100=6,6,IF(L100=7,5.5,IF(L100=8,5,0))))))))+IF(L100&lt;=8,0,IF(L100&lt;=16,4,0))-IF(L100&lt;=8,0,IF(L100&lt;=16,(L100-9)*0.10625,0)),0)+IF(F100="JčEČ",IF(L100=1,17,IF(L100=2,13.02,IF(L100=3,10.32,IF(L100=4,6,IF(L100=5,5.5,IF(L100=6,5,IF(L100=7,4.5,IF(L100=8,4,0))))))))+IF(L100&lt;=8,0,IF(L100&lt;=16,3,0))-IF(L100&lt;=8,0,IF(L100&lt;=16,(L100-9)*0.085,0)),0)+IF(F100="NEAK",IF(L100=1,11.48,IF(L100=2,8.79,IF(L100=3,6.97,IF(L100=4,4.05,IF(L100=5,3.71,IF(L100=6,3.38,IF(L100=7,3.04,IF(L100=8,2.7,0))))))))+IF(L100&lt;=8,0,IF(L100&lt;=16,2,IF(L100&lt;=24,1.3,0)))-IF(L100&lt;=8,0,IF(L100&lt;=16,(L100-9)*0.0574,IF(L100&lt;=24,(L100-17)*0.0574,0))),0))*IF(L100&lt;0,1,IF(OR(F100="PČ",F100="PŽ",F100="PT"),IF(J100&lt;32,J100/32,1),1))* IF(L100&lt;0,1,IF(OR(F100="EČ",F100="EŽ",F100="JOŽ",F100="JPČ",F100="NEAK"),IF(J100&lt;24,J100/24,1),1))*IF(L100&lt;0,1,IF(OR(F100="PČneol",F100="JEČ",F100="JEOF",F100="JnPČ",F100="JnEČ",F100="JčPČ",F100="JčEČ"),IF(J100&lt;16,J100/16,1),1))*IF(L100&lt;0,1,IF(F100="EČneol",IF(J100&lt;8,J100/8,1),1))</f>
        <v>0</v>
      </c>
      <c r="O100" s="75">
        <f t="shared" ref="O100:O109" si="61">IF(F100="OŽ",N100,IF(H100="Ne",IF(J100*0.3&lt;J100-L100,N100,0),IF(J100*0.1&lt;J100-L100,N100,0)))</f>
        <v>0</v>
      </c>
      <c r="P100" s="74">
        <f t="shared" ref="P100:P109" si="62">IF(O100=0,0,IF(F100="OŽ",IF(L100&gt;35,0,IF(J100&gt;35,(36-L100)*1.836,((36-L100)-(36-J100))*1.836)),0)+IF(F100="PČ",IF(L100&gt;31,0,IF(J100&gt;31,(32-L100)*1.347,((32-L100)-(32-J100))*1.347)),0)+ IF(F100="PČneol",IF(L100&gt;15,0,IF(J100&gt;15,(16-L100)*0.255,((16-L100)-(16-J100))*0.255)),0)+IF(F100="PŽ",IF(L100&gt;31,0,IF(J100&gt;31,(32-L100)*0.255,((32-L100)-(32-J100))*0.255)),0)+IF(F100="EČ",IF(L100&gt;23,0,IF(J100&gt;23,(24-L100)*0.612,((24-L100)-(24-J100))*0.612)),0)+IF(F100="EČneol",IF(L100&gt;7,0,IF(J100&gt;7,(8-L100)*0.204,((8-L100)-(8-J100))*0.204)),0)+IF(F100="EŽ",IF(L100&gt;23,0,IF(J100&gt;23,(24-L100)*0.204,((24-L100)-(24-J100))*0.204)),0)+IF(F100="PT",IF(L100&gt;31,0,IF(J100&gt;31,(32-L100)*0.204,((32-L100)-(32-J100))*0.204)),0)+IF(F100="JOŽ",IF(L100&gt;23,0,IF(J100&gt;23,(24-L100)*0.255,((24-L100)-(24-J100))*0.255)),0)+IF(F100="JPČ",IF(L100&gt;23,0,IF(J100&gt;23,(24-L100)*0.204,((24-L100)-(24-J100))*0.204)),0)+IF(F100="JEČ",IF(L100&gt;15,0,IF(J100&gt;15,(16-L100)*0.102,((16-L100)-(16-J100))*0.102)),0)+IF(F100="JEOF",IF(L100&gt;15,0,IF(J100&gt;15,(16-L100)*0.102,((16-L100)-(16-J100))*0.102)),0)+IF(F100="JnPČ",IF(L100&gt;15,0,IF(J100&gt;15,(16-L100)*0.153,((16-L100)-(16-J100))*0.153)),0)+IF(F100="JnEČ",IF(L100&gt;15,0,IF(J100&gt;15,(16-L100)*0.0765,((16-L100)-(16-J100))*0.0765)),0)+IF(F100="JčPČ",IF(L100&gt;15,0,IF(J100&gt;15,(16-L100)*0.06375,((16-L100)-(16-J100))*0.06375)),0)+IF(F100="JčEČ",IF(L100&gt;15,0,IF(J100&gt;15,(16-L100)*0.051,((16-L100)-(16-J100))*0.051)),0)+IF(F100="NEAK",IF(L100&gt;23,0,IF(J100&gt;23,(24-L100)*0.03444,((24-L100)-(24-J100))*0.03444)),0))</f>
        <v>0</v>
      </c>
      <c r="Q100" s="77">
        <f t="shared" ref="Q100:Q109" si="63">IF(ISERROR(P100*100/N100),0,(P100*100/N100))</f>
        <v>0</v>
      </c>
      <c r="R100" s="76">
        <f t="shared" ref="R100:R109" si="64">IF(Q100&lt;=30,O100+P100,O100+O100*0.3)*IF(G100=1,0.4,IF(G100=2,0.75,IF(G100="1 (kas 4 m. 1 k. nerengiamos)",0.52,1)))*IF(D100="olimpinė",1,IF(M100="Ne",0.5,1))*IF(OR(A$5="Lietuvos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federacija"),IF(OR(J100&lt;8,K100&lt;16),0,1),1)*E100*IF(I100&lt;=1,1,1/I100)*IF(OR(A$5="Lietuvos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>
      <c r="A101" s="63">
        <v>3</v>
      </c>
      <c r="B101" s="61" t="s">
        <v>87</v>
      </c>
      <c r="C101" s="61" t="s">
        <v>29</v>
      </c>
      <c r="D101" s="61" t="s">
        <v>30</v>
      </c>
      <c r="E101" s="61">
        <v>1</v>
      </c>
      <c r="F101" s="61" t="s">
        <v>85</v>
      </c>
      <c r="G101" s="61">
        <v>1</v>
      </c>
      <c r="H101" s="61" t="s">
        <v>32</v>
      </c>
      <c r="I101" s="61"/>
      <c r="J101" s="61">
        <v>46</v>
      </c>
      <c r="K101" s="61"/>
      <c r="L101" s="61">
        <v>38</v>
      </c>
      <c r="M101" s="61" t="s">
        <v>32</v>
      </c>
      <c r="N101" s="73">
        <f t="shared" si="60"/>
        <v>0</v>
      </c>
      <c r="O101" s="75">
        <f t="shared" si="61"/>
        <v>0</v>
      </c>
      <c r="P101" s="74">
        <f t="shared" si="62"/>
        <v>0</v>
      </c>
      <c r="Q101" s="77">
        <f t="shared" si="63"/>
        <v>0</v>
      </c>
      <c r="R101" s="76">
        <f t="shared" si="64"/>
        <v>0</v>
      </c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>
      <c r="A102" s="63">
        <v>4</v>
      </c>
      <c r="B102" s="61" t="s">
        <v>88</v>
      </c>
      <c r="C102" s="61" t="s">
        <v>29</v>
      </c>
      <c r="D102" s="61" t="s">
        <v>30</v>
      </c>
      <c r="E102" s="61">
        <v>1</v>
      </c>
      <c r="F102" s="61" t="s">
        <v>85</v>
      </c>
      <c r="G102" s="61">
        <v>1</v>
      </c>
      <c r="H102" s="61" t="s">
        <v>32</v>
      </c>
      <c r="I102" s="61"/>
      <c r="J102" s="61">
        <v>46</v>
      </c>
      <c r="K102" s="61"/>
      <c r="L102" s="61">
        <v>46</v>
      </c>
      <c r="M102" s="61" t="s">
        <v>32</v>
      </c>
      <c r="N102" s="73">
        <f t="shared" si="60"/>
        <v>0</v>
      </c>
      <c r="O102" s="75">
        <f t="shared" si="61"/>
        <v>0</v>
      </c>
      <c r="P102" s="74">
        <f t="shared" si="62"/>
        <v>0</v>
      </c>
      <c r="Q102" s="77">
        <f t="shared" si="63"/>
        <v>0</v>
      </c>
      <c r="R102" s="76">
        <f t="shared" si="64"/>
        <v>0</v>
      </c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>
      <c r="A103" s="63">
        <v>5</v>
      </c>
      <c r="B103" s="61" t="s">
        <v>35</v>
      </c>
      <c r="C103" s="61" t="s">
        <v>29</v>
      </c>
      <c r="D103" s="61" t="s">
        <v>30</v>
      </c>
      <c r="E103" s="61">
        <v>1</v>
      </c>
      <c r="F103" s="61" t="s">
        <v>85</v>
      </c>
      <c r="G103" s="61">
        <v>1</v>
      </c>
      <c r="H103" s="61" t="s">
        <v>32</v>
      </c>
      <c r="I103" s="61"/>
      <c r="J103" s="61">
        <v>55</v>
      </c>
      <c r="K103" s="61"/>
      <c r="L103" s="61">
        <v>35</v>
      </c>
      <c r="M103" s="61" t="s">
        <v>32</v>
      </c>
      <c r="N103" s="73">
        <f t="shared" si="60"/>
        <v>0</v>
      </c>
      <c r="O103" s="75">
        <f t="shared" si="61"/>
        <v>0</v>
      </c>
      <c r="P103" s="74">
        <f t="shared" si="62"/>
        <v>0</v>
      </c>
      <c r="Q103" s="77">
        <f t="shared" si="63"/>
        <v>0</v>
      </c>
      <c r="R103" s="76">
        <f t="shared" si="64"/>
        <v>0</v>
      </c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>
      <c r="A104" s="63">
        <v>6</v>
      </c>
      <c r="B104" s="61" t="s">
        <v>89</v>
      </c>
      <c r="C104" s="61" t="s">
        <v>29</v>
      </c>
      <c r="D104" s="61" t="s">
        <v>30</v>
      </c>
      <c r="E104" s="61">
        <v>1</v>
      </c>
      <c r="F104" s="61" t="s">
        <v>85</v>
      </c>
      <c r="G104" s="61">
        <v>1</v>
      </c>
      <c r="H104" s="61" t="s">
        <v>32</v>
      </c>
      <c r="I104" s="61"/>
      <c r="J104" s="61">
        <v>55</v>
      </c>
      <c r="K104" s="61"/>
      <c r="L104" s="61">
        <v>44</v>
      </c>
      <c r="M104" s="61" t="s">
        <v>32</v>
      </c>
      <c r="N104" s="73">
        <f t="shared" si="60"/>
        <v>0</v>
      </c>
      <c r="O104" s="75">
        <f t="shared" si="61"/>
        <v>0</v>
      </c>
      <c r="P104" s="74">
        <f t="shared" si="62"/>
        <v>0</v>
      </c>
      <c r="Q104" s="77">
        <f t="shared" si="63"/>
        <v>0</v>
      </c>
      <c r="R104" s="76">
        <f t="shared" si="64"/>
        <v>0</v>
      </c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>
      <c r="A105" s="63">
        <v>7</v>
      </c>
      <c r="B105" s="61" t="s">
        <v>90</v>
      </c>
      <c r="C105" s="61" t="s">
        <v>29</v>
      </c>
      <c r="D105" s="61" t="s">
        <v>30</v>
      </c>
      <c r="E105" s="61">
        <v>1</v>
      </c>
      <c r="F105" s="61" t="s">
        <v>85</v>
      </c>
      <c r="G105" s="61">
        <v>1</v>
      </c>
      <c r="H105" s="61" t="s">
        <v>32</v>
      </c>
      <c r="I105" s="61"/>
      <c r="J105" s="61">
        <v>55</v>
      </c>
      <c r="K105" s="61"/>
      <c r="L105" s="61">
        <v>52</v>
      </c>
      <c r="M105" s="61" t="s">
        <v>32</v>
      </c>
      <c r="N105" s="73">
        <f t="shared" si="60"/>
        <v>0</v>
      </c>
      <c r="O105" s="75">
        <f t="shared" si="61"/>
        <v>0</v>
      </c>
      <c r="P105" s="74">
        <f t="shared" si="62"/>
        <v>0</v>
      </c>
      <c r="Q105" s="77">
        <f t="shared" si="63"/>
        <v>0</v>
      </c>
      <c r="R105" s="76">
        <f t="shared" si="64"/>
        <v>0</v>
      </c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>
      <c r="A106" s="63">
        <v>8</v>
      </c>
      <c r="B106" s="61" t="s">
        <v>91</v>
      </c>
      <c r="C106" s="61" t="s">
        <v>29</v>
      </c>
      <c r="D106" s="61" t="s">
        <v>30</v>
      </c>
      <c r="E106" s="61">
        <v>1</v>
      </c>
      <c r="F106" s="61" t="s">
        <v>85</v>
      </c>
      <c r="G106" s="61">
        <v>1</v>
      </c>
      <c r="H106" s="61" t="s">
        <v>32</v>
      </c>
      <c r="I106" s="61"/>
      <c r="J106" s="61">
        <v>55</v>
      </c>
      <c r="K106" s="61"/>
      <c r="L106" s="61">
        <v>54</v>
      </c>
      <c r="M106" s="61" t="s">
        <v>32</v>
      </c>
      <c r="N106" s="73">
        <f t="shared" si="60"/>
        <v>0</v>
      </c>
      <c r="O106" s="75">
        <f t="shared" si="61"/>
        <v>0</v>
      </c>
      <c r="P106" s="74">
        <f t="shared" si="62"/>
        <v>0</v>
      </c>
      <c r="Q106" s="77">
        <f t="shared" si="63"/>
        <v>0</v>
      </c>
      <c r="R106" s="76">
        <f t="shared" si="64"/>
        <v>0</v>
      </c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>
      <c r="A107" s="63">
        <v>9</v>
      </c>
      <c r="B107" s="61" t="s">
        <v>92</v>
      </c>
      <c r="C107" s="61" t="s">
        <v>38</v>
      </c>
      <c r="D107" s="61" t="s">
        <v>39</v>
      </c>
      <c r="E107" s="61">
        <v>2</v>
      </c>
      <c r="F107" s="61" t="s">
        <v>85</v>
      </c>
      <c r="G107" s="61">
        <v>1</v>
      </c>
      <c r="H107" s="61" t="s">
        <v>32</v>
      </c>
      <c r="I107" s="61"/>
      <c r="J107" s="61">
        <v>15</v>
      </c>
      <c r="K107" s="61"/>
      <c r="L107" s="61">
        <v>10</v>
      </c>
      <c r="M107" s="61" t="s">
        <v>32</v>
      </c>
      <c r="N107" s="73">
        <f t="shared" si="60"/>
        <v>4.5679687499999995</v>
      </c>
      <c r="O107" s="75">
        <f t="shared" si="61"/>
        <v>4.5679687499999995</v>
      </c>
      <c r="P107" s="74">
        <f t="shared" si="62"/>
        <v>0.38250000000000001</v>
      </c>
      <c r="Q107" s="77">
        <f t="shared" si="63"/>
        <v>8.3735248845561845</v>
      </c>
      <c r="R107" s="76">
        <f t="shared" si="64"/>
        <v>4.0395824999999999</v>
      </c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>
      <c r="A108" s="63">
        <v>10</v>
      </c>
      <c r="B108" s="61" t="s">
        <v>93</v>
      </c>
      <c r="C108" s="61" t="s">
        <v>94</v>
      </c>
      <c r="D108" s="61" t="s">
        <v>39</v>
      </c>
      <c r="E108" s="61">
        <v>2</v>
      </c>
      <c r="F108" s="61" t="s">
        <v>85</v>
      </c>
      <c r="G108" s="61">
        <v>1</v>
      </c>
      <c r="H108" s="61" t="s">
        <v>32</v>
      </c>
      <c r="I108" s="61"/>
      <c r="J108" s="61">
        <v>13</v>
      </c>
      <c r="K108" s="61"/>
      <c r="L108" s="61">
        <v>9</v>
      </c>
      <c r="M108" s="61" t="s">
        <v>32</v>
      </c>
      <c r="N108" s="73">
        <f t="shared" si="60"/>
        <v>4.0625</v>
      </c>
      <c r="O108" s="75">
        <f t="shared" si="61"/>
        <v>4.0625</v>
      </c>
      <c r="P108" s="74">
        <f t="shared" si="62"/>
        <v>0.30599999999999999</v>
      </c>
      <c r="Q108" s="77">
        <f t="shared" si="63"/>
        <v>7.5323076923076915</v>
      </c>
      <c r="R108" s="76">
        <f t="shared" si="64"/>
        <v>3.5646960000000001</v>
      </c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>
      <c r="A109" s="62"/>
      <c r="B109" s="61" t="s">
        <v>95</v>
      </c>
      <c r="C109" s="61" t="s">
        <v>94</v>
      </c>
      <c r="D109" s="61" t="s">
        <v>39</v>
      </c>
      <c r="E109" s="61">
        <v>2</v>
      </c>
      <c r="F109" s="61" t="s">
        <v>85</v>
      </c>
      <c r="G109" s="61">
        <v>1</v>
      </c>
      <c r="H109" s="61" t="s">
        <v>32</v>
      </c>
      <c r="I109" s="61"/>
      <c r="J109" s="61">
        <v>10</v>
      </c>
      <c r="K109" s="61"/>
      <c r="L109" s="61">
        <v>8</v>
      </c>
      <c r="M109" s="61" t="s">
        <v>32</v>
      </c>
      <c r="N109" s="73">
        <f t="shared" si="60"/>
        <v>3.75</v>
      </c>
      <c r="O109" s="75">
        <f t="shared" si="61"/>
        <v>3.75</v>
      </c>
      <c r="P109" s="74">
        <f t="shared" si="62"/>
        <v>0.153</v>
      </c>
      <c r="Q109" s="77">
        <f t="shared" si="63"/>
        <v>4.08</v>
      </c>
      <c r="R109" s="76">
        <f t="shared" si="64"/>
        <v>3.1848480000000006</v>
      </c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ht="15" customHeight="1">
      <c r="A110" s="140" t="s">
        <v>40</v>
      </c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2"/>
      <c r="R110" s="76">
        <f>SUM(R99:R109)</f>
        <v>10.7891265</v>
      </c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ht="15.75">
      <c r="A111" s="53" t="s">
        <v>96</v>
      </c>
      <c r="B111" s="53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1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>
      <c r="A112" s="54" t="s">
        <v>61</v>
      </c>
      <c r="B112" s="54"/>
      <c r="C112" s="54"/>
      <c r="D112" s="54"/>
      <c r="E112" s="54"/>
      <c r="F112" s="54"/>
      <c r="G112" s="54"/>
      <c r="H112" s="54"/>
      <c r="I112" s="54"/>
      <c r="J112" s="50"/>
      <c r="K112" s="50"/>
      <c r="L112" s="50"/>
      <c r="M112" s="50"/>
      <c r="N112" s="50"/>
      <c r="O112" s="50"/>
      <c r="P112" s="50"/>
      <c r="Q112" s="50"/>
      <c r="R112" s="51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</row>
    <row r="113" spans="1:34" s="6" customFormat="1">
      <c r="A113" s="54"/>
      <c r="B113" s="54"/>
      <c r="C113" s="54"/>
      <c r="D113" s="54"/>
      <c r="E113" s="54"/>
      <c r="F113" s="54"/>
      <c r="G113" s="54"/>
      <c r="H113" s="54"/>
      <c r="I113" s="54"/>
      <c r="J113" s="50"/>
      <c r="K113" s="50"/>
      <c r="L113" s="50"/>
      <c r="M113" s="50"/>
      <c r="N113" s="50"/>
      <c r="O113" s="50"/>
      <c r="P113" s="50"/>
      <c r="Q113" s="50"/>
      <c r="R113" s="51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ht="15" customHeight="1">
      <c r="A114" s="49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6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ht="18" customHeight="1">
      <c r="A115" s="127" t="s">
        <v>97</v>
      </c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83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ht="15" customHeight="1">
      <c r="A116" s="112" t="s">
        <v>27</v>
      </c>
      <c r="B116" s="113"/>
      <c r="C116" s="113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83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>
      <c r="A117" s="81">
        <v>1</v>
      </c>
      <c r="B117" s="81" t="s">
        <v>53</v>
      </c>
      <c r="C117" s="67" t="s">
        <v>29</v>
      </c>
      <c r="D117" s="81" t="s">
        <v>30</v>
      </c>
      <c r="E117" s="81">
        <v>1</v>
      </c>
      <c r="F117" s="81" t="s">
        <v>51</v>
      </c>
      <c r="G117" s="81">
        <v>1</v>
      </c>
      <c r="H117" s="81" t="s">
        <v>98</v>
      </c>
      <c r="I117" s="81"/>
      <c r="J117" s="81">
        <v>67</v>
      </c>
      <c r="K117" s="81"/>
      <c r="L117" s="81">
        <v>42</v>
      </c>
      <c r="M117" s="81" t="s">
        <v>32</v>
      </c>
      <c r="N117" s="73">
        <f t="shared" ref="N117" si="65">(IF(F117="OŽ",IF(L117=1,550.8,IF(L117=2,426.38,IF(L117=3,342.14,IF(L117=4,181.44,IF(L117=5,168.48,IF(L117=6,155.52,IF(L117=7,148.5,IF(L117=8,144,0))))))))+IF(L117&lt;=8,0,IF(L117&lt;=16,137.7,IF(L117&lt;=24,108,IF(L117&lt;=32,80.1,IF(L117&lt;=36,52.2,0)))))-IF(L117&lt;=8,0,IF(L117&lt;=16,(L117-9)*2.754,IF(L117&lt;=24,(L117-17)* 2.754,IF(L117&lt;=32,(L117-25)* 2.754,IF(L117&lt;=36,(L117-33)*2.754,0))))),0)+IF(F117="PČ",IF(L117=1,449,IF(L117=2,314.6,IF(L117=3,238,IF(L117=4,172,IF(L117=5,159,IF(L117=6,145,IF(L117=7,132,IF(L117=8,119,0))))))))+IF(L117&lt;=8,0,IF(L117&lt;=16,88,IF(L117&lt;=24,55,IF(L117&lt;=32,22,0))))-IF(L117&lt;=8,0,IF(L117&lt;=16,(L117-9)*2.245,IF(L117&lt;=24,(L117-17)*2.245,IF(L117&lt;=32,(L117-25)*2.245,0)))),0)+IF(F117="PČneol",IF(L117=1,85,IF(L117=2,64.61,IF(L117=3,50.76,IF(L117=4,16.25,IF(L117=5,15,IF(L117=6,13.75,IF(L117=7,12.5,IF(L117=8,11.25,0))))))))+IF(L117&lt;=8,0,IF(L117&lt;=16,9,0))-IF(L117&lt;=8,0,IF(L117&lt;=16,(L117-9)*0.425,0)),0)+IF(F117="PŽ",IF(L117=1,85,IF(L117=2,59.5,IF(L117=3,45,IF(L117=4,32.5,IF(L117=5,30,IF(L117=6,27.5,IF(L117=7,25,IF(L117=8,22.5,0))))))))+IF(L117&lt;=8,0,IF(L117&lt;=16,19,IF(L117&lt;=24,13,IF(L117&lt;=32,8,0))))-IF(L117&lt;=8,0,IF(L117&lt;=16,(L117-9)*0.425,IF(L117&lt;=24,(L117-17)*0.425,IF(L117&lt;=32,(L117-25)*0.425,0)))),0)+IF(F117="EČ",IF(L117=1,204,IF(L117=2,156.24,IF(L117=3,123.84,IF(L117=4,72,IF(L117=5,66,IF(L117=6,60,IF(L117=7,54,IF(L117=8,48,0))))))))+IF(L117&lt;=8,0,IF(L117&lt;=16,40,IF(L117&lt;=24,25,0)))-IF(L117&lt;=8,0,IF(L117&lt;=16,(L117-9)*1.02,IF(L117&lt;=24,(L117-17)*1.02,0))),0)+IF(F117="EČneol",IF(L117=1,68,IF(L117=2,51.69,IF(L117=3,40.61,IF(L117=4,13,IF(L117=5,12,IF(L117=6,11,IF(L117=7,10,IF(L117=8,9,0)))))))))+IF(F117="EŽ",IF(L117=1,68,IF(L117=2,47.6,IF(L117=3,36,IF(L117=4,18,IF(L117=5,16.5,IF(L117=6,15,IF(L117=7,13.5,IF(L117=8,12,0))))))))+IF(L117&lt;=8,0,IF(L117&lt;=16,10,IF(L117&lt;=24,6,0)))-IF(L117&lt;=8,0,IF(L117&lt;=16,(L117-9)*0.34,IF(L117&lt;=24,(L117-17)*0.34,0))),0)+IF(F117="PT",IF(L117=1,68,IF(L117=2,52.08,IF(L117=3,41.28,IF(L117=4,24,IF(L117=5,22,IF(L117=6,20,IF(L117=7,18,IF(L117=8,16,0))))))))+IF(L117&lt;=8,0,IF(L117&lt;=16,13,IF(L117&lt;=24,9,IF(L117&lt;=32,4,0))))-IF(L117&lt;=8,0,IF(L117&lt;=16,(L117-9)*0.34,IF(L117&lt;=24,(L117-17)*0.34,IF(L117&lt;=32,(L117-25)*0.34,0)))),0)+IF(F117="JOŽ",IF(L117=1,85,IF(L117=2,59.5,IF(L117=3,45,IF(L117=4,32.5,IF(L117=5,30,IF(L117=6,27.5,IF(L117=7,25,IF(L117=8,22.5,0))))))))+IF(L117&lt;=8,0,IF(L117&lt;=16,19,IF(L117&lt;=24,13,0)))-IF(L117&lt;=8,0,IF(L117&lt;=16,(L117-9)*0.425,IF(L117&lt;=24,(L117-17)*0.425,0))),0)+IF(F117="JPČ",IF(L117=1,68,IF(L117=2,47.6,IF(L117=3,36,IF(L117=4,26,IF(L117=5,24,IF(L117=6,22,IF(L117=7,20,IF(L117=8,18,0))))))))+IF(L117&lt;=8,0,IF(L117&lt;=16,13,IF(L117&lt;=24,9,0)))-IF(L117&lt;=8,0,IF(L117&lt;=16,(L117-9)*0.34,IF(L117&lt;=24,(L117-17)*0.34,0))),0)+IF(F117="JEČ",IF(L117=1,34,IF(L117=2,26.04,IF(L117=3,20.6,IF(L117=4,12,IF(L117=5,11,IF(L117=6,10,IF(L117=7,9,IF(L117=8,8,0))))))))+IF(L117&lt;=8,0,IF(L117&lt;=16,6,0))-IF(L117&lt;=8,0,IF(L117&lt;=16,(L117-9)*0.17,0)),0)+IF(F117="JEOF",IF(L117=1,34,IF(L117=2,26.04,IF(L117=3,20.6,IF(L117=4,12,IF(L117=5,11,IF(L117=6,10,IF(L117=7,9,IF(L117=8,8,0))))))))+IF(L117&lt;=8,0,IF(L117&lt;=16,6,0))-IF(L117&lt;=8,0,IF(L117&lt;=16,(L117-9)*0.17,0)),0)+IF(F117="JnPČ",IF(L117=1,51,IF(L117=2,35.7,IF(L117=3,27,IF(L117=4,19.5,IF(L117=5,18,IF(L117=6,16.5,IF(L117=7,15,IF(L117=8,13.5,0))))))))+IF(L117&lt;=8,0,IF(L117&lt;=16,10,0))-IF(L117&lt;=8,0,IF(L117&lt;=16,(L117-9)*0.255,0)),0)+IF(F117="JnEČ",IF(L117=1,25.5,IF(L117=2,19.53,IF(L117=3,15.48,IF(L117=4,9,IF(L117=5,8.25,IF(L117=6,7.5,IF(L117=7,6.75,IF(L117=8,6,0))))))))+IF(L117&lt;=8,0,IF(L117&lt;=16,5,0))-IF(L117&lt;=8,0,IF(L117&lt;=16,(L117-9)*0.1275,0)),0)+IF(F117="JčPČ",IF(L117=1,21.25,IF(L117=2,14.5,IF(L117=3,11.5,IF(L117=4,7,IF(L117=5,6.5,IF(L117=6,6,IF(L117=7,5.5,IF(L117=8,5,0))))))))+IF(L117&lt;=8,0,IF(L117&lt;=16,4,0))-IF(L117&lt;=8,0,IF(L117&lt;=16,(L117-9)*0.10625,0)),0)+IF(F117="JčEČ",IF(L117=1,17,IF(L117=2,13.02,IF(L117=3,10.32,IF(L117=4,6,IF(L117=5,5.5,IF(L117=6,5,IF(L117=7,4.5,IF(L117=8,4,0))))))))+IF(L117&lt;=8,0,IF(L117&lt;=16,3,0))-IF(L117&lt;=8,0,IF(L117&lt;=16,(L117-9)*0.085,0)),0)+IF(F117="NEAK",IF(L117=1,11.48,IF(L117=2,8.79,IF(L117=3,6.97,IF(L117=4,4.05,IF(L117=5,3.71,IF(L117=6,3.38,IF(L117=7,3.04,IF(L117=8,2.7,0))))))))+IF(L117&lt;=8,0,IF(L117&lt;=16,2,IF(L117&lt;=24,1.3,0)))-IF(L117&lt;=8,0,IF(L117&lt;=16,(L117-9)*0.0574,IF(L117&lt;=24,(L117-17)*0.0574,0))),0))*IF(L117&lt;0,1,IF(OR(F117="PČ",F117="PŽ",F117="PT"),IF(J117&lt;32,J117/32,1),1))* IF(L117&lt;0,1,IF(OR(F117="EČ",F117="EŽ",F117="JOŽ",F117="JPČ",F117="NEAK"),IF(J117&lt;24,J117/24,1),1))*IF(L117&lt;0,1,IF(OR(F117="PČneol",F117="JEČ",F117="JEOF",F117="JnPČ",F117="JnEČ",F117="JčPČ",F117="JčEČ"),IF(J117&lt;16,J117/16,1),1))*IF(L117&lt;0,1,IF(F117="EČneol",IF(J117&lt;8,J117/8,1),1))</f>
        <v>0</v>
      </c>
      <c r="O117" s="75">
        <f t="shared" ref="O117" si="66">IF(F117="OŽ",N117,IF(H117="Ne",IF(J117*0.3&lt;J117-L117,N117,0),IF(J117*0.1&lt;J117-L117,N117,0)))</f>
        <v>0</v>
      </c>
      <c r="P117" s="74">
        <f t="shared" ref="P117" si="67">IF(O117=0,0,IF(F117="OŽ",IF(L117&gt;35,0,IF(J117&gt;35,(36-L117)*1.836,((36-L117)-(36-J117))*1.836)),0)+IF(F117="PČ",IF(L117&gt;31,0,IF(J117&gt;31,(32-L117)*1.347,((32-L117)-(32-J117))*1.347)),0)+ IF(F117="PČneol",IF(L117&gt;15,0,IF(J117&gt;15,(16-L117)*0.255,((16-L117)-(16-J117))*0.255)),0)+IF(F117="PŽ",IF(L117&gt;31,0,IF(J117&gt;31,(32-L117)*0.255,((32-L117)-(32-J117))*0.255)),0)+IF(F117="EČ",IF(L117&gt;23,0,IF(J117&gt;23,(24-L117)*0.612,((24-L117)-(24-J117))*0.612)),0)+IF(F117="EČneol",IF(L117&gt;7,0,IF(J117&gt;7,(8-L117)*0.204,((8-L117)-(8-J117))*0.204)),0)+IF(F117="EŽ",IF(L117&gt;23,0,IF(J117&gt;23,(24-L117)*0.204,((24-L117)-(24-J117))*0.204)),0)+IF(F117="PT",IF(L117&gt;31,0,IF(J117&gt;31,(32-L117)*0.204,((32-L117)-(32-J117))*0.204)),0)+IF(F117="JOŽ",IF(L117&gt;23,0,IF(J117&gt;23,(24-L117)*0.255,((24-L117)-(24-J117))*0.255)),0)+IF(F117="JPČ",IF(L117&gt;23,0,IF(J117&gt;23,(24-L117)*0.204,((24-L117)-(24-J117))*0.204)),0)+IF(F117="JEČ",IF(L117&gt;15,0,IF(J117&gt;15,(16-L117)*0.102,((16-L117)-(16-J117))*0.102)),0)+IF(F117="JEOF",IF(L117&gt;15,0,IF(J117&gt;15,(16-L117)*0.102,((16-L117)-(16-J117))*0.102)),0)+IF(F117="JnPČ",IF(L117&gt;15,0,IF(J117&gt;15,(16-L117)*0.153,((16-L117)-(16-J117))*0.153)),0)+IF(F117="JnEČ",IF(L117&gt;15,0,IF(J117&gt;15,(16-L117)*0.0765,((16-L117)-(16-J117))*0.0765)),0)+IF(F117="JčPČ",IF(L117&gt;15,0,IF(J117&gt;15,(16-L117)*0.06375,((16-L117)-(16-J117))*0.06375)),0)+IF(F117="JčEČ",IF(L117&gt;15,0,IF(J117&gt;15,(16-L117)*0.051,((16-L117)-(16-J117))*0.051)),0)+IF(F117="NEAK",IF(L117&gt;23,0,IF(J117&gt;23,(24-L117)*0.03444,((24-L117)-(24-J117))*0.03444)),0))</f>
        <v>0</v>
      </c>
      <c r="Q117" s="77">
        <f t="shared" ref="Q117" si="68">IF(ISERROR(P117*100/N117),0,(P117*100/N117))</f>
        <v>0</v>
      </c>
      <c r="R117" s="76">
        <f t="shared" ref="R117" si="69">IF(Q117&lt;=30,O117+P117,O117+O117*0.3)*IF(G117=1,0.4,IF(G117=2,0.75,IF(G117="1 (kas 4 m. 1 k. nerengiamos)",0.52,1)))*IF(D117="olimpinė",1,IF(M117="Ne",0.5,1))*IF(OR(A$5="Lietuvos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federacija"),IF(OR(J117&lt;8,K117&lt;16),0,1),1)*E117*IF(I117&lt;=1,1,1/I117)*IF(OR(A$5="Lietuvos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17" s="52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>
      <c r="A118" s="81">
        <v>2</v>
      </c>
      <c r="B118" s="81" t="s">
        <v>99</v>
      </c>
      <c r="C118" s="67" t="s">
        <v>29</v>
      </c>
      <c r="D118" s="81" t="s">
        <v>30</v>
      </c>
      <c r="E118" s="81">
        <v>1</v>
      </c>
      <c r="F118" s="81" t="s">
        <v>51</v>
      </c>
      <c r="G118" s="81">
        <v>1</v>
      </c>
      <c r="H118" s="81" t="s">
        <v>98</v>
      </c>
      <c r="I118" s="81"/>
      <c r="J118" s="81">
        <v>67</v>
      </c>
      <c r="K118" s="81"/>
      <c r="L118" s="81">
        <v>55</v>
      </c>
      <c r="M118" s="81" t="s">
        <v>32</v>
      </c>
      <c r="N118" s="73">
        <f t="shared" ref="N118:N121" si="70">(IF(F118="OŽ",IF(L118=1,550.8,IF(L118=2,426.38,IF(L118=3,342.14,IF(L118=4,181.44,IF(L118=5,168.48,IF(L118=6,155.52,IF(L118=7,148.5,IF(L118=8,144,0))))))))+IF(L118&lt;=8,0,IF(L118&lt;=16,137.7,IF(L118&lt;=24,108,IF(L118&lt;=32,80.1,IF(L118&lt;=36,52.2,0)))))-IF(L118&lt;=8,0,IF(L118&lt;=16,(L118-9)*2.754,IF(L118&lt;=24,(L118-17)* 2.754,IF(L118&lt;=32,(L118-25)* 2.754,IF(L118&lt;=36,(L118-33)*2.754,0))))),0)+IF(F118="PČ",IF(L118=1,449,IF(L118=2,314.6,IF(L118=3,238,IF(L118=4,172,IF(L118=5,159,IF(L118=6,145,IF(L118=7,132,IF(L118=8,119,0))))))))+IF(L118&lt;=8,0,IF(L118&lt;=16,88,IF(L118&lt;=24,55,IF(L118&lt;=32,22,0))))-IF(L118&lt;=8,0,IF(L118&lt;=16,(L118-9)*2.245,IF(L118&lt;=24,(L118-17)*2.245,IF(L118&lt;=32,(L118-25)*2.245,0)))),0)+IF(F118="PČneol",IF(L118=1,85,IF(L118=2,64.61,IF(L118=3,50.76,IF(L118=4,16.25,IF(L118=5,15,IF(L118=6,13.75,IF(L118=7,12.5,IF(L118=8,11.25,0))))))))+IF(L118&lt;=8,0,IF(L118&lt;=16,9,0))-IF(L118&lt;=8,0,IF(L118&lt;=16,(L118-9)*0.425,0)),0)+IF(F118="PŽ",IF(L118=1,85,IF(L118=2,59.5,IF(L118=3,45,IF(L118=4,32.5,IF(L118=5,30,IF(L118=6,27.5,IF(L118=7,25,IF(L118=8,22.5,0))))))))+IF(L118&lt;=8,0,IF(L118&lt;=16,19,IF(L118&lt;=24,13,IF(L118&lt;=32,8,0))))-IF(L118&lt;=8,0,IF(L118&lt;=16,(L118-9)*0.425,IF(L118&lt;=24,(L118-17)*0.425,IF(L118&lt;=32,(L118-25)*0.425,0)))),0)+IF(F118="EČ",IF(L118=1,204,IF(L118=2,156.24,IF(L118=3,123.84,IF(L118=4,72,IF(L118=5,66,IF(L118=6,60,IF(L118=7,54,IF(L118=8,48,0))))))))+IF(L118&lt;=8,0,IF(L118&lt;=16,40,IF(L118&lt;=24,25,0)))-IF(L118&lt;=8,0,IF(L118&lt;=16,(L118-9)*1.02,IF(L118&lt;=24,(L118-17)*1.02,0))),0)+IF(F118="EČneol",IF(L118=1,68,IF(L118=2,51.69,IF(L118=3,40.61,IF(L118=4,13,IF(L118=5,12,IF(L118=6,11,IF(L118=7,10,IF(L118=8,9,0)))))))))+IF(F118="EŽ",IF(L118=1,68,IF(L118=2,47.6,IF(L118=3,36,IF(L118=4,18,IF(L118=5,16.5,IF(L118=6,15,IF(L118=7,13.5,IF(L118=8,12,0))))))))+IF(L118&lt;=8,0,IF(L118&lt;=16,10,IF(L118&lt;=24,6,0)))-IF(L118&lt;=8,0,IF(L118&lt;=16,(L118-9)*0.34,IF(L118&lt;=24,(L118-17)*0.34,0))),0)+IF(F118="PT",IF(L118=1,68,IF(L118=2,52.08,IF(L118=3,41.28,IF(L118=4,24,IF(L118=5,22,IF(L118=6,20,IF(L118=7,18,IF(L118=8,16,0))))))))+IF(L118&lt;=8,0,IF(L118&lt;=16,13,IF(L118&lt;=24,9,IF(L118&lt;=32,4,0))))-IF(L118&lt;=8,0,IF(L118&lt;=16,(L118-9)*0.34,IF(L118&lt;=24,(L118-17)*0.34,IF(L118&lt;=32,(L118-25)*0.34,0)))),0)+IF(F118="JOŽ",IF(L118=1,85,IF(L118=2,59.5,IF(L118=3,45,IF(L118=4,32.5,IF(L118=5,30,IF(L118=6,27.5,IF(L118=7,25,IF(L118=8,22.5,0))))))))+IF(L118&lt;=8,0,IF(L118&lt;=16,19,IF(L118&lt;=24,13,0)))-IF(L118&lt;=8,0,IF(L118&lt;=16,(L118-9)*0.425,IF(L118&lt;=24,(L118-17)*0.425,0))),0)+IF(F118="JPČ",IF(L118=1,68,IF(L118=2,47.6,IF(L118=3,36,IF(L118=4,26,IF(L118=5,24,IF(L118=6,22,IF(L118=7,20,IF(L118=8,18,0))))))))+IF(L118&lt;=8,0,IF(L118&lt;=16,13,IF(L118&lt;=24,9,0)))-IF(L118&lt;=8,0,IF(L118&lt;=16,(L118-9)*0.34,IF(L118&lt;=24,(L118-17)*0.34,0))),0)+IF(F118="JEČ",IF(L118=1,34,IF(L118=2,26.04,IF(L118=3,20.6,IF(L118=4,12,IF(L118=5,11,IF(L118=6,10,IF(L118=7,9,IF(L118=8,8,0))))))))+IF(L118&lt;=8,0,IF(L118&lt;=16,6,0))-IF(L118&lt;=8,0,IF(L118&lt;=16,(L118-9)*0.17,0)),0)+IF(F118="JEOF",IF(L118=1,34,IF(L118=2,26.04,IF(L118=3,20.6,IF(L118=4,12,IF(L118=5,11,IF(L118=6,10,IF(L118=7,9,IF(L118=8,8,0))))))))+IF(L118&lt;=8,0,IF(L118&lt;=16,6,0))-IF(L118&lt;=8,0,IF(L118&lt;=16,(L118-9)*0.17,0)),0)+IF(F118="JnPČ",IF(L118=1,51,IF(L118=2,35.7,IF(L118=3,27,IF(L118=4,19.5,IF(L118=5,18,IF(L118=6,16.5,IF(L118=7,15,IF(L118=8,13.5,0))))))))+IF(L118&lt;=8,0,IF(L118&lt;=16,10,0))-IF(L118&lt;=8,0,IF(L118&lt;=16,(L118-9)*0.255,0)),0)+IF(F118="JnEČ",IF(L118=1,25.5,IF(L118=2,19.53,IF(L118=3,15.48,IF(L118=4,9,IF(L118=5,8.25,IF(L118=6,7.5,IF(L118=7,6.75,IF(L118=8,6,0))))))))+IF(L118&lt;=8,0,IF(L118&lt;=16,5,0))-IF(L118&lt;=8,0,IF(L118&lt;=16,(L118-9)*0.1275,0)),0)+IF(F118="JčPČ",IF(L118=1,21.25,IF(L118=2,14.5,IF(L118=3,11.5,IF(L118=4,7,IF(L118=5,6.5,IF(L118=6,6,IF(L118=7,5.5,IF(L118=8,5,0))))))))+IF(L118&lt;=8,0,IF(L118&lt;=16,4,0))-IF(L118&lt;=8,0,IF(L118&lt;=16,(L118-9)*0.10625,0)),0)+IF(F118="JčEČ",IF(L118=1,17,IF(L118=2,13.02,IF(L118=3,10.32,IF(L118=4,6,IF(L118=5,5.5,IF(L118=6,5,IF(L118=7,4.5,IF(L118=8,4,0))))))))+IF(L118&lt;=8,0,IF(L118&lt;=16,3,0))-IF(L118&lt;=8,0,IF(L118&lt;=16,(L118-9)*0.085,0)),0)+IF(F118="NEAK",IF(L118=1,11.48,IF(L118=2,8.79,IF(L118=3,6.97,IF(L118=4,4.05,IF(L118=5,3.71,IF(L118=6,3.38,IF(L118=7,3.04,IF(L118=8,2.7,0))))))))+IF(L118&lt;=8,0,IF(L118&lt;=16,2,IF(L118&lt;=24,1.3,0)))-IF(L118&lt;=8,0,IF(L118&lt;=16,(L118-9)*0.0574,IF(L118&lt;=24,(L118-17)*0.0574,0))),0))*IF(L118&lt;0,1,IF(OR(F118="PČ",F118="PŽ",F118="PT"),IF(J118&lt;32,J118/32,1),1))* IF(L118&lt;0,1,IF(OR(F118="EČ",F118="EŽ",F118="JOŽ",F118="JPČ",F118="NEAK"),IF(J118&lt;24,J118/24,1),1))*IF(L118&lt;0,1,IF(OR(F118="PČneol",F118="JEČ",F118="JEOF",F118="JnPČ",F118="JnEČ",F118="JčPČ",F118="JčEČ"),IF(J118&lt;16,J118/16,1),1))*IF(L118&lt;0,1,IF(F118="EČneol",IF(J118&lt;8,J118/8,1),1))</f>
        <v>0</v>
      </c>
      <c r="O118" s="75">
        <f t="shared" ref="O118:O121" si="71">IF(F118="OŽ",N118,IF(H118="Ne",IF(J118*0.3&lt;J118-L118,N118,0),IF(J118*0.1&lt;J118-L118,N118,0)))</f>
        <v>0</v>
      </c>
      <c r="P118" s="74">
        <f t="shared" ref="P118:P121" si="72">IF(O118=0,0,IF(F118="OŽ",IF(L118&gt;35,0,IF(J118&gt;35,(36-L118)*1.836,((36-L118)-(36-J118))*1.836)),0)+IF(F118="PČ",IF(L118&gt;31,0,IF(J118&gt;31,(32-L118)*1.347,((32-L118)-(32-J118))*1.347)),0)+ IF(F118="PČneol",IF(L118&gt;15,0,IF(J118&gt;15,(16-L118)*0.255,((16-L118)-(16-J118))*0.255)),0)+IF(F118="PŽ",IF(L118&gt;31,0,IF(J118&gt;31,(32-L118)*0.255,((32-L118)-(32-J118))*0.255)),0)+IF(F118="EČ",IF(L118&gt;23,0,IF(J118&gt;23,(24-L118)*0.612,((24-L118)-(24-J118))*0.612)),0)+IF(F118="EČneol",IF(L118&gt;7,0,IF(J118&gt;7,(8-L118)*0.204,((8-L118)-(8-J118))*0.204)),0)+IF(F118="EŽ",IF(L118&gt;23,0,IF(J118&gt;23,(24-L118)*0.204,((24-L118)-(24-J118))*0.204)),0)+IF(F118="PT",IF(L118&gt;31,0,IF(J118&gt;31,(32-L118)*0.204,((32-L118)-(32-J118))*0.204)),0)+IF(F118="JOŽ",IF(L118&gt;23,0,IF(J118&gt;23,(24-L118)*0.255,((24-L118)-(24-J118))*0.255)),0)+IF(F118="JPČ",IF(L118&gt;23,0,IF(J118&gt;23,(24-L118)*0.204,((24-L118)-(24-J118))*0.204)),0)+IF(F118="JEČ",IF(L118&gt;15,0,IF(J118&gt;15,(16-L118)*0.102,((16-L118)-(16-J118))*0.102)),0)+IF(F118="JEOF",IF(L118&gt;15,0,IF(J118&gt;15,(16-L118)*0.102,((16-L118)-(16-J118))*0.102)),0)+IF(F118="JnPČ",IF(L118&gt;15,0,IF(J118&gt;15,(16-L118)*0.153,((16-L118)-(16-J118))*0.153)),0)+IF(F118="JnEČ",IF(L118&gt;15,0,IF(J118&gt;15,(16-L118)*0.0765,((16-L118)-(16-J118))*0.0765)),0)+IF(F118="JčPČ",IF(L118&gt;15,0,IF(J118&gt;15,(16-L118)*0.06375,((16-L118)-(16-J118))*0.06375)),0)+IF(F118="JčEČ",IF(L118&gt;15,0,IF(J118&gt;15,(16-L118)*0.051,((16-L118)-(16-J118))*0.051)),0)+IF(F118="NEAK",IF(L118&gt;23,0,IF(J118&gt;23,(24-L118)*0.03444,((24-L118)-(24-J118))*0.03444)),0))</f>
        <v>0</v>
      </c>
      <c r="Q118" s="77">
        <f t="shared" ref="Q118:Q121" si="73">IF(ISERROR(P118*100/N118),0,(P118*100/N118))</f>
        <v>0</v>
      </c>
      <c r="R118" s="76">
        <f t="shared" ref="R118:R121" si="74">IF(Q118&lt;=30,O118+P118,O118+O118*0.3)*IF(G118=1,0.4,IF(G118=2,0.75,IF(G118="1 (kas 4 m. 1 k. nerengiamos)",0.52,1)))*IF(D118="olimpinė",1,IF(M118="Ne",0.5,1))*IF(OR(A$5="Lietuvos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federacija"),IF(OR(J118&lt;8,K118&lt;16),0,1),1)*E118*IF(I118&lt;=1,1,1/I118)*IF(OR(A$5="Lietuvos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18" s="52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>
      <c r="A119" s="81">
        <v>3</v>
      </c>
      <c r="B119" s="81" t="s">
        <v>100</v>
      </c>
      <c r="C119" s="67" t="s">
        <v>29</v>
      </c>
      <c r="D119" s="81" t="s">
        <v>30</v>
      </c>
      <c r="E119" s="81">
        <v>1</v>
      </c>
      <c r="F119" s="81" t="s">
        <v>51</v>
      </c>
      <c r="G119" s="81">
        <v>1</v>
      </c>
      <c r="H119" s="81" t="s">
        <v>98</v>
      </c>
      <c r="I119" s="81"/>
      <c r="J119" s="81">
        <v>67</v>
      </c>
      <c r="K119" s="81"/>
      <c r="L119" s="81">
        <v>67</v>
      </c>
      <c r="M119" s="81" t="s">
        <v>32</v>
      </c>
      <c r="N119" s="73">
        <f t="shared" si="70"/>
        <v>0</v>
      </c>
      <c r="O119" s="75">
        <f t="shared" si="71"/>
        <v>0</v>
      </c>
      <c r="P119" s="74">
        <f t="shared" si="72"/>
        <v>0</v>
      </c>
      <c r="Q119" s="77">
        <f t="shared" si="73"/>
        <v>0</v>
      </c>
      <c r="R119" s="76">
        <f t="shared" si="74"/>
        <v>0</v>
      </c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>
      <c r="A120" s="81">
        <v>4</v>
      </c>
      <c r="B120" s="81" t="s">
        <v>54</v>
      </c>
      <c r="C120" s="67" t="s">
        <v>29</v>
      </c>
      <c r="D120" s="81" t="s">
        <v>30</v>
      </c>
      <c r="E120" s="81">
        <v>1</v>
      </c>
      <c r="F120" s="81" t="s">
        <v>51</v>
      </c>
      <c r="G120" s="81">
        <v>1</v>
      </c>
      <c r="H120" s="81" t="s">
        <v>32</v>
      </c>
      <c r="I120" s="81"/>
      <c r="J120" s="81">
        <v>83</v>
      </c>
      <c r="K120" s="81"/>
      <c r="L120" s="81">
        <v>16</v>
      </c>
      <c r="M120" s="81" t="s">
        <v>32</v>
      </c>
      <c r="N120" s="73">
        <f t="shared" si="70"/>
        <v>72.284999999999997</v>
      </c>
      <c r="O120" s="75">
        <f t="shared" si="71"/>
        <v>72.284999999999997</v>
      </c>
      <c r="P120" s="74">
        <f t="shared" si="72"/>
        <v>21.552</v>
      </c>
      <c r="Q120" s="77">
        <f t="shared" si="73"/>
        <v>29.815314380576883</v>
      </c>
      <c r="R120" s="76">
        <f t="shared" si="74"/>
        <v>38.285495999999995</v>
      </c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ht="30">
      <c r="A121" s="81">
        <v>5</v>
      </c>
      <c r="B121" s="81" t="s">
        <v>101</v>
      </c>
      <c r="C121" s="67" t="s">
        <v>72</v>
      </c>
      <c r="D121" s="81" t="s">
        <v>39</v>
      </c>
      <c r="E121" s="81">
        <v>3</v>
      </c>
      <c r="F121" s="81" t="s">
        <v>57</v>
      </c>
      <c r="G121" s="81">
        <v>1</v>
      </c>
      <c r="H121" s="81" t="s">
        <v>98</v>
      </c>
      <c r="I121" s="81"/>
      <c r="J121" s="81">
        <v>15</v>
      </c>
      <c r="K121" s="68">
        <v>16</v>
      </c>
      <c r="L121" s="81">
        <v>14</v>
      </c>
      <c r="M121" s="81" t="s">
        <v>32</v>
      </c>
      <c r="N121" s="73">
        <f t="shared" si="70"/>
        <v>6.4453125</v>
      </c>
      <c r="O121" s="75">
        <f t="shared" si="71"/>
        <v>0</v>
      </c>
      <c r="P121" s="74">
        <f t="shared" si="72"/>
        <v>0</v>
      </c>
      <c r="Q121" s="77">
        <f t="shared" si="73"/>
        <v>0</v>
      </c>
      <c r="R121" s="76">
        <f t="shared" si="74"/>
        <v>0</v>
      </c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>
      <c r="A122" s="124" t="s">
        <v>40</v>
      </c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6"/>
      <c r="R122" s="76">
        <f>SUM(R117:R121)</f>
        <v>38.285495999999995</v>
      </c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>
      <c r="A123" s="49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6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ht="15.75">
      <c r="A124" s="53" t="s">
        <v>102</v>
      </c>
      <c r="B124" s="53" t="s">
        <v>103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6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>
      <c r="A125" s="54" t="s">
        <v>61</v>
      </c>
      <c r="B125" s="54"/>
      <c r="C125" s="54"/>
      <c r="D125" s="54"/>
      <c r="E125" s="54"/>
      <c r="F125" s="54"/>
      <c r="G125" s="54"/>
      <c r="H125" s="54"/>
      <c r="I125" s="54"/>
      <c r="J125" s="65"/>
      <c r="K125" s="65"/>
      <c r="L125" s="65"/>
      <c r="M125" s="65"/>
      <c r="N125" s="65"/>
      <c r="O125" s="65"/>
      <c r="P125" s="65"/>
      <c r="Q125" s="65"/>
      <c r="R125" s="66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>
      <c r="A126" s="54"/>
      <c r="B126" s="54"/>
      <c r="C126" s="54"/>
      <c r="D126" s="54"/>
      <c r="E126" s="54"/>
      <c r="F126" s="54"/>
      <c r="G126" s="54"/>
      <c r="H126" s="54"/>
      <c r="I126" s="54"/>
      <c r="J126" s="65"/>
      <c r="K126" s="65"/>
      <c r="L126" s="65"/>
      <c r="M126" s="65"/>
      <c r="N126" s="65"/>
      <c r="O126" s="65"/>
      <c r="P126" s="65"/>
      <c r="Q126" s="65"/>
      <c r="R126" s="66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>
      <c r="A127" s="127" t="s">
        <v>104</v>
      </c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83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ht="18">
      <c r="A128" s="112" t="s">
        <v>27</v>
      </c>
      <c r="B128" s="113"/>
      <c r="C128" s="113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83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>
      <c r="A129" s="129" t="s">
        <v>105</v>
      </c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83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s="6" customFormat="1">
      <c r="A130" s="81">
        <v>1</v>
      </c>
      <c r="B130" s="81" t="s">
        <v>55</v>
      </c>
      <c r="C130" s="67" t="s">
        <v>29</v>
      </c>
      <c r="D130" s="81" t="s">
        <v>30</v>
      </c>
      <c r="E130" s="81">
        <v>1</v>
      </c>
      <c r="F130" s="81" t="s">
        <v>64</v>
      </c>
      <c r="G130" s="81">
        <v>1</v>
      </c>
      <c r="H130" s="81" t="s">
        <v>98</v>
      </c>
      <c r="I130" s="81"/>
      <c r="J130" s="81">
        <v>76</v>
      </c>
      <c r="K130" s="81"/>
      <c r="L130" s="81">
        <v>44</v>
      </c>
      <c r="M130" s="81" t="s">
        <v>32</v>
      </c>
      <c r="N130" s="73">
        <f t="shared" ref="N130" si="75">(IF(F130="OŽ",IF(L130=1,550.8,IF(L130=2,426.38,IF(L130=3,342.14,IF(L130=4,181.44,IF(L130=5,168.48,IF(L130=6,155.52,IF(L130=7,148.5,IF(L130=8,144,0))))))))+IF(L130&lt;=8,0,IF(L130&lt;=16,137.7,IF(L130&lt;=24,108,IF(L130&lt;=32,80.1,IF(L130&lt;=36,52.2,0)))))-IF(L130&lt;=8,0,IF(L130&lt;=16,(L130-9)*2.754,IF(L130&lt;=24,(L130-17)* 2.754,IF(L130&lt;=32,(L130-25)* 2.754,IF(L130&lt;=36,(L130-33)*2.754,0))))),0)+IF(F130="PČ",IF(L130=1,449,IF(L130=2,314.6,IF(L130=3,238,IF(L130=4,172,IF(L130=5,159,IF(L130=6,145,IF(L130=7,132,IF(L130=8,119,0))))))))+IF(L130&lt;=8,0,IF(L130&lt;=16,88,IF(L130&lt;=24,55,IF(L130&lt;=32,22,0))))-IF(L130&lt;=8,0,IF(L130&lt;=16,(L130-9)*2.245,IF(L130&lt;=24,(L130-17)*2.245,IF(L130&lt;=32,(L130-25)*2.245,0)))),0)+IF(F130="PČneol",IF(L130=1,85,IF(L130=2,64.61,IF(L130=3,50.76,IF(L130=4,16.25,IF(L130=5,15,IF(L130=6,13.75,IF(L130=7,12.5,IF(L130=8,11.25,0))))))))+IF(L130&lt;=8,0,IF(L130&lt;=16,9,0))-IF(L130&lt;=8,0,IF(L130&lt;=16,(L130-9)*0.425,0)),0)+IF(F130="PŽ",IF(L130=1,85,IF(L130=2,59.5,IF(L130=3,45,IF(L130=4,32.5,IF(L130=5,30,IF(L130=6,27.5,IF(L130=7,25,IF(L130=8,22.5,0))))))))+IF(L130&lt;=8,0,IF(L130&lt;=16,19,IF(L130&lt;=24,13,IF(L130&lt;=32,8,0))))-IF(L130&lt;=8,0,IF(L130&lt;=16,(L130-9)*0.425,IF(L130&lt;=24,(L130-17)*0.425,IF(L130&lt;=32,(L130-25)*0.425,0)))),0)+IF(F130="EČ",IF(L130=1,204,IF(L130=2,156.24,IF(L130=3,123.84,IF(L130=4,72,IF(L130=5,66,IF(L130=6,60,IF(L130=7,54,IF(L130=8,48,0))))))))+IF(L130&lt;=8,0,IF(L130&lt;=16,40,IF(L130&lt;=24,25,0)))-IF(L130&lt;=8,0,IF(L130&lt;=16,(L130-9)*1.02,IF(L130&lt;=24,(L130-17)*1.02,0))),0)+IF(F130="EČneol",IF(L130=1,68,IF(L130=2,51.69,IF(L130=3,40.61,IF(L130=4,13,IF(L130=5,12,IF(L130=6,11,IF(L130=7,10,IF(L130=8,9,0)))))))))+IF(F130="EŽ",IF(L130=1,68,IF(L130=2,47.6,IF(L130=3,36,IF(L130=4,18,IF(L130=5,16.5,IF(L130=6,15,IF(L130=7,13.5,IF(L130=8,12,0))))))))+IF(L130&lt;=8,0,IF(L130&lt;=16,10,IF(L130&lt;=24,6,0)))-IF(L130&lt;=8,0,IF(L130&lt;=16,(L130-9)*0.34,IF(L130&lt;=24,(L130-17)*0.34,0))),0)+IF(F130="PT",IF(L130=1,68,IF(L130=2,52.08,IF(L130=3,41.28,IF(L130=4,24,IF(L130=5,22,IF(L130=6,20,IF(L130=7,18,IF(L130=8,16,0))))))))+IF(L130&lt;=8,0,IF(L130&lt;=16,13,IF(L130&lt;=24,9,IF(L130&lt;=32,4,0))))-IF(L130&lt;=8,0,IF(L130&lt;=16,(L130-9)*0.34,IF(L130&lt;=24,(L130-17)*0.34,IF(L130&lt;=32,(L130-25)*0.34,0)))),0)+IF(F130="JOŽ",IF(L130=1,85,IF(L130=2,59.5,IF(L130=3,45,IF(L130=4,32.5,IF(L130=5,30,IF(L130=6,27.5,IF(L130=7,25,IF(L130=8,22.5,0))))))))+IF(L130&lt;=8,0,IF(L130&lt;=16,19,IF(L130&lt;=24,13,0)))-IF(L130&lt;=8,0,IF(L130&lt;=16,(L130-9)*0.425,IF(L130&lt;=24,(L130-17)*0.425,0))),0)+IF(F130="JPČ",IF(L130=1,68,IF(L130=2,47.6,IF(L130=3,36,IF(L130=4,26,IF(L130=5,24,IF(L130=6,22,IF(L130=7,20,IF(L130=8,18,0))))))))+IF(L130&lt;=8,0,IF(L130&lt;=16,13,IF(L130&lt;=24,9,0)))-IF(L130&lt;=8,0,IF(L130&lt;=16,(L130-9)*0.34,IF(L130&lt;=24,(L130-17)*0.34,0))),0)+IF(F130="JEČ",IF(L130=1,34,IF(L130=2,26.04,IF(L130=3,20.6,IF(L130=4,12,IF(L130=5,11,IF(L130=6,10,IF(L130=7,9,IF(L130=8,8,0))))))))+IF(L130&lt;=8,0,IF(L130&lt;=16,6,0))-IF(L130&lt;=8,0,IF(L130&lt;=16,(L130-9)*0.17,0)),0)+IF(F130="JEOF",IF(L130=1,34,IF(L130=2,26.04,IF(L130=3,20.6,IF(L130=4,12,IF(L130=5,11,IF(L130=6,10,IF(L130=7,9,IF(L130=8,8,0))))))))+IF(L130&lt;=8,0,IF(L130&lt;=16,6,0))-IF(L130&lt;=8,0,IF(L130&lt;=16,(L130-9)*0.17,0)),0)+IF(F130="JnPČ",IF(L130=1,51,IF(L130=2,35.7,IF(L130=3,27,IF(L130=4,19.5,IF(L130=5,18,IF(L130=6,16.5,IF(L130=7,15,IF(L130=8,13.5,0))))))))+IF(L130&lt;=8,0,IF(L130&lt;=16,10,0))-IF(L130&lt;=8,0,IF(L130&lt;=16,(L130-9)*0.255,0)),0)+IF(F130="JnEČ",IF(L130=1,25.5,IF(L130=2,19.53,IF(L130=3,15.48,IF(L130=4,9,IF(L130=5,8.25,IF(L130=6,7.5,IF(L130=7,6.75,IF(L130=8,6,0))))))))+IF(L130&lt;=8,0,IF(L130&lt;=16,5,0))-IF(L130&lt;=8,0,IF(L130&lt;=16,(L130-9)*0.1275,0)),0)+IF(F130="JčPČ",IF(L130=1,21.25,IF(L130=2,14.5,IF(L130=3,11.5,IF(L130=4,7,IF(L130=5,6.5,IF(L130=6,6,IF(L130=7,5.5,IF(L130=8,5,0))))))))+IF(L130&lt;=8,0,IF(L130&lt;=16,4,0))-IF(L130&lt;=8,0,IF(L130&lt;=16,(L130-9)*0.10625,0)),0)+IF(F130="JčEČ",IF(L130=1,17,IF(L130=2,13.02,IF(L130=3,10.32,IF(L130=4,6,IF(L130=5,5.5,IF(L130=6,5,IF(L130=7,4.5,IF(L130=8,4,0))))))))+IF(L130&lt;=8,0,IF(L130&lt;=16,3,0))-IF(L130&lt;=8,0,IF(L130&lt;=16,(L130-9)*0.085,0)),0)+IF(F130="NEAK",IF(L130=1,11.48,IF(L130=2,8.79,IF(L130=3,6.97,IF(L130=4,4.05,IF(L130=5,3.71,IF(L130=6,3.38,IF(L130=7,3.04,IF(L130=8,2.7,0))))))))+IF(L130&lt;=8,0,IF(L130&lt;=16,2,IF(L130&lt;=24,1.3,0)))-IF(L130&lt;=8,0,IF(L130&lt;=16,(L130-9)*0.0574,IF(L130&lt;=24,(L130-17)*0.0574,0))),0))*IF(L130&lt;0,1,IF(OR(F130="PČ",F130="PŽ",F130="PT"),IF(J130&lt;32,J130/32,1),1))* IF(L130&lt;0,1,IF(OR(F130="EČ",F130="EŽ",F130="JOŽ",F130="JPČ",F130="NEAK"),IF(J130&lt;24,J130/24,1),1))*IF(L130&lt;0,1,IF(OR(F130="PČneol",F130="JEČ",F130="JEOF",F130="JnPČ",F130="JnEČ",F130="JčPČ",F130="JčEČ"),IF(J130&lt;16,J130/16,1),1))*IF(L130&lt;0,1,IF(F130="EČneol",IF(J130&lt;8,J130/8,1),1))</f>
        <v>0</v>
      </c>
      <c r="O130" s="75">
        <f t="shared" ref="O130" si="76">IF(F130="OŽ",N130,IF(H130="Ne",IF(J130*0.3&lt;J130-L130,N130,0),IF(J130*0.1&lt;J130-L130,N130,0)))</f>
        <v>0</v>
      </c>
      <c r="P130" s="74">
        <f t="shared" ref="P130" si="77">IF(O130=0,0,IF(F130="OŽ",IF(L130&gt;35,0,IF(J130&gt;35,(36-L130)*1.836,((36-L130)-(36-J130))*1.836)),0)+IF(F130="PČ",IF(L130&gt;31,0,IF(J130&gt;31,(32-L130)*1.347,((32-L130)-(32-J130))*1.347)),0)+ IF(F130="PČneol",IF(L130&gt;15,0,IF(J130&gt;15,(16-L130)*0.255,((16-L130)-(16-J130))*0.255)),0)+IF(F130="PŽ",IF(L130&gt;31,0,IF(J130&gt;31,(32-L130)*0.255,((32-L130)-(32-J130))*0.255)),0)+IF(F130="EČ",IF(L130&gt;23,0,IF(J130&gt;23,(24-L130)*0.612,((24-L130)-(24-J130))*0.612)),0)+IF(F130="EČneol",IF(L130&gt;7,0,IF(J130&gt;7,(8-L130)*0.204,((8-L130)-(8-J130))*0.204)),0)+IF(F130="EŽ",IF(L130&gt;23,0,IF(J130&gt;23,(24-L130)*0.204,((24-L130)-(24-J130))*0.204)),0)+IF(F130="PT",IF(L130&gt;31,0,IF(J130&gt;31,(32-L130)*0.204,((32-L130)-(32-J130))*0.204)),0)+IF(F130="JOŽ",IF(L130&gt;23,0,IF(J130&gt;23,(24-L130)*0.255,((24-L130)-(24-J130))*0.255)),0)+IF(F130="JPČ",IF(L130&gt;23,0,IF(J130&gt;23,(24-L130)*0.204,((24-L130)-(24-J130))*0.204)),0)+IF(F130="JEČ",IF(L130&gt;15,0,IF(J130&gt;15,(16-L130)*0.102,((16-L130)-(16-J130))*0.102)),0)+IF(F130="JEOF",IF(L130&gt;15,0,IF(J130&gt;15,(16-L130)*0.102,((16-L130)-(16-J130))*0.102)),0)+IF(F130="JnPČ",IF(L130&gt;15,0,IF(J130&gt;15,(16-L130)*0.153,((16-L130)-(16-J130))*0.153)),0)+IF(F130="JnEČ",IF(L130&gt;15,0,IF(J130&gt;15,(16-L130)*0.0765,((16-L130)-(16-J130))*0.0765)),0)+IF(F130="JčPČ",IF(L130&gt;15,0,IF(J130&gt;15,(16-L130)*0.06375,((16-L130)-(16-J130))*0.06375)),0)+IF(F130="JčEČ",IF(L130&gt;15,0,IF(J130&gt;15,(16-L130)*0.051,((16-L130)-(16-J130))*0.051)),0)+IF(F130="NEAK",IF(L130&gt;23,0,IF(J130&gt;23,(24-L130)*0.03444,((24-L130)-(24-J130))*0.03444)),0))</f>
        <v>0</v>
      </c>
      <c r="Q130" s="77">
        <f t="shared" ref="Q130" si="78">IF(ISERROR(P130*100/N130),0,(P130*100/N130))</f>
        <v>0</v>
      </c>
      <c r="R130" s="76">
        <f t="shared" ref="R130" si="79">IF(Q130&lt;=30,O130+P130,O130+O130*0.3)*IF(G130=1,0.4,IF(G130=2,0.75,IF(G130="1 (kas 4 m. 1 k. nerengiamos)",0.52,1)))*IF(D130="olimpinė",1,IF(M130="Ne",0.5,1))*IF(OR(A$5="Lietuvos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federacija"),IF(OR(J130&lt;8,K130&lt;16),0,1),1)*E130*IF(I130&lt;=1,1,1/I130)*IF(OR(A$5="Lietuvos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ht="13.9" customHeight="1">
      <c r="A131" s="81">
        <v>2</v>
      </c>
      <c r="B131" s="81" t="s">
        <v>106</v>
      </c>
      <c r="C131" s="67" t="s">
        <v>29</v>
      </c>
      <c r="D131" s="81" t="s">
        <v>30</v>
      </c>
      <c r="E131" s="81">
        <v>1</v>
      </c>
      <c r="F131" s="81" t="s">
        <v>64</v>
      </c>
      <c r="G131" s="81">
        <v>1</v>
      </c>
      <c r="H131" s="81" t="s">
        <v>98</v>
      </c>
      <c r="I131" s="81"/>
      <c r="J131" s="81">
        <v>76</v>
      </c>
      <c r="K131" s="81"/>
      <c r="L131" s="81">
        <v>72</v>
      </c>
      <c r="M131" s="81" t="s">
        <v>32</v>
      </c>
      <c r="N131" s="73">
        <f t="shared" ref="N131" si="80">(IF(F131="OŽ",IF(L131=1,550.8,IF(L131=2,426.38,IF(L131=3,342.14,IF(L131=4,181.44,IF(L131=5,168.48,IF(L131=6,155.52,IF(L131=7,148.5,IF(L131=8,144,0))))))))+IF(L131&lt;=8,0,IF(L131&lt;=16,137.7,IF(L131&lt;=24,108,IF(L131&lt;=32,80.1,IF(L131&lt;=36,52.2,0)))))-IF(L131&lt;=8,0,IF(L131&lt;=16,(L131-9)*2.754,IF(L131&lt;=24,(L131-17)* 2.754,IF(L131&lt;=32,(L131-25)* 2.754,IF(L131&lt;=36,(L131-33)*2.754,0))))),0)+IF(F131="PČ",IF(L131=1,449,IF(L131=2,314.6,IF(L131=3,238,IF(L131=4,172,IF(L131=5,159,IF(L131=6,145,IF(L131=7,132,IF(L131=8,119,0))))))))+IF(L131&lt;=8,0,IF(L131&lt;=16,88,IF(L131&lt;=24,55,IF(L131&lt;=32,22,0))))-IF(L131&lt;=8,0,IF(L131&lt;=16,(L131-9)*2.245,IF(L131&lt;=24,(L131-17)*2.245,IF(L131&lt;=32,(L131-25)*2.245,0)))),0)+IF(F131="PČneol",IF(L131=1,85,IF(L131=2,64.61,IF(L131=3,50.76,IF(L131=4,16.25,IF(L131=5,15,IF(L131=6,13.75,IF(L131=7,12.5,IF(L131=8,11.25,0))))))))+IF(L131&lt;=8,0,IF(L131&lt;=16,9,0))-IF(L131&lt;=8,0,IF(L131&lt;=16,(L131-9)*0.425,0)),0)+IF(F131="PŽ",IF(L131=1,85,IF(L131=2,59.5,IF(L131=3,45,IF(L131=4,32.5,IF(L131=5,30,IF(L131=6,27.5,IF(L131=7,25,IF(L131=8,22.5,0))))))))+IF(L131&lt;=8,0,IF(L131&lt;=16,19,IF(L131&lt;=24,13,IF(L131&lt;=32,8,0))))-IF(L131&lt;=8,0,IF(L131&lt;=16,(L131-9)*0.425,IF(L131&lt;=24,(L131-17)*0.425,IF(L131&lt;=32,(L131-25)*0.425,0)))),0)+IF(F131="EČ",IF(L131=1,204,IF(L131=2,156.24,IF(L131=3,123.84,IF(L131=4,72,IF(L131=5,66,IF(L131=6,60,IF(L131=7,54,IF(L131=8,48,0))))))))+IF(L131&lt;=8,0,IF(L131&lt;=16,40,IF(L131&lt;=24,25,0)))-IF(L131&lt;=8,0,IF(L131&lt;=16,(L131-9)*1.02,IF(L131&lt;=24,(L131-17)*1.02,0))),0)+IF(F131="EČneol",IF(L131=1,68,IF(L131=2,51.69,IF(L131=3,40.61,IF(L131=4,13,IF(L131=5,12,IF(L131=6,11,IF(L131=7,10,IF(L131=8,9,0)))))))))+IF(F131="EŽ",IF(L131=1,68,IF(L131=2,47.6,IF(L131=3,36,IF(L131=4,18,IF(L131=5,16.5,IF(L131=6,15,IF(L131=7,13.5,IF(L131=8,12,0))))))))+IF(L131&lt;=8,0,IF(L131&lt;=16,10,IF(L131&lt;=24,6,0)))-IF(L131&lt;=8,0,IF(L131&lt;=16,(L131-9)*0.34,IF(L131&lt;=24,(L131-17)*0.34,0))),0)+IF(F131="PT",IF(L131=1,68,IF(L131=2,52.08,IF(L131=3,41.28,IF(L131=4,24,IF(L131=5,22,IF(L131=6,20,IF(L131=7,18,IF(L131=8,16,0))))))))+IF(L131&lt;=8,0,IF(L131&lt;=16,13,IF(L131&lt;=24,9,IF(L131&lt;=32,4,0))))-IF(L131&lt;=8,0,IF(L131&lt;=16,(L131-9)*0.34,IF(L131&lt;=24,(L131-17)*0.34,IF(L131&lt;=32,(L131-25)*0.34,0)))),0)+IF(F131="JOŽ",IF(L131=1,85,IF(L131=2,59.5,IF(L131=3,45,IF(L131=4,32.5,IF(L131=5,30,IF(L131=6,27.5,IF(L131=7,25,IF(L131=8,22.5,0))))))))+IF(L131&lt;=8,0,IF(L131&lt;=16,19,IF(L131&lt;=24,13,0)))-IF(L131&lt;=8,0,IF(L131&lt;=16,(L131-9)*0.425,IF(L131&lt;=24,(L131-17)*0.425,0))),0)+IF(F131="JPČ",IF(L131=1,68,IF(L131=2,47.6,IF(L131=3,36,IF(L131=4,26,IF(L131=5,24,IF(L131=6,22,IF(L131=7,20,IF(L131=8,18,0))))))))+IF(L131&lt;=8,0,IF(L131&lt;=16,13,IF(L131&lt;=24,9,0)))-IF(L131&lt;=8,0,IF(L131&lt;=16,(L131-9)*0.34,IF(L131&lt;=24,(L131-17)*0.34,0))),0)+IF(F131="JEČ",IF(L131=1,34,IF(L131=2,26.04,IF(L131=3,20.6,IF(L131=4,12,IF(L131=5,11,IF(L131=6,10,IF(L131=7,9,IF(L131=8,8,0))))))))+IF(L131&lt;=8,0,IF(L131&lt;=16,6,0))-IF(L131&lt;=8,0,IF(L131&lt;=16,(L131-9)*0.17,0)),0)+IF(F131="JEOF",IF(L131=1,34,IF(L131=2,26.04,IF(L131=3,20.6,IF(L131=4,12,IF(L131=5,11,IF(L131=6,10,IF(L131=7,9,IF(L131=8,8,0))))))))+IF(L131&lt;=8,0,IF(L131&lt;=16,6,0))-IF(L131&lt;=8,0,IF(L131&lt;=16,(L131-9)*0.17,0)),0)+IF(F131="JnPČ",IF(L131=1,51,IF(L131=2,35.7,IF(L131=3,27,IF(L131=4,19.5,IF(L131=5,18,IF(L131=6,16.5,IF(L131=7,15,IF(L131=8,13.5,0))))))))+IF(L131&lt;=8,0,IF(L131&lt;=16,10,0))-IF(L131&lt;=8,0,IF(L131&lt;=16,(L131-9)*0.255,0)),0)+IF(F131="JnEČ",IF(L131=1,25.5,IF(L131=2,19.53,IF(L131=3,15.48,IF(L131=4,9,IF(L131=5,8.25,IF(L131=6,7.5,IF(L131=7,6.75,IF(L131=8,6,0))))))))+IF(L131&lt;=8,0,IF(L131&lt;=16,5,0))-IF(L131&lt;=8,0,IF(L131&lt;=16,(L131-9)*0.1275,0)),0)+IF(F131="JčPČ",IF(L131=1,21.25,IF(L131=2,14.5,IF(L131=3,11.5,IF(L131=4,7,IF(L131=5,6.5,IF(L131=6,6,IF(L131=7,5.5,IF(L131=8,5,0))))))))+IF(L131&lt;=8,0,IF(L131&lt;=16,4,0))-IF(L131&lt;=8,0,IF(L131&lt;=16,(L131-9)*0.10625,0)),0)+IF(F131="JčEČ",IF(L131=1,17,IF(L131=2,13.02,IF(L131=3,10.32,IF(L131=4,6,IF(L131=5,5.5,IF(L131=6,5,IF(L131=7,4.5,IF(L131=8,4,0))))))))+IF(L131&lt;=8,0,IF(L131&lt;=16,3,0))-IF(L131&lt;=8,0,IF(L131&lt;=16,(L131-9)*0.085,0)),0)+IF(F131="NEAK",IF(L131=1,11.48,IF(L131=2,8.79,IF(L131=3,6.97,IF(L131=4,4.05,IF(L131=5,3.71,IF(L131=6,3.38,IF(L131=7,3.04,IF(L131=8,2.7,0))))))))+IF(L131&lt;=8,0,IF(L131&lt;=16,2,IF(L131&lt;=24,1.3,0)))-IF(L131&lt;=8,0,IF(L131&lt;=16,(L131-9)*0.0574,IF(L131&lt;=24,(L131-17)*0.0574,0))),0))*IF(L131&lt;0,1,IF(OR(F131="PČ",F131="PŽ",F131="PT"),IF(J131&lt;32,J131/32,1),1))* IF(L131&lt;0,1,IF(OR(F131="EČ",F131="EŽ",F131="JOŽ",F131="JPČ",F131="NEAK"),IF(J131&lt;24,J131/24,1),1))*IF(L131&lt;0,1,IF(OR(F131="PČneol",F131="JEČ",F131="JEOF",F131="JnPČ",F131="JnEČ",F131="JčPČ",F131="JčEČ"),IF(J131&lt;16,J131/16,1),1))*IF(L131&lt;0,1,IF(F131="EČneol",IF(J131&lt;8,J131/8,1),1))</f>
        <v>0</v>
      </c>
      <c r="O131" s="75">
        <f t="shared" ref="O131" si="81">IF(F131="OŽ",N131,IF(H131="Ne",IF(J131*0.3&lt;J131-L131,N131,0),IF(J131*0.1&lt;J131-L131,N131,0)))</f>
        <v>0</v>
      </c>
      <c r="P131" s="74">
        <f t="shared" ref="P131" si="82">IF(O131=0,0,IF(F131="OŽ",IF(L131&gt;35,0,IF(J131&gt;35,(36-L131)*1.836,((36-L131)-(36-J131))*1.836)),0)+IF(F131="PČ",IF(L131&gt;31,0,IF(J131&gt;31,(32-L131)*1.347,((32-L131)-(32-J131))*1.347)),0)+ IF(F131="PČneol",IF(L131&gt;15,0,IF(J131&gt;15,(16-L131)*0.255,((16-L131)-(16-J131))*0.255)),0)+IF(F131="PŽ",IF(L131&gt;31,0,IF(J131&gt;31,(32-L131)*0.255,((32-L131)-(32-J131))*0.255)),0)+IF(F131="EČ",IF(L131&gt;23,0,IF(J131&gt;23,(24-L131)*0.612,((24-L131)-(24-J131))*0.612)),0)+IF(F131="EČneol",IF(L131&gt;7,0,IF(J131&gt;7,(8-L131)*0.204,((8-L131)-(8-J131))*0.204)),0)+IF(F131="EŽ",IF(L131&gt;23,0,IF(J131&gt;23,(24-L131)*0.204,((24-L131)-(24-J131))*0.204)),0)+IF(F131="PT",IF(L131&gt;31,0,IF(J131&gt;31,(32-L131)*0.204,((32-L131)-(32-J131))*0.204)),0)+IF(F131="JOŽ",IF(L131&gt;23,0,IF(J131&gt;23,(24-L131)*0.255,((24-L131)-(24-J131))*0.255)),0)+IF(F131="JPČ",IF(L131&gt;23,0,IF(J131&gt;23,(24-L131)*0.204,((24-L131)-(24-J131))*0.204)),0)+IF(F131="JEČ",IF(L131&gt;15,0,IF(J131&gt;15,(16-L131)*0.102,((16-L131)-(16-J131))*0.102)),0)+IF(F131="JEOF",IF(L131&gt;15,0,IF(J131&gt;15,(16-L131)*0.102,((16-L131)-(16-J131))*0.102)),0)+IF(F131="JnPČ",IF(L131&gt;15,0,IF(J131&gt;15,(16-L131)*0.153,((16-L131)-(16-J131))*0.153)),0)+IF(F131="JnEČ",IF(L131&gt;15,0,IF(J131&gt;15,(16-L131)*0.0765,((16-L131)-(16-J131))*0.0765)),0)+IF(F131="JčPČ",IF(L131&gt;15,0,IF(J131&gt;15,(16-L131)*0.06375,((16-L131)-(16-J131))*0.06375)),0)+IF(F131="JčEČ",IF(L131&gt;15,0,IF(J131&gt;15,(16-L131)*0.051,((16-L131)-(16-J131))*0.051)),0)+IF(F131="NEAK",IF(L131&gt;23,0,IF(J131&gt;23,(24-L131)*0.03444,((24-L131)-(24-J131))*0.03444)),0))</f>
        <v>0</v>
      </c>
      <c r="Q131" s="77">
        <f t="shared" ref="Q131" si="83">IF(ISERROR(P131*100/N131),0,(P131*100/N131))</f>
        <v>0</v>
      </c>
      <c r="R131" s="76">
        <f t="shared" ref="R131" si="84">IF(Q131&lt;=30,O131+P131,O131+O131*0.3)*IF(G131=1,0.4,IF(G131=2,0.75,IF(G131="1 (kas 4 m. 1 k. nerengiamos)",0.52,1)))*IF(D131="olimpinė",1,IF(M131="Ne",0.5,1))*IF(OR(A$5="Lietuvos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federacija"),IF(OR(J131&lt;8,K131&lt;16),0,1),1)*E131*IF(I131&lt;=1,1,1/I131)*IF(OR(A$5="Lietuvos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ht="15.6" customHeight="1">
      <c r="A132" s="124" t="s">
        <v>40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6"/>
      <c r="R132" s="76">
        <f>SUM(R130:R131)</f>
        <v>0</v>
      </c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ht="13.9" customHeight="1">
      <c r="A133" s="49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6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>
      <c r="A134" s="70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2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>
      <c r="A135" s="127" t="s">
        <v>107</v>
      </c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83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ht="18">
      <c r="A136" s="112" t="s">
        <v>27</v>
      </c>
      <c r="B136" s="113"/>
      <c r="C136" s="113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83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>
      <c r="A137" s="129" t="s">
        <v>108</v>
      </c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83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>
      <c r="A138" s="81">
        <v>1</v>
      </c>
      <c r="B138" s="81" t="s">
        <v>28</v>
      </c>
      <c r="C138" s="67" t="s">
        <v>29</v>
      </c>
      <c r="D138" s="81" t="s">
        <v>30</v>
      </c>
      <c r="E138" s="81">
        <v>1</v>
      </c>
      <c r="F138" s="81" t="s">
        <v>67</v>
      </c>
      <c r="G138" s="81">
        <v>1</v>
      </c>
      <c r="H138" s="81" t="s">
        <v>32</v>
      </c>
      <c r="I138" s="81"/>
      <c r="J138" s="81">
        <v>98</v>
      </c>
      <c r="K138" s="81"/>
      <c r="L138" s="81">
        <v>30</v>
      </c>
      <c r="M138" s="81" t="s">
        <v>32</v>
      </c>
      <c r="N138" s="73">
        <f t="shared" ref="N138" si="85">(IF(F138="OŽ",IF(L138=1,550.8,IF(L138=2,426.38,IF(L138=3,342.14,IF(L138=4,181.44,IF(L138=5,168.48,IF(L138=6,155.52,IF(L138=7,148.5,IF(L138=8,144,0))))))))+IF(L138&lt;=8,0,IF(L138&lt;=16,137.7,IF(L138&lt;=24,108,IF(L138&lt;=32,80.1,IF(L138&lt;=36,52.2,0)))))-IF(L138&lt;=8,0,IF(L138&lt;=16,(L138-9)*2.754,IF(L138&lt;=24,(L138-17)* 2.754,IF(L138&lt;=32,(L138-25)* 2.754,IF(L138&lt;=36,(L138-33)*2.754,0))))),0)+IF(F138="PČ",IF(L138=1,449,IF(L138=2,314.6,IF(L138=3,238,IF(L138=4,172,IF(L138=5,159,IF(L138=6,145,IF(L138=7,132,IF(L138=8,119,0))))))))+IF(L138&lt;=8,0,IF(L138&lt;=16,88,IF(L138&lt;=24,55,IF(L138&lt;=32,22,0))))-IF(L138&lt;=8,0,IF(L138&lt;=16,(L138-9)*2.245,IF(L138&lt;=24,(L138-17)*2.245,IF(L138&lt;=32,(L138-25)*2.245,0)))),0)+IF(F138="PČneol",IF(L138=1,85,IF(L138=2,64.61,IF(L138=3,50.76,IF(L138=4,16.25,IF(L138=5,15,IF(L138=6,13.75,IF(L138=7,12.5,IF(L138=8,11.25,0))))))))+IF(L138&lt;=8,0,IF(L138&lt;=16,9,0))-IF(L138&lt;=8,0,IF(L138&lt;=16,(L138-9)*0.425,0)),0)+IF(F138="PŽ",IF(L138=1,85,IF(L138=2,59.5,IF(L138=3,45,IF(L138=4,32.5,IF(L138=5,30,IF(L138=6,27.5,IF(L138=7,25,IF(L138=8,22.5,0))))))))+IF(L138&lt;=8,0,IF(L138&lt;=16,19,IF(L138&lt;=24,13,IF(L138&lt;=32,8,0))))-IF(L138&lt;=8,0,IF(L138&lt;=16,(L138-9)*0.425,IF(L138&lt;=24,(L138-17)*0.425,IF(L138&lt;=32,(L138-25)*0.425,0)))),0)+IF(F138="EČ",IF(L138=1,204,IF(L138=2,156.24,IF(L138=3,123.84,IF(L138=4,72,IF(L138=5,66,IF(L138=6,60,IF(L138=7,54,IF(L138=8,48,0))))))))+IF(L138&lt;=8,0,IF(L138&lt;=16,40,IF(L138&lt;=24,25,0)))-IF(L138&lt;=8,0,IF(L138&lt;=16,(L138-9)*1.02,IF(L138&lt;=24,(L138-17)*1.02,0))),0)+IF(F138="EČneol",IF(L138=1,68,IF(L138=2,51.69,IF(L138=3,40.61,IF(L138=4,13,IF(L138=5,12,IF(L138=6,11,IF(L138=7,10,IF(L138=8,9,0)))))))))+IF(F138="EŽ",IF(L138=1,68,IF(L138=2,47.6,IF(L138=3,36,IF(L138=4,18,IF(L138=5,16.5,IF(L138=6,15,IF(L138=7,13.5,IF(L138=8,12,0))))))))+IF(L138&lt;=8,0,IF(L138&lt;=16,10,IF(L138&lt;=24,6,0)))-IF(L138&lt;=8,0,IF(L138&lt;=16,(L138-9)*0.34,IF(L138&lt;=24,(L138-17)*0.34,0))),0)+IF(F138="PT",IF(L138=1,68,IF(L138=2,52.08,IF(L138=3,41.28,IF(L138=4,24,IF(L138=5,22,IF(L138=6,20,IF(L138=7,18,IF(L138=8,16,0))))))))+IF(L138&lt;=8,0,IF(L138&lt;=16,13,IF(L138&lt;=24,9,IF(L138&lt;=32,4,0))))-IF(L138&lt;=8,0,IF(L138&lt;=16,(L138-9)*0.34,IF(L138&lt;=24,(L138-17)*0.34,IF(L138&lt;=32,(L138-25)*0.34,0)))),0)+IF(F138="JOŽ",IF(L138=1,85,IF(L138=2,59.5,IF(L138=3,45,IF(L138=4,32.5,IF(L138=5,30,IF(L138=6,27.5,IF(L138=7,25,IF(L138=8,22.5,0))))))))+IF(L138&lt;=8,0,IF(L138&lt;=16,19,IF(L138&lt;=24,13,0)))-IF(L138&lt;=8,0,IF(L138&lt;=16,(L138-9)*0.425,IF(L138&lt;=24,(L138-17)*0.425,0))),0)+IF(F138="JPČ",IF(L138=1,68,IF(L138=2,47.6,IF(L138=3,36,IF(L138=4,26,IF(L138=5,24,IF(L138=6,22,IF(L138=7,20,IF(L138=8,18,0))))))))+IF(L138&lt;=8,0,IF(L138&lt;=16,13,IF(L138&lt;=24,9,0)))-IF(L138&lt;=8,0,IF(L138&lt;=16,(L138-9)*0.34,IF(L138&lt;=24,(L138-17)*0.34,0))),0)+IF(F138="JEČ",IF(L138=1,34,IF(L138=2,26.04,IF(L138=3,20.6,IF(L138=4,12,IF(L138=5,11,IF(L138=6,10,IF(L138=7,9,IF(L138=8,8,0))))))))+IF(L138&lt;=8,0,IF(L138&lt;=16,6,0))-IF(L138&lt;=8,0,IF(L138&lt;=16,(L138-9)*0.17,0)),0)+IF(F138="JEOF",IF(L138=1,34,IF(L138=2,26.04,IF(L138=3,20.6,IF(L138=4,12,IF(L138=5,11,IF(L138=6,10,IF(L138=7,9,IF(L138=8,8,0))))))))+IF(L138&lt;=8,0,IF(L138&lt;=16,6,0))-IF(L138&lt;=8,0,IF(L138&lt;=16,(L138-9)*0.17,0)),0)+IF(F138="JnPČ",IF(L138=1,51,IF(L138=2,35.7,IF(L138=3,27,IF(L138=4,19.5,IF(L138=5,18,IF(L138=6,16.5,IF(L138=7,15,IF(L138=8,13.5,0))))))))+IF(L138&lt;=8,0,IF(L138&lt;=16,10,0))-IF(L138&lt;=8,0,IF(L138&lt;=16,(L138-9)*0.255,0)),0)+IF(F138="JnEČ",IF(L138=1,25.5,IF(L138=2,19.53,IF(L138=3,15.48,IF(L138=4,9,IF(L138=5,8.25,IF(L138=6,7.5,IF(L138=7,6.75,IF(L138=8,6,0))))))))+IF(L138&lt;=8,0,IF(L138&lt;=16,5,0))-IF(L138&lt;=8,0,IF(L138&lt;=16,(L138-9)*0.1275,0)),0)+IF(F138="JčPČ",IF(L138=1,21.25,IF(L138=2,14.5,IF(L138=3,11.5,IF(L138=4,7,IF(L138=5,6.5,IF(L138=6,6,IF(L138=7,5.5,IF(L138=8,5,0))))))))+IF(L138&lt;=8,0,IF(L138&lt;=16,4,0))-IF(L138&lt;=8,0,IF(L138&lt;=16,(L138-9)*0.10625,0)),0)+IF(F138="JčEČ",IF(L138=1,17,IF(L138=2,13.02,IF(L138=3,10.32,IF(L138=4,6,IF(L138=5,5.5,IF(L138=6,5,IF(L138=7,4.5,IF(L138=8,4,0))))))))+IF(L138&lt;=8,0,IF(L138&lt;=16,3,0))-IF(L138&lt;=8,0,IF(L138&lt;=16,(L138-9)*0.085,0)),0)+IF(F138="NEAK",IF(L138=1,11.48,IF(L138=2,8.79,IF(L138=3,6.97,IF(L138=4,4.05,IF(L138=5,3.71,IF(L138=6,3.38,IF(L138=7,3.04,IF(L138=8,2.7,0))))))))+IF(L138&lt;=8,0,IF(L138&lt;=16,2,IF(L138&lt;=24,1.3,0)))-IF(L138&lt;=8,0,IF(L138&lt;=16,(L138-9)*0.0574,IF(L138&lt;=24,(L138-17)*0.0574,0))),0))*IF(L138&lt;0,1,IF(OR(F138="PČ",F138="PŽ",F138="PT"),IF(J138&lt;32,J138/32,1),1))* IF(L138&lt;0,1,IF(OR(F138="EČ",F138="EŽ",F138="JOŽ",F138="JPČ",F138="NEAK"),IF(J138&lt;24,J138/24,1),1))*IF(L138&lt;0,1,IF(OR(F138="PČneol",F138="JEČ",F138="JEOF",F138="JnPČ",F138="JnEČ",F138="JčPČ",F138="JčEČ"),IF(J138&lt;16,J138/16,1),1))*IF(L138&lt;0,1,IF(F138="EČneol",IF(J138&lt;8,J138/8,1),1))</f>
        <v>0</v>
      </c>
      <c r="O138" s="75">
        <f t="shared" ref="O138" si="86">IF(F138="OŽ",N138,IF(H138="Ne",IF(J138*0.3&lt;J138-L138,N138,0),IF(J138*0.1&lt;J138-L138,N138,0)))</f>
        <v>0</v>
      </c>
      <c r="P138" s="74">
        <f t="shared" ref="P138" si="87">IF(O138=0,0,IF(F138="OŽ",IF(L138&gt;35,0,IF(J138&gt;35,(36-L138)*1.836,((36-L138)-(36-J138))*1.836)),0)+IF(F138="PČ",IF(L138&gt;31,0,IF(J138&gt;31,(32-L138)*1.347,((32-L138)-(32-J138))*1.347)),0)+ IF(F138="PČneol",IF(L138&gt;15,0,IF(J138&gt;15,(16-L138)*0.255,((16-L138)-(16-J138))*0.255)),0)+IF(F138="PŽ",IF(L138&gt;31,0,IF(J138&gt;31,(32-L138)*0.255,((32-L138)-(32-J138))*0.255)),0)+IF(F138="EČ",IF(L138&gt;23,0,IF(J138&gt;23,(24-L138)*0.612,((24-L138)-(24-J138))*0.612)),0)+IF(F138="EČneol",IF(L138&gt;7,0,IF(J138&gt;7,(8-L138)*0.204,((8-L138)-(8-J138))*0.204)),0)+IF(F138="EŽ",IF(L138&gt;23,0,IF(J138&gt;23,(24-L138)*0.204,((24-L138)-(24-J138))*0.204)),0)+IF(F138="PT",IF(L138&gt;31,0,IF(J138&gt;31,(32-L138)*0.204,((32-L138)-(32-J138))*0.204)),0)+IF(F138="JOŽ",IF(L138&gt;23,0,IF(J138&gt;23,(24-L138)*0.255,((24-L138)-(24-J138))*0.255)),0)+IF(F138="JPČ",IF(L138&gt;23,0,IF(J138&gt;23,(24-L138)*0.204,((24-L138)-(24-J138))*0.204)),0)+IF(F138="JEČ",IF(L138&gt;15,0,IF(J138&gt;15,(16-L138)*0.102,((16-L138)-(16-J138))*0.102)),0)+IF(F138="JEOF",IF(L138&gt;15,0,IF(J138&gt;15,(16-L138)*0.102,((16-L138)-(16-J138))*0.102)),0)+IF(F138="JnPČ",IF(L138&gt;15,0,IF(J138&gt;15,(16-L138)*0.153,((16-L138)-(16-J138))*0.153)),0)+IF(F138="JnEČ",IF(L138&gt;15,0,IF(J138&gt;15,(16-L138)*0.0765,((16-L138)-(16-J138))*0.0765)),0)+IF(F138="JčPČ",IF(L138&gt;15,0,IF(J138&gt;15,(16-L138)*0.06375,((16-L138)-(16-J138))*0.06375)),0)+IF(F138="JčEČ",IF(L138&gt;15,0,IF(J138&gt;15,(16-L138)*0.051,((16-L138)-(16-J138))*0.051)),0)+IF(F138="NEAK",IF(L138&gt;23,0,IF(J138&gt;23,(24-L138)*0.03444,((24-L138)-(24-J138))*0.03444)),0))</f>
        <v>0</v>
      </c>
      <c r="Q138" s="77">
        <f t="shared" ref="Q138" si="88">IF(ISERROR(P138*100/N138),0,(P138*100/N138))</f>
        <v>0</v>
      </c>
      <c r="R138" s="76">
        <f t="shared" ref="R138" si="89">IF(Q138&lt;=30,O138+P138,O138+O138*0.3)*IF(G138=1,0.4,IF(G138=2,0.75,IF(G138="1 (kas 4 m. 1 k. nerengiamos)",0.52,1)))*IF(D138="olimpinė",1,IF(M138="Ne",0.5,1))*IF(OR(A$5="Lietuvos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federacija"),IF(OR(J138&lt;8,K138&lt;16),0,1),1)*E138*IF(I138&lt;=1,1,1/I138)*IF(OR(A$5="Lietuvos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>
      <c r="A139" s="81">
        <v>2</v>
      </c>
      <c r="B139" s="81" t="s">
        <v>109</v>
      </c>
      <c r="C139" s="67" t="s">
        <v>29</v>
      </c>
      <c r="D139" s="81" t="s">
        <v>30</v>
      </c>
      <c r="E139" s="81">
        <v>1</v>
      </c>
      <c r="F139" s="81" t="s">
        <v>67</v>
      </c>
      <c r="G139" s="81">
        <v>1</v>
      </c>
      <c r="H139" s="81" t="s">
        <v>32</v>
      </c>
      <c r="I139" s="81"/>
      <c r="J139" s="81">
        <v>95</v>
      </c>
      <c r="K139" s="81"/>
      <c r="L139" s="81">
        <v>27</v>
      </c>
      <c r="M139" s="81" t="s">
        <v>32</v>
      </c>
      <c r="N139" s="73">
        <f t="shared" ref="N139:N141" si="90">(IF(F139="OŽ",IF(L139=1,550.8,IF(L139=2,426.38,IF(L139=3,342.14,IF(L139=4,181.44,IF(L139=5,168.48,IF(L139=6,155.52,IF(L139=7,148.5,IF(L139=8,144,0))))))))+IF(L139&lt;=8,0,IF(L139&lt;=16,137.7,IF(L139&lt;=24,108,IF(L139&lt;=32,80.1,IF(L139&lt;=36,52.2,0)))))-IF(L139&lt;=8,0,IF(L139&lt;=16,(L139-9)*2.754,IF(L139&lt;=24,(L139-17)* 2.754,IF(L139&lt;=32,(L139-25)* 2.754,IF(L139&lt;=36,(L139-33)*2.754,0))))),0)+IF(F139="PČ",IF(L139=1,449,IF(L139=2,314.6,IF(L139=3,238,IF(L139=4,172,IF(L139=5,159,IF(L139=6,145,IF(L139=7,132,IF(L139=8,119,0))))))))+IF(L139&lt;=8,0,IF(L139&lt;=16,88,IF(L139&lt;=24,55,IF(L139&lt;=32,22,0))))-IF(L139&lt;=8,0,IF(L139&lt;=16,(L139-9)*2.245,IF(L139&lt;=24,(L139-17)*2.245,IF(L139&lt;=32,(L139-25)*2.245,0)))),0)+IF(F139="PČneol",IF(L139=1,85,IF(L139=2,64.61,IF(L139=3,50.76,IF(L139=4,16.25,IF(L139=5,15,IF(L139=6,13.75,IF(L139=7,12.5,IF(L139=8,11.25,0))))))))+IF(L139&lt;=8,0,IF(L139&lt;=16,9,0))-IF(L139&lt;=8,0,IF(L139&lt;=16,(L139-9)*0.425,0)),0)+IF(F139="PŽ",IF(L139=1,85,IF(L139=2,59.5,IF(L139=3,45,IF(L139=4,32.5,IF(L139=5,30,IF(L139=6,27.5,IF(L139=7,25,IF(L139=8,22.5,0))))))))+IF(L139&lt;=8,0,IF(L139&lt;=16,19,IF(L139&lt;=24,13,IF(L139&lt;=32,8,0))))-IF(L139&lt;=8,0,IF(L139&lt;=16,(L139-9)*0.425,IF(L139&lt;=24,(L139-17)*0.425,IF(L139&lt;=32,(L139-25)*0.425,0)))),0)+IF(F139="EČ",IF(L139=1,204,IF(L139=2,156.24,IF(L139=3,123.84,IF(L139=4,72,IF(L139=5,66,IF(L139=6,60,IF(L139=7,54,IF(L139=8,48,0))))))))+IF(L139&lt;=8,0,IF(L139&lt;=16,40,IF(L139&lt;=24,25,0)))-IF(L139&lt;=8,0,IF(L139&lt;=16,(L139-9)*1.02,IF(L139&lt;=24,(L139-17)*1.02,0))),0)+IF(F139="EČneol",IF(L139=1,68,IF(L139=2,51.69,IF(L139=3,40.61,IF(L139=4,13,IF(L139=5,12,IF(L139=6,11,IF(L139=7,10,IF(L139=8,9,0)))))))))+IF(F139="EŽ",IF(L139=1,68,IF(L139=2,47.6,IF(L139=3,36,IF(L139=4,18,IF(L139=5,16.5,IF(L139=6,15,IF(L139=7,13.5,IF(L139=8,12,0))))))))+IF(L139&lt;=8,0,IF(L139&lt;=16,10,IF(L139&lt;=24,6,0)))-IF(L139&lt;=8,0,IF(L139&lt;=16,(L139-9)*0.34,IF(L139&lt;=24,(L139-17)*0.34,0))),0)+IF(F139="PT",IF(L139=1,68,IF(L139=2,52.08,IF(L139=3,41.28,IF(L139=4,24,IF(L139=5,22,IF(L139=6,20,IF(L139=7,18,IF(L139=8,16,0))))))))+IF(L139&lt;=8,0,IF(L139&lt;=16,13,IF(L139&lt;=24,9,IF(L139&lt;=32,4,0))))-IF(L139&lt;=8,0,IF(L139&lt;=16,(L139-9)*0.34,IF(L139&lt;=24,(L139-17)*0.34,IF(L139&lt;=32,(L139-25)*0.34,0)))),0)+IF(F139="JOŽ",IF(L139=1,85,IF(L139=2,59.5,IF(L139=3,45,IF(L139=4,32.5,IF(L139=5,30,IF(L139=6,27.5,IF(L139=7,25,IF(L139=8,22.5,0))))))))+IF(L139&lt;=8,0,IF(L139&lt;=16,19,IF(L139&lt;=24,13,0)))-IF(L139&lt;=8,0,IF(L139&lt;=16,(L139-9)*0.425,IF(L139&lt;=24,(L139-17)*0.425,0))),0)+IF(F139="JPČ",IF(L139=1,68,IF(L139=2,47.6,IF(L139=3,36,IF(L139=4,26,IF(L139=5,24,IF(L139=6,22,IF(L139=7,20,IF(L139=8,18,0))))))))+IF(L139&lt;=8,0,IF(L139&lt;=16,13,IF(L139&lt;=24,9,0)))-IF(L139&lt;=8,0,IF(L139&lt;=16,(L139-9)*0.34,IF(L139&lt;=24,(L139-17)*0.34,0))),0)+IF(F139="JEČ",IF(L139=1,34,IF(L139=2,26.04,IF(L139=3,20.6,IF(L139=4,12,IF(L139=5,11,IF(L139=6,10,IF(L139=7,9,IF(L139=8,8,0))))))))+IF(L139&lt;=8,0,IF(L139&lt;=16,6,0))-IF(L139&lt;=8,0,IF(L139&lt;=16,(L139-9)*0.17,0)),0)+IF(F139="JEOF",IF(L139=1,34,IF(L139=2,26.04,IF(L139=3,20.6,IF(L139=4,12,IF(L139=5,11,IF(L139=6,10,IF(L139=7,9,IF(L139=8,8,0))))))))+IF(L139&lt;=8,0,IF(L139&lt;=16,6,0))-IF(L139&lt;=8,0,IF(L139&lt;=16,(L139-9)*0.17,0)),0)+IF(F139="JnPČ",IF(L139=1,51,IF(L139=2,35.7,IF(L139=3,27,IF(L139=4,19.5,IF(L139=5,18,IF(L139=6,16.5,IF(L139=7,15,IF(L139=8,13.5,0))))))))+IF(L139&lt;=8,0,IF(L139&lt;=16,10,0))-IF(L139&lt;=8,0,IF(L139&lt;=16,(L139-9)*0.255,0)),0)+IF(F139="JnEČ",IF(L139=1,25.5,IF(L139=2,19.53,IF(L139=3,15.48,IF(L139=4,9,IF(L139=5,8.25,IF(L139=6,7.5,IF(L139=7,6.75,IF(L139=8,6,0))))))))+IF(L139&lt;=8,0,IF(L139&lt;=16,5,0))-IF(L139&lt;=8,0,IF(L139&lt;=16,(L139-9)*0.1275,0)),0)+IF(F139="JčPČ",IF(L139=1,21.25,IF(L139=2,14.5,IF(L139=3,11.5,IF(L139=4,7,IF(L139=5,6.5,IF(L139=6,6,IF(L139=7,5.5,IF(L139=8,5,0))))))))+IF(L139&lt;=8,0,IF(L139&lt;=16,4,0))-IF(L139&lt;=8,0,IF(L139&lt;=16,(L139-9)*0.10625,0)),0)+IF(F139="JčEČ",IF(L139=1,17,IF(L139=2,13.02,IF(L139=3,10.32,IF(L139=4,6,IF(L139=5,5.5,IF(L139=6,5,IF(L139=7,4.5,IF(L139=8,4,0))))))))+IF(L139&lt;=8,0,IF(L139&lt;=16,3,0))-IF(L139&lt;=8,0,IF(L139&lt;=16,(L139-9)*0.085,0)),0)+IF(F139="NEAK",IF(L139=1,11.48,IF(L139=2,8.79,IF(L139=3,6.97,IF(L139=4,4.05,IF(L139=5,3.71,IF(L139=6,3.38,IF(L139=7,3.04,IF(L139=8,2.7,0))))))))+IF(L139&lt;=8,0,IF(L139&lt;=16,2,IF(L139&lt;=24,1.3,0)))-IF(L139&lt;=8,0,IF(L139&lt;=16,(L139-9)*0.0574,IF(L139&lt;=24,(L139-17)*0.0574,0))),0))*IF(L139&lt;0,1,IF(OR(F139="PČ",F139="PŽ",F139="PT"),IF(J139&lt;32,J139/32,1),1))* IF(L139&lt;0,1,IF(OR(F139="EČ",F139="EŽ",F139="JOŽ",F139="JPČ",F139="NEAK"),IF(J139&lt;24,J139/24,1),1))*IF(L139&lt;0,1,IF(OR(F139="PČneol",F139="JEČ",F139="JEOF",F139="JnPČ",F139="JnEČ",F139="JčPČ",F139="JčEČ"),IF(J139&lt;16,J139/16,1),1))*IF(L139&lt;0,1,IF(F139="EČneol",IF(J139&lt;8,J139/8,1),1))</f>
        <v>0</v>
      </c>
      <c r="O139" s="75">
        <f t="shared" ref="O139:O141" si="91">IF(F139="OŽ",N139,IF(H139="Ne",IF(J139*0.3&lt;J139-L139,N139,0),IF(J139*0.1&lt;J139-L139,N139,0)))</f>
        <v>0</v>
      </c>
      <c r="P139" s="74">
        <f t="shared" ref="P139:P141" si="92">IF(O139=0,0,IF(F139="OŽ",IF(L139&gt;35,0,IF(J139&gt;35,(36-L139)*1.836,((36-L139)-(36-J139))*1.836)),0)+IF(F139="PČ",IF(L139&gt;31,0,IF(J139&gt;31,(32-L139)*1.347,((32-L139)-(32-J139))*1.347)),0)+ IF(F139="PČneol",IF(L139&gt;15,0,IF(J139&gt;15,(16-L139)*0.255,((16-L139)-(16-J139))*0.255)),0)+IF(F139="PŽ",IF(L139&gt;31,0,IF(J139&gt;31,(32-L139)*0.255,((32-L139)-(32-J139))*0.255)),0)+IF(F139="EČ",IF(L139&gt;23,0,IF(J139&gt;23,(24-L139)*0.612,((24-L139)-(24-J139))*0.612)),0)+IF(F139="EČneol",IF(L139&gt;7,0,IF(J139&gt;7,(8-L139)*0.204,((8-L139)-(8-J139))*0.204)),0)+IF(F139="EŽ",IF(L139&gt;23,0,IF(J139&gt;23,(24-L139)*0.204,((24-L139)-(24-J139))*0.204)),0)+IF(F139="PT",IF(L139&gt;31,0,IF(J139&gt;31,(32-L139)*0.204,((32-L139)-(32-J139))*0.204)),0)+IF(F139="JOŽ",IF(L139&gt;23,0,IF(J139&gt;23,(24-L139)*0.255,((24-L139)-(24-J139))*0.255)),0)+IF(F139="JPČ",IF(L139&gt;23,0,IF(J139&gt;23,(24-L139)*0.204,((24-L139)-(24-J139))*0.204)),0)+IF(F139="JEČ",IF(L139&gt;15,0,IF(J139&gt;15,(16-L139)*0.102,((16-L139)-(16-J139))*0.102)),0)+IF(F139="JEOF",IF(L139&gt;15,0,IF(J139&gt;15,(16-L139)*0.102,((16-L139)-(16-J139))*0.102)),0)+IF(F139="JnPČ",IF(L139&gt;15,0,IF(J139&gt;15,(16-L139)*0.153,((16-L139)-(16-J139))*0.153)),0)+IF(F139="JnEČ",IF(L139&gt;15,0,IF(J139&gt;15,(16-L139)*0.0765,((16-L139)-(16-J139))*0.0765)),0)+IF(F139="JčPČ",IF(L139&gt;15,0,IF(J139&gt;15,(16-L139)*0.06375,((16-L139)-(16-J139))*0.06375)),0)+IF(F139="JčEČ",IF(L139&gt;15,0,IF(J139&gt;15,(16-L139)*0.051,((16-L139)-(16-J139))*0.051)),0)+IF(F139="NEAK",IF(L139&gt;23,0,IF(J139&gt;23,(24-L139)*0.03444,((24-L139)-(24-J139))*0.03444)),0))</f>
        <v>0</v>
      </c>
      <c r="Q139" s="77">
        <f t="shared" ref="Q139:Q141" si="93">IF(ISERROR(P139*100/N139),0,(P139*100/N139))</f>
        <v>0</v>
      </c>
      <c r="R139" s="76">
        <f t="shared" ref="R139:R141" si="94">IF(Q139&lt;=30,O139+P139,O139+O139*0.3)*IF(G139=1,0.4,IF(G139=2,0.75,IF(G139="1 (kas 4 m. 1 k. nerengiamos)",0.52,1)))*IF(D139="olimpinė",1,IF(M139="Ne",0.5,1))*IF(OR(A$5="Lietuvos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federacija"),IF(OR(J139&lt;8,K139&lt;16),0,1),1)*E139*IF(I139&lt;=1,1,1/I139)*IF(OR(A$5="Lietuvos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>
      <c r="A140" s="81">
        <v>3</v>
      </c>
      <c r="B140" s="81" t="s">
        <v>110</v>
      </c>
      <c r="C140" s="67" t="s">
        <v>29</v>
      </c>
      <c r="D140" s="81" t="s">
        <v>30</v>
      </c>
      <c r="E140" s="81">
        <v>1</v>
      </c>
      <c r="F140" s="81" t="s">
        <v>67</v>
      </c>
      <c r="G140" s="81">
        <v>1</v>
      </c>
      <c r="H140" s="81" t="s">
        <v>98</v>
      </c>
      <c r="I140" s="81"/>
      <c r="J140" s="81">
        <v>95</v>
      </c>
      <c r="K140" s="81"/>
      <c r="L140" s="81">
        <v>50</v>
      </c>
      <c r="M140" s="81" t="s">
        <v>32</v>
      </c>
      <c r="N140" s="73">
        <f t="shared" si="90"/>
        <v>0</v>
      </c>
      <c r="O140" s="75">
        <f t="shared" si="91"/>
        <v>0</v>
      </c>
      <c r="P140" s="74">
        <f t="shared" si="92"/>
        <v>0</v>
      </c>
      <c r="Q140" s="77">
        <f t="shared" si="93"/>
        <v>0</v>
      </c>
      <c r="R140" s="76">
        <f t="shared" si="94"/>
        <v>0</v>
      </c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>
      <c r="A141" s="81">
        <v>4</v>
      </c>
      <c r="B141" s="81" t="s">
        <v>111</v>
      </c>
      <c r="C141" s="67" t="s">
        <v>29</v>
      </c>
      <c r="D141" s="81" t="s">
        <v>30</v>
      </c>
      <c r="E141" s="81">
        <v>1</v>
      </c>
      <c r="F141" s="81" t="s">
        <v>67</v>
      </c>
      <c r="G141" s="81">
        <v>1</v>
      </c>
      <c r="H141" s="81" t="s">
        <v>98</v>
      </c>
      <c r="I141" s="81"/>
      <c r="J141" s="81">
        <v>98</v>
      </c>
      <c r="K141" s="81"/>
      <c r="L141" s="81">
        <v>66</v>
      </c>
      <c r="M141" s="81" t="s">
        <v>32</v>
      </c>
      <c r="N141" s="73">
        <f t="shared" si="90"/>
        <v>0</v>
      </c>
      <c r="O141" s="75">
        <f t="shared" si="91"/>
        <v>0</v>
      </c>
      <c r="P141" s="74">
        <f t="shared" si="92"/>
        <v>0</v>
      </c>
      <c r="Q141" s="77">
        <f t="shared" si="93"/>
        <v>0</v>
      </c>
      <c r="R141" s="76">
        <f t="shared" si="94"/>
        <v>0</v>
      </c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>
      <c r="A142" s="124" t="s">
        <v>40</v>
      </c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6"/>
      <c r="R142" s="76">
        <f>SUM(R138:R141)</f>
        <v>0</v>
      </c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>
      <c r="A143" s="49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6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ht="13.9" customHeight="1">
      <c r="A144" s="127" t="s">
        <v>112</v>
      </c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83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ht="18">
      <c r="A145" s="112" t="s">
        <v>27</v>
      </c>
      <c r="B145" s="113"/>
      <c r="C145" s="113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83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>
      <c r="A146" s="81">
        <v>1</v>
      </c>
      <c r="B146" s="81" t="s">
        <v>28</v>
      </c>
      <c r="C146" s="67" t="s">
        <v>29</v>
      </c>
      <c r="D146" s="81" t="s">
        <v>30</v>
      </c>
      <c r="E146" s="81">
        <v>1</v>
      </c>
      <c r="F146" s="81" t="s">
        <v>113</v>
      </c>
      <c r="G146" s="81">
        <v>4</v>
      </c>
      <c r="H146" s="81" t="s">
        <v>32</v>
      </c>
      <c r="I146" s="81"/>
      <c r="J146" s="81">
        <v>24</v>
      </c>
      <c r="K146" s="68">
        <v>16</v>
      </c>
      <c r="L146" s="81">
        <v>13</v>
      </c>
      <c r="M146" s="81" t="s">
        <v>32</v>
      </c>
      <c r="N146" s="73">
        <f t="shared" ref="N146" si="95">(IF(F146="OŽ",IF(L146=1,550.8,IF(L146=2,426.38,IF(L146=3,342.14,IF(L146=4,181.44,IF(L146=5,168.48,IF(L146=6,155.52,IF(L146=7,148.5,IF(L146=8,144,0))))))))+IF(L146&lt;=8,0,IF(L146&lt;=16,137.7,IF(L146&lt;=24,108,IF(L146&lt;=32,80.1,IF(L146&lt;=36,52.2,0)))))-IF(L146&lt;=8,0,IF(L146&lt;=16,(L146-9)*2.754,IF(L146&lt;=24,(L146-17)* 2.754,IF(L146&lt;=32,(L146-25)* 2.754,IF(L146&lt;=36,(L146-33)*2.754,0))))),0)+IF(F146="PČ",IF(L146=1,449,IF(L146=2,314.6,IF(L146=3,238,IF(L146=4,172,IF(L146=5,159,IF(L146=6,145,IF(L146=7,132,IF(L146=8,119,0))))))))+IF(L146&lt;=8,0,IF(L146&lt;=16,88,IF(L146&lt;=24,55,IF(L146&lt;=32,22,0))))-IF(L146&lt;=8,0,IF(L146&lt;=16,(L146-9)*2.245,IF(L146&lt;=24,(L146-17)*2.245,IF(L146&lt;=32,(L146-25)*2.245,0)))),0)+IF(F146="PČneol",IF(L146=1,85,IF(L146=2,64.61,IF(L146=3,50.76,IF(L146=4,16.25,IF(L146=5,15,IF(L146=6,13.75,IF(L146=7,12.5,IF(L146=8,11.25,0))))))))+IF(L146&lt;=8,0,IF(L146&lt;=16,9,0))-IF(L146&lt;=8,0,IF(L146&lt;=16,(L146-9)*0.425,0)),0)+IF(F146="PŽ",IF(L146=1,85,IF(L146=2,59.5,IF(L146=3,45,IF(L146=4,32.5,IF(L146=5,30,IF(L146=6,27.5,IF(L146=7,25,IF(L146=8,22.5,0))))))))+IF(L146&lt;=8,0,IF(L146&lt;=16,19,IF(L146&lt;=24,13,IF(L146&lt;=32,8,0))))-IF(L146&lt;=8,0,IF(L146&lt;=16,(L146-9)*0.425,IF(L146&lt;=24,(L146-17)*0.425,IF(L146&lt;=32,(L146-25)*0.425,0)))),0)+IF(F146="EČ",IF(L146=1,204,IF(L146=2,156.24,IF(L146=3,123.84,IF(L146=4,72,IF(L146=5,66,IF(L146=6,60,IF(L146=7,54,IF(L146=8,48,0))))))))+IF(L146&lt;=8,0,IF(L146&lt;=16,40,IF(L146&lt;=24,25,0)))-IF(L146&lt;=8,0,IF(L146&lt;=16,(L146-9)*1.02,IF(L146&lt;=24,(L146-17)*1.02,0))),0)+IF(F146="EČneol",IF(L146=1,68,IF(L146=2,51.69,IF(L146=3,40.61,IF(L146=4,13,IF(L146=5,12,IF(L146=6,11,IF(L146=7,10,IF(L146=8,9,0)))))))))+IF(F146="EŽ",IF(L146=1,68,IF(L146=2,47.6,IF(L146=3,36,IF(L146=4,18,IF(L146=5,16.5,IF(L146=6,15,IF(L146=7,13.5,IF(L146=8,12,0))))))))+IF(L146&lt;=8,0,IF(L146&lt;=16,10,IF(L146&lt;=24,6,0)))-IF(L146&lt;=8,0,IF(L146&lt;=16,(L146-9)*0.34,IF(L146&lt;=24,(L146-17)*0.34,0))),0)+IF(F146="PT",IF(L146=1,68,IF(L146=2,52.08,IF(L146=3,41.28,IF(L146=4,24,IF(L146=5,22,IF(L146=6,20,IF(L146=7,18,IF(L146=8,16,0))))))))+IF(L146&lt;=8,0,IF(L146&lt;=16,13,IF(L146&lt;=24,9,IF(L146&lt;=32,4,0))))-IF(L146&lt;=8,0,IF(L146&lt;=16,(L146-9)*0.34,IF(L146&lt;=24,(L146-17)*0.34,IF(L146&lt;=32,(L146-25)*0.34,0)))),0)+IF(F146="JOŽ",IF(L146=1,85,IF(L146=2,59.5,IF(L146=3,45,IF(L146=4,32.5,IF(L146=5,30,IF(L146=6,27.5,IF(L146=7,25,IF(L146=8,22.5,0))))))))+IF(L146&lt;=8,0,IF(L146&lt;=16,19,IF(L146&lt;=24,13,0)))-IF(L146&lt;=8,0,IF(L146&lt;=16,(L146-9)*0.425,IF(L146&lt;=24,(L146-17)*0.425,0))),0)+IF(F146="JPČ",IF(L146=1,68,IF(L146=2,47.6,IF(L146=3,36,IF(L146=4,26,IF(L146=5,24,IF(L146=6,22,IF(L146=7,20,IF(L146=8,18,0))))))))+IF(L146&lt;=8,0,IF(L146&lt;=16,13,IF(L146&lt;=24,9,0)))-IF(L146&lt;=8,0,IF(L146&lt;=16,(L146-9)*0.34,IF(L146&lt;=24,(L146-17)*0.34,0))),0)+IF(F146="JEČ",IF(L146=1,34,IF(L146=2,26.04,IF(L146=3,20.6,IF(L146=4,12,IF(L146=5,11,IF(L146=6,10,IF(L146=7,9,IF(L146=8,8,0))))))))+IF(L146&lt;=8,0,IF(L146&lt;=16,6,0))-IF(L146&lt;=8,0,IF(L146&lt;=16,(L146-9)*0.17,0)),0)+IF(F146="JEOF",IF(L146=1,34,IF(L146=2,26.04,IF(L146=3,20.6,IF(L146=4,12,IF(L146=5,11,IF(L146=6,10,IF(L146=7,9,IF(L146=8,8,0))))))))+IF(L146&lt;=8,0,IF(L146&lt;=16,6,0))-IF(L146&lt;=8,0,IF(L146&lt;=16,(L146-9)*0.17,0)),0)+IF(F146="JnPČ",IF(L146=1,51,IF(L146=2,35.7,IF(L146=3,27,IF(L146=4,19.5,IF(L146=5,18,IF(L146=6,16.5,IF(L146=7,15,IF(L146=8,13.5,0))))))))+IF(L146&lt;=8,0,IF(L146&lt;=16,10,0))-IF(L146&lt;=8,0,IF(L146&lt;=16,(L146-9)*0.255,0)),0)+IF(F146="JnEČ",IF(L146=1,25.5,IF(L146=2,19.53,IF(L146=3,15.48,IF(L146=4,9,IF(L146=5,8.25,IF(L146=6,7.5,IF(L146=7,6.75,IF(L146=8,6,0))))))))+IF(L146&lt;=8,0,IF(L146&lt;=16,5,0))-IF(L146&lt;=8,0,IF(L146&lt;=16,(L146-9)*0.1275,0)),0)+IF(F146="JčPČ",IF(L146=1,21.25,IF(L146=2,14.5,IF(L146=3,11.5,IF(L146=4,7,IF(L146=5,6.5,IF(L146=6,6,IF(L146=7,5.5,IF(L146=8,5,0))))))))+IF(L146&lt;=8,0,IF(L146&lt;=16,4,0))-IF(L146&lt;=8,0,IF(L146&lt;=16,(L146-9)*0.10625,0)),0)+IF(F146="JčEČ",IF(L146=1,17,IF(L146=2,13.02,IF(L146=3,10.32,IF(L146=4,6,IF(L146=5,5.5,IF(L146=6,5,IF(L146=7,4.5,IF(L146=8,4,0))))))))+IF(L146&lt;=8,0,IF(L146&lt;=16,3,0))-IF(L146&lt;=8,0,IF(L146&lt;=16,(L146-9)*0.085,0)),0)+IF(F146="NEAK",IF(L146=1,11.48,IF(L146=2,8.79,IF(L146=3,6.97,IF(L146=4,4.05,IF(L146=5,3.71,IF(L146=6,3.38,IF(L146=7,3.04,IF(L146=8,2.7,0))))))))+IF(L146&lt;=8,0,IF(L146&lt;=16,2,IF(L146&lt;=24,1.3,0)))-IF(L146&lt;=8,0,IF(L146&lt;=16,(L146-9)*0.0574,IF(L146&lt;=24,(L146-17)*0.0574,0))),0))*IF(L146&lt;0,1,IF(OR(F146="PČ",F146="PŽ",F146="PT"),IF(J146&lt;32,J146/32,1),1))* IF(L146&lt;0,1,IF(OR(F146="EČ",F146="EŽ",F146="JOŽ",F146="JPČ",F146="NEAK"),IF(J146&lt;24,J146/24,1),1))*IF(L146&lt;0,1,IF(OR(F146="PČneol",F146="JEČ",F146="JEOF",F146="JnPČ",F146="JnEČ",F146="JčPČ",F146="JčEČ"),IF(J146&lt;16,J146/16,1),1))*IF(L146&lt;0,1,IF(F146="EČneol",IF(J146&lt;8,J146/8,1),1))</f>
        <v>17.3</v>
      </c>
      <c r="O146" s="75">
        <f t="shared" ref="O146" si="96">IF(F146="OŽ",N146,IF(H146="Ne",IF(J146*0.3&lt;J146-L146,N146,0),IF(J146*0.1&lt;J146-L146,N146,0)))</f>
        <v>17.3</v>
      </c>
      <c r="P146" s="74">
        <f t="shared" ref="P146" si="97">IF(O146=0,0,IF(F146="OŽ",IF(L146&gt;35,0,IF(J146&gt;35,(36-L146)*1.836,((36-L146)-(36-J146))*1.836)),0)+IF(F146="PČ",IF(L146&gt;31,0,IF(J146&gt;31,(32-L146)*1.347,((32-L146)-(32-J146))*1.347)),0)+ IF(F146="PČneol",IF(L146&gt;15,0,IF(J146&gt;15,(16-L146)*0.255,((16-L146)-(16-J146))*0.255)),0)+IF(F146="PŽ",IF(L146&gt;31,0,IF(J146&gt;31,(32-L146)*0.255,((32-L146)-(32-J146))*0.255)),0)+IF(F146="EČ",IF(L146&gt;23,0,IF(J146&gt;23,(24-L146)*0.612,((24-L146)-(24-J146))*0.612)),0)+IF(F146="EČneol",IF(L146&gt;7,0,IF(J146&gt;7,(8-L146)*0.204,((8-L146)-(8-J146))*0.204)),0)+IF(F146="EŽ",IF(L146&gt;23,0,IF(J146&gt;23,(24-L146)*0.204,((24-L146)-(24-J146))*0.204)),0)+IF(F146="PT",IF(L146&gt;31,0,IF(J146&gt;31,(32-L146)*0.204,((32-L146)-(32-J146))*0.204)),0)+IF(F146="JOŽ",IF(L146&gt;23,0,IF(J146&gt;23,(24-L146)*0.255,((24-L146)-(24-J146))*0.255)),0)+IF(F146="JPČ",IF(L146&gt;23,0,IF(J146&gt;23,(24-L146)*0.204,((24-L146)-(24-J146))*0.204)),0)+IF(F146="JEČ",IF(L146&gt;15,0,IF(J146&gt;15,(16-L146)*0.102,((16-L146)-(16-J146))*0.102)),0)+IF(F146="JEOF",IF(L146&gt;15,0,IF(J146&gt;15,(16-L146)*0.102,((16-L146)-(16-J146))*0.102)),0)+IF(F146="JnPČ",IF(L146&gt;15,0,IF(J146&gt;15,(16-L146)*0.153,((16-L146)-(16-J146))*0.153)),0)+IF(F146="JnEČ",IF(L146&gt;15,0,IF(J146&gt;15,(16-L146)*0.0765,((16-L146)-(16-J146))*0.0765)),0)+IF(F146="JčPČ",IF(L146&gt;15,0,IF(J146&gt;15,(16-L146)*0.06375,((16-L146)-(16-J146))*0.06375)),0)+IF(F146="JčEČ",IF(L146&gt;15,0,IF(J146&gt;15,(16-L146)*0.051,((16-L146)-(16-J146))*0.051)),0)+IF(F146="NEAK",IF(L146&gt;23,0,IF(J146&gt;23,(24-L146)*0.03444,((24-L146)-(24-J146))*0.03444)),0))</f>
        <v>2.8050000000000002</v>
      </c>
      <c r="Q146" s="77">
        <f t="shared" ref="Q146" si="98">IF(ISERROR(P146*100/N146),0,(P146*100/N146))</f>
        <v>16.21387283236994</v>
      </c>
      <c r="R146" s="76">
        <f t="shared" ref="R146" si="99">IF(Q146&lt;=30,O146+P146,O146+O146*0.3)*IF(G146=1,0.4,IF(G146=2,0.75,IF(G146="1 (kas 4 m. 1 k. nerengiamos)",0.52,1)))*IF(D146="olimpinė",1,IF(M146="Ne",0.5,1))*IF(OR(A$5="Lietuvos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federacija"),IF(OR(J146&lt;8,K146&lt;16),0,1),1)*E146*IF(I146&lt;=1,1,1/I146)*IF(OR(A$5="Lietuvos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20.507100000000001</v>
      </c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s="6" customFormat="1">
      <c r="A147" s="81">
        <v>2</v>
      </c>
      <c r="B147" s="81" t="s">
        <v>109</v>
      </c>
      <c r="C147" s="67" t="s">
        <v>29</v>
      </c>
      <c r="D147" s="81" t="s">
        <v>30</v>
      </c>
      <c r="E147" s="81">
        <v>1</v>
      </c>
      <c r="F147" s="81" t="s">
        <v>113</v>
      </c>
      <c r="G147" s="81">
        <v>4</v>
      </c>
      <c r="H147" s="81" t="s">
        <v>32</v>
      </c>
      <c r="I147" s="81"/>
      <c r="J147" s="81">
        <v>24</v>
      </c>
      <c r="K147" s="68">
        <v>16</v>
      </c>
      <c r="L147" s="81">
        <v>13</v>
      </c>
      <c r="M147" s="81" t="s">
        <v>32</v>
      </c>
      <c r="N147" s="73">
        <f t="shared" ref="N147:N149" si="100">(IF(F147="OŽ",IF(L147=1,550.8,IF(L147=2,426.38,IF(L147=3,342.14,IF(L147=4,181.44,IF(L147=5,168.48,IF(L147=6,155.52,IF(L147=7,148.5,IF(L147=8,144,0))))))))+IF(L147&lt;=8,0,IF(L147&lt;=16,137.7,IF(L147&lt;=24,108,IF(L147&lt;=32,80.1,IF(L147&lt;=36,52.2,0)))))-IF(L147&lt;=8,0,IF(L147&lt;=16,(L147-9)*2.754,IF(L147&lt;=24,(L147-17)* 2.754,IF(L147&lt;=32,(L147-25)* 2.754,IF(L147&lt;=36,(L147-33)*2.754,0))))),0)+IF(F147="PČ",IF(L147=1,449,IF(L147=2,314.6,IF(L147=3,238,IF(L147=4,172,IF(L147=5,159,IF(L147=6,145,IF(L147=7,132,IF(L147=8,119,0))))))))+IF(L147&lt;=8,0,IF(L147&lt;=16,88,IF(L147&lt;=24,55,IF(L147&lt;=32,22,0))))-IF(L147&lt;=8,0,IF(L147&lt;=16,(L147-9)*2.245,IF(L147&lt;=24,(L147-17)*2.245,IF(L147&lt;=32,(L147-25)*2.245,0)))),0)+IF(F147="PČneol",IF(L147=1,85,IF(L147=2,64.61,IF(L147=3,50.76,IF(L147=4,16.25,IF(L147=5,15,IF(L147=6,13.75,IF(L147=7,12.5,IF(L147=8,11.25,0))))))))+IF(L147&lt;=8,0,IF(L147&lt;=16,9,0))-IF(L147&lt;=8,0,IF(L147&lt;=16,(L147-9)*0.425,0)),0)+IF(F147="PŽ",IF(L147=1,85,IF(L147=2,59.5,IF(L147=3,45,IF(L147=4,32.5,IF(L147=5,30,IF(L147=6,27.5,IF(L147=7,25,IF(L147=8,22.5,0))))))))+IF(L147&lt;=8,0,IF(L147&lt;=16,19,IF(L147&lt;=24,13,IF(L147&lt;=32,8,0))))-IF(L147&lt;=8,0,IF(L147&lt;=16,(L147-9)*0.425,IF(L147&lt;=24,(L147-17)*0.425,IF(L147&lt;=32,(L147-25)*0.425,0)))),0)+IF(F147="EČ",IF(L147=1,204,IF(L147=2,156.24,IF(L147=3,123.84,IF(L147=4,72,IF(L147=5,66,IF(L147=6,60,IF(L147=7,54,IF(L147=8,48,0))))))))+IF(L147&lt;=8,0,IF(L147&lt;=16,40,IF(L147&lt;=24,25,0)))-IF(L147&lt;=8,0,IF(L147&lt;=16,(L147-9)*1.02,IF(L147&lt;=24,(L147-17)*1.02,0))),0)+IF(F147="EČneol",IF(L147=1,68,IF(L147=2,51.69,IF(L147=3,40.61,IF(L147=4,13,IF(L147=5,12,IF(L147=6,11,IF(L147=7,10,IF(L147=8,9,0)))))))))+IF(F147="EŽ",IF(L147=1,68,IF(L147=2,47.6,IF(L147=3,36,IF(L147=4,18,IF(L147=5,16.5,IF(L147=6,15,IF(L147=7,13.5,IF(L147=8,12,0))))))))+IF(L147&lt;=8,0,IF(L147&lt;=16,10,IF(L147&lt;=24,6,0)))-IF(L147&lt;=8,0,IF(L147&lt;=16,(L147-9)*0.34,IF(L147&lt;=24,(L147-17)*0.34,0))),0)+IF(F147="PT",IF(L147=1,68,IF(L147=2,52.08,IF(L147=3,41.28,IF(L147=4,24,IF(L147=5,22,IF(L147=6,20,IF(L147=7,18,IF(L147=8,16,0))))))))+IF(L147&lt;=8,0,IF(L147&lt;=16,13,IF(L147&lt;=24,9,IF(L147&lt;=32,4,0))))-IF(L147&lt;=8,0,IF(L147&lt;=16,(L147-9)*0.34,IF(L147&lt;=24,(L147-17)*0.34,IF(L147&lt;=32,(L147-25)*0.34,0)))),0)+IF(F147="JOŽ",IF(L147=1,85,IF(L147=2,59.5,IF(L147=3,45,IF(L147=4,32.5,IF(L147=5,30,IF(L147=6,27.5,IF(L147=7,25,IF(L147=8,22.5,0))))))))+IF(L147&lt;=8,0,IF(L147&lt;=16,19,IF(L147&lt;=24,13,0)))-IF(L147&lt;=8,0,IF(L147&lt;=16,(L147-9)*0.425,IF(L147&lt;=24,(L147-17)*0.425,0))),0)+IF(F147="JPČ",IF(L147=1,68,IF(L147=2,47.6,IF(L147=3,36,IF(L147=4,26,IF(L147=5,24,IF(L147=6,22,IF(L147=7,20,IF(L147=8,18,0))))))))+IF(L147&lt;=8,0,IF(L147&lt;=16,13,IF(L147&lt;=24,9,0)))-IF(L147&lt;=8,0,IF(L147&lt;=16,(L147-9)*0.34,IF(L147&lt;=24,(L147-17)*0.34,0))),0)+IF(F147="JEČ",IF(L147=1,34,IF(L147=2,26.04,IF(L147=3,20.6,IF(L147=4,12,IF(L147=5,11,IF(L147=6,10,IF(L147=7,9,IF(L147=8,8,0))))))))+IF(L147&lt;=8,0,IF(L147&lt;=16,6,0))-IF(L147&lt;=8,0,IF(L147&lt;=16,(L147-9)*0.17,0)),0)+IF(F147="JEOF",IF(L147=1,34,IF(L147=2,26.04,IF(L147=3,20.6,IF(L147=4,12,IF(L147=5,11,IF(L147=6,10,IF(L147=7,9,IF(L147=8,8,0))))))))+IF(L147&lt;=8,0,IF(L147&lt;=16,6,0))-IF(L147&lt;=8,0,IF(L147&lt;=16,(L147-9)*0.17,0)),0)+IF(F147="JnPČ",IF(L147=1,51,IF(L147=2,35.7,IF(L147=3,27,IF(L147=4,19.5,IF(L147=5,18,IF(L147=6,16.5,IF(L147=7,15,IF(L147=8,13.5,0))))))))+IF(L147&lt;=8,0,IF(L147&lt;=16,10,0))-IF(L147&lt;=8,0,IF(L147&lt;=16,(L147-9)*0.255,0)),0)+IF(F147="JnEČ",IF(L147=1,25.5,IF(L147=2,19.53,IF(L147=3,15.48,IF(L147=4,9,IF(L147=5,8.25,IF(L147=6,7.5,IF(L147=7,6.75,IF(L147=8,6,0))))))))+IF(L147&lt;=8,0,IF(L147&lt;=16,5,0))-IF(L147&lt;=8,0,IF(L147&lt;=16,(L147-9)*0.1275,0)),0)+IF(F147="JčPČ",IF(L147=1,21.25,IF(L147=2,14.5,IF(L147=3,11.5,IF(L147=4,7,IF(L147=5,6.5,IF(L147=6,6,IF(L147=7,5.5,IF(L147=8,5,0))))))))+IF(L147&lt;=8,0,IF(L147&lt;=16,4,0))-IF(L147&lt;=8,0,IF(L147&lt;=16,(L147-9)*0.10625,0)),0)+IF(F147="JčEČ",IF(L147=1,17,IF(L147=2,13.02,IF(L147=3,10.32,IF(L147=4,6,IF(L147=5,5.5,IF(L147=6,5,IF(L147=7,4.5,IF(L147=8,4,0))))))))+IF(L147&lt;=8,0,IF(L147&lt;=16,3,0))-IF(L147&lt;=8,0,IF(L147&lt;=16,(L147-9)*0.085,0)),0)+IF(F147="NEAK",IF(L147=1,11.48,IF(L147=2,8.79,IF(L147=3,6.97,IF(L147=4,4.05,IF(L147=5,3.71,IF(L147=6,3.38,IF(L147=7,3.04,IF(L147=8,2.7,0))))))))+IF(L147&lt;=8,0,IF(L147&lt;=16,2,IF(L147&lt;=24,1.3,0)))-IF(L147&lt;=8,0,IF(L147&lt;=16,(L147-9)*0.0574,IF(L147&lt;=24,(L147-17)*0.0574,0))),0))*IF(L147&lt;0,1,IF(OR(F147="PČ",F147="PŽ",F147="PT"),IF(J147&lt;32,J147/32,1),1))* IF(L147&lt;0,1,IF(OR(F147="EČ",F147="EŽ",F147="JOŽ",F147="JPČ",F147="NEAK"),IF(J147&lt;24,J147/24,1),1))*IF(L147&lt;0,1,IF(OR(F147="PČneol",F147="JEČ",F147="JEOF",F147="JnPČ",F147="JnEČ",F147="JčPČ",F147="JčEČ"),IF(J147&lt;16,J147/16,1),1))*IF(L147&lt;0,1,IF(F147="EČneol",IF(J147&lt;8,J147/8,1),1))</f>
        <v>17.3</v>
      </c>
      <c r="O147" s="75">
        <f t="shared" ref="O147:O149" si="101">IF(F147="OŽ",N147,IF(H147="Ne",IF(J147*0.3&lt;J147-L147,N147,0),IF(J147*0.1&lt;J147-L147,N147,0)))</f>
        <v>17.3</v>
      </c>
      <c r="P147" s="74">
        <f t="shared" ref="P147:P149" si="102">IF(O147=0,0,IF(F147="OŽ",IF(L147&gt;35,0,IF(J147&gt;35,(36-L147)*1.836,((36-L147)-(36-J147))*1.836)),0)+IF(F147="PČ",IF(L147&gt;31,0,IF(J147&gt;31,(32-L147)*1.347,((32-L147)-(32-J147))*1.347)),0)+ IF(F147="PČneol",IF(L147&gt;15,0,IF(J147&gt;15,(16-L147)*0.255,((16-L147)-(16-J147))*0.255)),0)+IF(F147="PŽ",IF(L147&gt;31,0,IF(J147&gt;31,(32-L147)*0.255,((32-L147)-(32-J147))*0.255)),0)+IF(F147="EČ",IF(L147&gt;23,0,IF(J147&gt;23,(24-L147)*0.612,((24-L147)-(24-J147))*0.612)),0)+IF(F147="EČneol",IF(L147&gt;7,0,IF(J147&gt;7,(8-L147)*0.204,((8-L147)-(8-J147))*0.204)),0)+IF(F147="EŽ",IF(L147&gt;23,0,IF(J147&gt;23,(24-L147)*0.204,((24-L147)-(24-J147))*0.204)),0)+IF(F147="PT",IF(L147&gt;31,0,IF(J147&gt;31,(32-L147)*0.204,((32-L147)-(32-J147))*0.204)),0)+IF(F147="JOŽ",IF(L147&gt;23,0,IF(J147&gt;23,(24-L147)*0.255,((24-L147)-(24-J147))*0.255)),0)+IF(F147="JPČ",IF(L147&gt;23,0,IF(J147&gt;23,(24-L147)*0.204,((24-L147)-(24-J147))*0.204)),0)+IF(F147="JEČ",IF(L147&gt;15,0,IF(J147&gt;15,(16-L147)*0.102,((16-L147)-(16-J147))*0.102)),0)+IF(F147="JEOF",IF(L147&gt;15,0,IF(J147&gt;15,(16-L147)*0.102,((16-L147)-(16-J147))*0.102)),0)+IF(F147="JnPČ",IF(L147&gt;15,0,IF(J147&gt;15,(16-L147)*0.153,((16-L147)-(16-J147))*0.153)),0)+IF(F147="JnEČ",IF(L147&gt;15,0,IF(J147&gt;15,(16-L147)*0.0765,((16-L147)-(16-J147))*0.0765)),0)+IF(F147="JčPČ",IF(L147&gt;15,0,IF(J147&gt;15,(16-L147)*0.06375,((16-L147)-(16-J147))*0.06375)),0)+IF(F147="JčEČ",IF(L147&gt;15,0,IF(J147&gt;15,(16-L147)*0.051,((16-L147)-(16-J147))*0.051)),0)+IF(F147="NEAK",IF(L147&gt;23,0,IF(J147&gt;23,(24-L147)*0.03444,((24-L147)-(24-J147))*0.03444)),0))</f>
        <v>2.8050000000000002</v>
      </c>
      <c r="Q147" s="77">
        <f t="shared" ref="Q147:Q149" si="103">IF(ISERROR(P147*100/N147),0,(P147*100/N147))</f>
        <v>16.21387283236994</v>
      </c>
      <c r="R147" s="76">
        <f t="shared" ref="R147:R149" si="104">IF(Q147&lt;=30,O147+P147,O147+O147*0.3)*IF(G147=1,0.4,IF(G147=2,0.75,IF(G147="1 (kas 4 m. 1 k. nerengiamos)",0.52,1)))*IF(D147="olimpinė",1,IF(M147="Ne",0.5,1))*IF(OR(A$5="Lietuvos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federacija"),IF(OR(J147&lt;8,K147&lt;16),0,1),1)*E147*IF(I147&lt;=1,1,1/I147)*IF(OR(A$5="Lietuvos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20.507100000000001</v>
      </c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ht="15" customHeight="1">
      <c r="A148" s="81">
        <v>3</v>
      </c>
      <c r="B148" s="81" t="s">
        <v>114</v>
      </c>
      <c r="C148" s="67" t="s">
        <v>38</v>
      </c>
      <c r="D148" s="81" t="s">
        <v>30</v>
      </c>
      <c r="E148" s="69">
        <v>1</v>
      </c>
      <c r="F148" s="81" t="s">
        <v>113</v>
      </c>
      <c r="G148" s="81">
        <v>4</v>
      </c>
      <c r="H148" s="81" t="s">
        <v>32</v>
      </c>
      <c r="I148" s="81"/>
      <c r="J148" s="81">
        <v>24</v>
      </c>
      <c r="K148" s="68">
        <v>16</v>
      </c>
      <c r="L148" s="81">
        <v>16</v>
      </c>
      <c r="M148" s="81" t="s">
        <v>32</v>
      </c>
      <c r="N148" s="73">
        <f t="shared" si="100"/>
        <v>16.024999999999999</v>
      </c>
      <c r="O148" s="75">
        <f t="shared" si="101"/>
        <v>16.024999999999999</v>
      </c>
      <c r="P148" s="74">
        <f t="shared" si="102"/>
        <v>2.04</v>
      </c>
      <c r="Q148" s="77">
        <f t="shared" si="103"/>
        <v>12.730109204368176</v>
      </c>
      <c r="R148" s="76">
        <f t="shared" si="104"/>
        <v>18.426299999999998</v>
      </c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</row>
    <row r="149" spans="1:34" ht="18" customHeight="1">
      <c r="A149" s="81">
        <v>4</v>
      </c>
      <c r="B149" s="81" t="s">
        <v>115</v>
      </c>
      <c r="C149" s="67" t="s">
        <v>38</v>
      </c>
      <c r="D149" s="81" t="s">
        <v>30</v>
      </c>
      <c r="E149" s="69">
        <v>1</v>
      </c>
      <c r="F149" s="81" t="s">
        <v>113</v>
      </c>
      <c r="G149" s="81">
        <v>4</v>
      </c>
      <c r="H149" s="81" t="s">
        <v>32</v>
      </c>
      <c r="I149" s="81"/>
      <c r="J149" s="81">
        <v>24</v>
      </c>
      <c r="K149" s="68">
        <v>16</v>
      </c>
      <c r="L149" s="81">
        <v>8</v>
      </c>
      <c r="M149" s="81" t="s">
        <v>32</v>
      </c>
      <c r="N149" s="73">
        <f t="shared" si="100"/>
        <v>22.5</v>
      </c>
      <c r="O149" s="75">
        <f t="shared" si="101"/>
        <v>22.5</v>
      </c>
      <c r="P149" s="74">
        <f t="shared" si="102"/>
        <v>4.08</v>
      </c>
      <c r="Q149" s="77">
        <f t="shared" si="103"/>
        <v>18.133333333333333</v>
      </c>
      <c r="R149" s="76">
        <f t="shared" si="104"/>
        <v>27.111599999999999</v>
      </c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ht="15" customHeight="1">
      <c r="A150" s="124" t="s">
        <v>40</v>
      </c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6"/>
      <c r="R150" s="76">
        <f>SUM(R146:R149)</f>
        <v>86.552099999999996</v>
      </c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ht="15.75">
      <c r="A151" s="53" t="s">
        <v>116</v>
      </c>
      <c r="B151" s="53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6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>
      <c r="A152" s="54" t="s">
        <v>61</v>
      </c>
      <c r="B152" s="54"/>
      <c r="C152" s="54"/>
      <c r="D152" s="54"/>
      <c r="E152" s="54"/>
      <c r="F152" s="54"/>
      <c r="G152" s="54"/>
      <c r="H152" s="54"/>
      <c r="I152" s="54"/>
      <c r="J152" s="65"/>
      <c r="K152" s="65"/>
      <c r="L152" s="65"/>
      <c r="M152" s="65"/>
      <c r="N152" s="65"/>
      <c r="O152" s="65"/>
      <c r="P152" s="65"/>
      <c r="Q152" s="65"/>
      <c r="R152" s="66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>
      <c r="A153" s="127" t="s">
        <v>117</v>
      </c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83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ht="18">
      <c r="A154" s="112" t="s">
        <v>27</v>
      </c>
      <c r="B154" s="113"/>
      <c r="C154" s="113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83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>
      <c r="A155" s="129" t="s">
        <v>118</v>
      </c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83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>
      <c r="A156" s="81">
        <v>1</v>
      </c>
      <c r="B156" s="81" t="s">
        <v>76</v>
      </c>
      <c r="C156" s="67" t="s">
        <v>29</v>
      </c>
      <c r="D156" s="81" t="s">
        <v>39</v>
      </c>
      <c r="E156" s="81">
        <v>1</v>
      </c>
      <c r="F156" s="81" t="s">
        <v>57</v>
      </c>
      <c r="G156" s="81">
        <v>1</v>
      </c>
      <c r="H156" s="81" t="s">
        <v>98</v>
      </c>
      <c r="I156" s="81"/>
      <c r="J156" s="81">
        <v>7</v>
      </c>
      <c r="K156" s="68">
        <v>16</v>
      </c>
      <c r="L156" s="81">
        <v>1</v>
      </c>
      <c r="M156" s="81" t="s">
        <v>32</v>
      </c>
      <c r="N156" s="73">
        <v>85</v>
      </c>
      <c r="O156" s="75">
        <v>85</v>
      </c>
      <c r="P156" s="74">
        <v>1.53</v>
      </c>
      <c r="Q156" s="77">
        <v>1.8</v>
      </c>
      <c r="R156" s="76">
        <v>35.30424</v>
      </c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>
      <c r="A157" s="81">
        <v>2</v>
      </c>
      <c r="B157" s="81" t="s">
        <v>99</v>
      </c>
      <c r="C157" s="67" t="s">
        <v>29</v>
      </c>
      <c r="D157" s="81" t="s">
        <v>39</v>
      </c>
      <c r="E157" s="81">
        <v>1</v>
      </c>
      <c r="F157" s="81" t="s">
        <v>57</v>
      </c>
      <c r="G157" s="81">
        <v>1</v>
      </c>
      <c r="H157" s="81" t="s">
        <v>98</v>
      </c>
      <c r="I157" s="81"/>
      <c r="J157" s="81">
        <v>7</v>
      </c>
      <c r="K157" s="68">
        <v>16</v>
      </c>
      <c r="L157" s="81">
        <v>3</v>
      </c>
      <c r="M157" s="81" t="s">
        <v>32</v>
      </c>
      <c r="N157" s="73">
        <v>50.76</v>
      </c>
      <c r="O157" s="75">
        <v>50.76</v>
      </c>
      <c r="P157" s="74">
        <v>1.02</v>
      </c>
      <c r="Q157" s="77">
        <v>2.0094562647754137</v>
      </c>
      <c r="R157" s="76">
        <v>21.126240000000003</v>
      </c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>
      <c r="A158" s="124" t="s">
        <v>40</v>
      </c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6"/>
      <c r="R158" s="76">
        <f>SUM(R156:R157)</f>
        <v>56.430480000000003</v>
      </c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>
      <c r="A159" s="49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>
      <c r="A160" s="127" t="s">
        <v>119</v>
      </c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83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ht="15" customHeight="1">
      <c r="A161" s="112" t="s">
        <v>27</v>
      </c>
      <c r="B161" s="113"/>
      <c r="C161" s="113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83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>
      <c r="A162" s="129" t="s">
        <v>120</v>
      </c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83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>
      <c r="A163" s="81">
        <v>1</v>
      </c>
      <c r="B163" s="81" t="s">
        <v>53</v>
      </c>
      <c r="C163" s="67" t="s">
        <v>29</v>
      </c>
      <c r="D163" s="81" t="s">
        <v>30</v>
      </c>
      <c r="E163" s="81">
        <v>1</v>
      </c>
      <c r="F163" s="81" t="s">
        <v>70</v>
      </c>
      <c r="G163" s="81">
        <v>1</v>
      </c>
      <c r="H163" s="81" t="s">
        <v>32</v>
      </c>
      <c r="I163" s="81"/>
      <c r="J163" s="81">
        <v>48</v>
      </c>
      <c r="K163" s="68">
        <v>16</v>
      </c>
      <c r="L163" s="81">
        <v>15</v>
      </c>
      <c r="M163" s="81" t="s">
        <v>32</v>
      </c>
      <c r="N163" s="73">
        <f t="shared" ref="N163" si="105">(IF(F163="OŽ",IF(L163=1,550.8,IF(L163=2,426.38,IF(L163=3,342.14,IF(L163=4,181.44,IF(L163=5,168.48,IF(L163=6,155.52,IF(L163=7,148.5,IF(L163=8,144,0))))))))+IF(L163&lt;=8,0,IF(L163&lt;=16,137.7,IF(L163&lt;=24,108,IF(L163&lt;=32,80.1,IF(L163&lt;=36,52.2,0)))))-IF(L163&lt;=8,0,IF(L163&lt;=16,(L163-9)*2.754,IF(L163&lt;=24,(L163-17)* 2.754,IF(L163&lt;=32,(L163-25)* 2.754,IF(L163&lt;=36,(L163-33)*2.754,0))))),0)+IF(F163="PČ",IF(L163=1,449,IF(L163=2,314.6,IF(L163=3,238,IF(L163=4,172,IF(L163=5,159,IF(L163=6,145,IF(L163=7,132,IF(L163=8,119,0))))))))+IF(L163&lt;=8,0,IF(L163&lt;=16,88,IF(L163&lt;=24,55,IF(L163&lt;=32,22,0))))-IF(L163&lt;=8,0,IF(L163&lt;=16,(L163-9)*2.245,IF(L163&lt;=24,(L163-17)*2.245,IF(L163&lt;=32,(L163-25)*2.245,0)))),0)+IF(F163="PČneol",IF(L163=1,85,IF(L163=2,64.61,IF(L163=3,50.76,IF(L163=4,16.25,IF(L163=5,15,IF(L163=6,13.75,IF(L163=7,12.5,IF(L163=8,11.25,0))))))))+IF(L163&lt;=8,0,IF(L163&lt;=16,9,0))-IF(L163&lt;=8,0,IF(L163&lt;=16,(L163-9)*0.425,0)),0)+IF(F163="PŽ",IF(L163=1,85,IF(L163=2,59.5,IF(L163=3,45,IF(L163=4,32.5,IF(L163=5,30,IF(L163=6,27.5,IF(L163=7,25,IF(L163=8,22.5,0))))))))+IF(L163&lt;=8,0,IF(L163&lt;=16,19,IF(L163&lt;=24,13,IF(L163&lt;=32,8,0))))-IF(L163&lt;=8,0,IF(L163&lt;=16,(L163-9)*0.425,IF(L163&lt;=24,(L163-17)*0.425,IF(L163&lt;=32,(L163-25)*0.425,0)))),0)+IF(F163="EČ",IF(L163=1,204,IF(L163=2,156.24,IF(L163=3,123.84,IF(L163=4,72,IF(L163=5,66,IF(L163=6,60,IF(L163=7,54,IF(L163=8,48,0))))))))+IF(L163&lt;=8,0,IF(L163&lt;=16,40,IF(L163&lt;=24,25,0)))-IF(L163&lt;=8,0,IF(L163&lt;=16,(L163-9)*1.02,IF(L163&lt;=24,(L163-17)*1.02,0))),0)+IF(F163="EČneol",IF(L163=1,68,IF(L163=2,51.69,IF(L163=3,40.61,IF(L163=4,13,IF(L163=5,12,IF(L163=6,11,IF(L163=7,10,IF(L163=8,9,0)))))))))+IF(F163="EŽ",IF(L163=1,68,IF(L163=2,47.6,IF(L163=3,36,IF(L163=4,18,IF(L163=5,16.5,IF(L163=6,15,IF(L163=7,13.5,IF(L163=8,12,0))))))))+IF(L163&lt;=8,0,IF(L163&lt;=16,10,IF(L163&lt;=24,6,0)))-IF(L163&lt;=8,0,IF(L163&lt;=16,(L163-9)*0.34,IF(L163&lt;=24,(L163-17)*0.34,0))),0)+IF(F163="PT",IF(L163=1,68,IF(L163=2,52.08,IF(L163=3,41.28,IF(L163=4,24,IF(L163=5,22,IF(L163=6,20,IF(L163=7,18,IF(L163=8,16,0))))))))+IF(L163&lt;=8,0,IF(L163&lt;=16,13,IF(L163&lt;=24,9,IF(L163&lt;=32,4,0))))-IF(L163&lt;=8,0,IF(L163&lt;=16,(L163-9)*0.34,IF(L163&lt;=24,(L163-17)*0.34,IF(L163&lt;=32,(L163-25)*0.34,0)))),0)+IF(F163="JOŽ",IF(L163=1,85,IF(L163=2,59.5,IF(L163=3,45,IF(L163=4,32.5,IF(L163=5,30,IF(L163=6,27.5,IF(L163=7,25,IF(L163=8,22.5,0))))))))+IF(L163&lt;=8,0,IF(L163&lt;=16,19,IF(L163&lt;=24,13,0)))-IF(L163&lt;=8,0,IF(L163&lt;=16,(L163-9)*0.425,IF(L163&lt;=24,(L163-17)*0.425,0))),0)+IF(F163="JPČ",IF(L163=1,68,IF(L163=2,47.6,IF(L163=3,36,IF(L163=4,26,IF(L163=5,24,IF(L163=6,22,IF(L163=7,20,IF(L163=8,18,0))))))))+IF(L163&lt;=8,0,IF(L163&lt;=16,13,IF(L163&lt;=24,9,0)))-IF(L163&lt;=8,0,IF(L163&lt;=16,(L163-9)*0.34,IF(L163&lt;=24,(L163-17)*0.34,0))),0)+IF(F163="JEČ",IF(L163=1,34,IF(L163=2,26.04,IF(L163=3,20.6,IF(L163=4,12,IF(L163=5,11,IF(L163=6,10,IF(L163=7,9,IF(L163=8,8,0))))))))+IF(L163&lt;=8,0,IF(L163&lt;=16,6,0))-IF(L163&lt;=8,0,IF(L163&lt;=16,(L163-9)*0.17,0)),0)+IF(F163="JEOF",IF(L163=1,34,IF(L163=2,26.04,IF(L163=3,20.6,IF(L163=4,12,IF(L163=5,11,IF(L163=6,10,IF(L163=7,9,IF(L163=8,8,0))))))))+IF(L163&lt;=8,0,IF(L163&lt;=16,6,0))-IF(L163&lt;=8,0,IF(L163&lt;=16,(L163-9)*0.17,0)),0)+IF(F163="JnPČ",IF(L163=1,51,IF(L163=2,35.7,IF(L163=3,27,IF(L163=4,19.5,IF(L163=5,18,IF(L163=6,16.5,IF(L163=7,15,IF(L163=8,13.5,0))))))))+IF(L163&lt;=8,0,IF(L163&lt;=16,10,0))-IF(L163&lt;=8,0,IF(L163&lt;=16,(L163-9)*0.255,0)),0)+IF(F163="JnEČ",IF(L163=1,25.5,IF(L163=2,19.53,IF(L163=3,15.48,IF(L163=4,9,IF(L163=5,8.25,IF(L163=6,7.5,IF(L163=7,6.75,IF(L163=8,6,0))))))))+IF(L163&lt;=8,0,IF(L163&lt;=16,5,0))-IF(L163&lt;=8,0,IF(L163&lt;=16,(L163-9)*0.1275,0)),0)+IF(F163="JčPČ",IF(L163=1,21.25,IF(L163=2,14.5,IF(L163=3,11.5,IF(L163=4,7,IF(L163=5,6.5,IF(L163=6,6,IF(L163=7,5.5,IF(L163=8,5,0))))))))+IF(L163&lt;=8,0,IF(L163&lt;=16,4,0))-IF(L163&lt;=8,0,IF(L163&lt;=16,(L163-9)*0.10625,0)),0)+IF(F163="JčEČ",IF(L163=1,17,IF(L163=2,13.02,IF(L163=3,10.32,IF(L163=4,6,IF(L163=5,5.5,IF(L163=6,5,IF(L163=7,4.5,IF(L163=8,4,0))))))))+IF(L163&lt;=8,0,IF(L163&lt;=16,3,0))-IF(L163&lt;=8,0,IF(L163&lt;=16,(L163-9)*0.085,0)),0)+IF(F163="NEAK",IF(L163=1,11.48,IF(L163=2,8.79,IF(L163=3,6.97,IF(L163=4,4.05,IF(L163=5,3.71,IF(L163=6,3.38,IF(L163=7,3.04,IF(L163=8,2.7,0))))))))+IF(L163&lt;=8,0,IF(L163&lt;=16,2,IF(L163&lt;=24,1.3,0)))-IF(L163&lt;=8,0,IF(L163&lt;=16,(L163-9)*0.0574,IF(L163&lt;=24,(L163-17)*0.0574,0))),0))*IF(L163&lt;0,1,IF(OR(F163="PČ",F163="PŽ",F163="PT"),IF(J163&lt;32,J163/32,1),1))* IF(L163&lt;0,1,IF(OR(F163="EČ",F163="EŽ",F163="JOŽ",F163="JPČ",F163="NEAK"),IF(J163&lt;24,J163/24,1),1))*IF(L163&lt;0,1,IF(OR(F163="PČneol",F163="JEČ",F163="JEOF",F163="JnPČ",F163="JnEČ",F163="JčPČ",F163="JčEČ"),IF(J163&lt;16,J163/16,1),1))*IF(L163&lt;0,1,IF(F163="EČneol",IF(J163&lt;8,J163/8,1),1))</f>
        <v>33.880000000000003</v>
      </c>
      <c r="O163" s="75">
        <f t="shared" ref="O163" si="106">IF(F163="OŽ",N163,IF(H163="Ne",IF(J163*0.3&lt;J163-L163,N163,0),IF(J163*0.1&lt;J163-L163,N163,0)))</f>
        <v>33.880000000000003</v>
      </c>
      <c r="P163" s="74">
        <f t="shared" ref="P163" si="107">IF(O163=0,0,IF(F163="OŽ",IF(L163&gt;35,0,IF(J163&gt;35,(36-L163)*1.836,((36-L163)-(36-J163))*1.836)),0)+IF(F163="PČ",IF(L163&gt;31,0,IF(J163&gt;31,(32-L163)*1.347,((32-L163)-(32-J163))*1.347)),0)+ IF(F163="PČneol",IF(L163&gt;15,0,IF(J163&gt;15,(16-L163)*0.255,((16-L163)-(16-J163))*0.255)),0)+IF(F163="PŽ",IF(L163&gt;31,0,IF(J163&gt;31,(32-L163)*0.255,((32-L163)-(32-J163))*0.255)),0)+IF(F163="EČ",IF(L163&gt;23,0,IF(J163&gt;23,(24-L163)*0.612,((24-L163)-(24-J163))*0.612)),0)+IF(F163="EČneol",IF(L163&gt;7,0,IF(J163&gt;7,(8-L163)*0.204,((8-L163)-(8-J163))*0.204)),0)+IF(F163="EŽ",IF(L163&gt;23,0,IF(J163&gt;23,(24-L163)*0.204,((24-L163)-(24-J163))*0.204)),0)+IF(F163="PT",IF(L163&gt;31,0,IF(J163&gt;31,(32-L163)*0.204,((32-L163)-(32-J163))*0.204)),0)+IF(F163="JOŽ",IF(L163&gt;23,0,IF(J163&gt;23,(24-L163)*0.255,((24-L163)-(24-J163))*0.255)),0)+IF(F163="JPČ",IF(L163&gt;23,0,IF(J163&gt;23,(24-L163)*0.204,((24-L163)-(24-J163))*0.204)),0)+IF(F163="JEČ",IF(L163&gt;15,0,IF(J163&gt;15,(16-L163)*0.102,((16-L163)-(16-J163))*0.102)),0)+IF(F163="JEOF",IF(L163&gt;15,0,IF(J163&gt;15,(16-L163)*0.102,((16-L163)-(16-J163))*0.102)),0)+IF(F163="JnPČ",IF(L163&gt;15,0,IF(J163&gt;15,(16-L163)*0.153,((16-L163)-(16-J163))*0.153)),0)+IF(F163="JnEČ",IF(L163&gt;15,0,IF(J163&gt;15,(16-L163)*0.0765,((16-L163)-(16-J163))*0.0765)),0)+IF(F163="JčPČ",IF(L163&gt;15,0,IF(J163&gt;15,(16-L163)*0.06375,((16-L163)-(16-J163))*0.06375)),0)+IF(F163="JčEČ",IF(L163&gt;15,0,IF(J163&gt;15,(16-L163)*0.051,((16-L163)-(16-J163))*0.051)),0)+IF(F163="NEAK",IF(L163&gt;23,0,IF(J163&gt;23,(24-L163)*0.03444,((24-L163)-(24-J163))*0.03444)),0))</f>
        <v>5.508</v>
      </c>
      <c r="Q163" s="77">
        <f t="shared" ref="Q163" si="108">IF(ISERROR(P163*100/N163),0,(P163*100/N163))</f>
        <v>16.257378984651709</v>
      </c>
      <c r="R163" s="76">
        <f t="shared" ref="R163" si="109">IF(Q163&lt;=30,O163+P163,O163+O163*0.3)*IF(G163=1,0.4,IF(G163=2,0.75,IF(G163="1 (kas 4 m. 1 k. nerengiamos)",0.52,1)))*IF(D163="olimpinė",1,IF(M163="Ne",0.5,1))*IF(OR(A$5="Lietuvos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federacija"),IF(OR(J163&lt;8,K163&lt;16),0,1),1)*E163*IF(I163&lt;=1,1,1/I163)*IF(OR(A$5="Lietuvos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16.070304000000004</v>
      </c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</row>
    <row r="164" spans="1:34" s="6" customFormat="1">
      <c r="A164" s="81">
        <v>2</v>
      </c>
      <c r="B164" s="81" t="s">
        <v>100</v>
      </c>
      <c r="C164" s="67" t="s">
        <v>29</v>
      </c>
      <c r="D164" s="81" t="s">
        <v>30</v>
      </c>
      <c r="E164" s="81">
        <v>1</v>
      </c>
      <c r="F164" s="81" t="s">
        <v>70</v>
      </c>
      <c r="G164" s="81">
        <v>1</v>
      </c>
      <c r="H164" s="81" t="s">
        <v>32</v>
      </c>
      <c r="I164" s="81"/>
      <c r="J164" s="81">
        <v>48</v>
      </c>
      <c r="K164" s="68">
        <v>16</v>
      </c>
      <c r="L164" s="81">
        <v>18</v>
      </c>
      <c r="M164" s="81" t="s">
        <v>32</v>
      </c>
      <c r="N164" s="73">
        <f t="shared" ref="N164:N169" si="110">(IF(F164="OŽ",IF(L164=1,550.8,IF(L164=2,426.38,IF(L164=3,342.14,IF(L164=4,181.44,IF(L164=5,168.48,IF(L164=6,155.52,IF(L164=7,148.5,IF(L164=8,144,0))))))))+IF(L164&lt;=8,0,IF(L164&lt;=16,137.7,IF(L164&lt;=24,108,IF(L164&lt;=32,80.1,IF(L164&lt;=36,52.2,0)))))-IF(L164&lt;=8,0,IF(L164&lt;=16,(L164-9)*2.754,IF(L164&lt;=24,(L164-17)* 2.754,IF(L164&lt;=32,(L164-25)* 2.754,IF(L164&lt;=36,(L164-33)*2.754,0))))),0)+IF(F164="PČ",IF(L164=1,449,IF(L164=2,314.6,IF(L164=3,238,IF(L164=4,172,IF(L164=5,159,IF(L164=6,145,IF(L164=7,132,IF(L164=8,119,0))))))))+IF(L164&lt;=8,0,IF(L164&lt;=16,88,IF(L164&lt;=24,55,IF(L164&lt;=32,22,0))))-IF(L164&lt;=8,0,IF(L164&lt;=16,(L164-9)*2.245,IF(L164&lt;=24,(L164-17)*2.245,IF(L164&lt;=32,(L164-25)*2.245,0)))),0)+IF(F164="PČneol",IF(L164=1,85,IF(L164=2,64.61,IF(L164=3,50.76,IF(L164=4,16.25,IF(L164=5,15,IF(L164=6,13.75,IF(L164=7,12.5,IF(L164=8,11.25,0))))))))+IF(L164&lt;=8,0,IF(L164&lt;=16,9,0))-IF(L164&lt;=8,0,IF(L164&lt;=16,(L164-9)*0.425,0)),0)+IF(F164="PŽ",IF(L164=1,85,IF(L164=2,59.5,IF(L164=3,45,IF(L164=4,32.5,IF(L164=5,30,IF(L164=6,27.5,IF(L164=7,25,IF(L164=8,22.5,0))))))))+IF(L164&lt;=8,0,IF(L164&lt;=16,19,IF(L164&lt;=24,13,IF(L164&lt;=32,8,0))))-IF(L164&lt;=8,0,IF(L164&lt;=16,(L164-9)*0.425,IF(L164&lt;=24,(L164-17)*0.425,IF(L164&lt;=32,(L164-25)*0.425,0)))),0)+IF(F164="EČ",IF(L164=1,204,IF(L164=2,156.24,IF(L164=3,123.84,IF(L164=4,72,IF(L164=5,66,IF(L164=6,60,IF(L164=7,54,IF(L164=8,48,0))))))))+IF(L164&lt;=8,0,IF(L164&lt;=16,40,IF(L164&lt;=24,25,0)))-IF(L164&lt;=8,0,IF(L164&lt;=16,(L164-9)*1.02,IF(L164&lt;=24,(L164-17)*1.02,0))),0)+IF(F164="EČneol",IF(L164=1,68,IF(L164=2,51.69,IF(L164=3,40.61,IF(L164=4,13,IF(L164=5,12,IF(L164=6,11,IF(L164=7,10,IF(L164=8,9,0)))))))))+IF(F164="EŽ",IF(L164=1,68,IF(L164=2,47.6,IF(L164=3,36,IF(L164=4,18,IF(L164=5,16.5,IF(L164=6,15,IF(L164=7,13.5,IF(L164=8,12,0))))))))+IF(L164&lt;=8,0,IF(L164&lt;=16,10,IF(L164&lt;=24,6,0)))-IF(L164&lt;=8,0,IF(L164&lt;=16,(L164-9)*0.34,IF(L164&lt;=24,(L164-17)*0.34,0))),0)+IF(F164="PT",IF(L164=1,68,IF(L164=2,52.08,IF(L164=3,41.28,IF(L164=4,24,IF(L164=5,22,IF(L164=6,20,IF(L164=7,18,IF(L164=8,16,0))))))))+IF(L164&lt;=8,0,IF(L164&lt;=16,13,IF(L164&lt;=24,9,IF(L164&lt;=32,4,0))))-IF(L164&lt;=8,0,IF(L164&lt;=16,(L164-9)*0.34,IF(L164&lt;=24,(L164-17)*0.34,IF(L164&lt;=32,(L164-25)*0.34,0)))),0)+IF(F164="JOŽ",IF(L164=1,85,IF(L164=2,59.5,IF(L164=3,45,IF(L164=4,32.5,IF(L164=5,30,IF(L164=6,27.5,IF(L164=7,25,IF(L164=8,22.5,0))))))))+IF(L164&lt;=8,0,IF(L164&lt;=16,19,IF(L164&lt;=24,13,0)))-IF(L164&lt;=8,0,IF(L164&lt;=16,(L164-9)*0.425,IF(L164&lt;=24,(L164-17)*0.425,0))),0)+IF(F164="JPČ",IF(L164=1,68,IF(L164=2,47.6,IF(L164=3,36,IF(L164=4,26,IF(L164=5,24,IF(L164=6,22,IF(L164=7,20,IF(L164=8,18,0))))))))+IF(L164&lt;=8,0,IF(L164&lt;=16,13,IF(L164&lt;=24,9,0)))-IF(L164&lt;=8,0,IF(L164&lt;=16,(L164-9)*0.34,IF(L164&lt;=24,(L164-17)*0.34,0))),0)+IF(F164="JEČ",IF(L164=1,34,IF(L164=2,26.04,IF(L164=3,20.6,IF(L164=4,12,IF(L164=5,11,IF(L164=6,10,IF(L164=7,9,IF(L164=8,8,0))))))))+IF(L164&lt;=8,0,IF(L164&lt;=16,6,0))-IF(L164&lt;=8,0,IF(L164&lt;=16,(L164-9)*0.17,0)),0)+IF(F164="JEOF",IF(L164=1,34,IF(L164=2,26.04,IF(L164=3,20.6,IF(L164=4,12,IF(L164=5,11,IF(L164=6,10,IF(L164=7,9,IF(L164=8,8,0))))))))+IF(L164&lt;=8,0,IF(L164&lt;=16,6,0))-IF(L164&lt;=8,0,IF(L164&lt;=16,(L164-9)*0.17,0)),0)+IF(F164="JnPČ",IF(L164=1,51,IF(L164=2,35.7,IF(L164=3,27,IF(L164=4,19.5,IF(L164=5,18,IF(L164=6,16.5,IF(L164=7,15,IF(L164=8,13.5,0))))))))+IF(L164&lt;=8,0,IF(L164&lt;=16,10,0))-IF(L164&lt;=8,0,IF(L164&lt;=16,(L164-9)*0.255,0)),0)+IF(F164="JnEČ",IF(L164=1,25.5,IF(L164=2,19.53,IF(L164=3,15.48,IF(L164=4,9,IF(L164=5,8.25,IF(L164=6,7.5,IF(L164=7,6.75,IF(L164=8,6,0))))))))+IF(L164&lt;=8,0,IF(L164&lt;=16,5,0))-IF(L164&lt;=8,0,IF(L164&lt;=16,(L164-9)*0.1275,0)),0)+IF(F164="JčPČ",IF(L164=1,21.25,IF(L164=2,14.5,IF(L164=3,11.5,IF(L164=4,7,IF(L164=5,6.5,IF(L164=6,6,IF(L164=7,5.5,IF(L164=8,5,0))))))))+IF(L164&lt;=8,0,IF(L164&lt;=16,4,0))-IF(L164&lt;=8,0,IF(L164&lt;=16,(L164-9)*0.10625,0)),0)+IF(F164="JčEČ",IF(L164=1,17,IF(L164=2,13.02,IF(L164=3,10.32,IF(L164=4,6,IF(L164=5,5.5,IF(L164=6,5,IF(L164=7,4.5,IF(L164=8,4,0))))))))+IF(L164&lt;=8,0,IF(L164&lt;=16,3,0))-IF(L164&lt;=8,0,IF(L164&lt;=16,(L164-9)*0.085,0)),0)+IF(F164="NEAK",IF(L164=1,11.48,IF(L164=2,8.79,IF(L164=3,6.97,IF(L164=4,4.05,IF(L164=5,3.71,IF(L164=6,3.38,IF(L164=7,3.04,IF(L164=8,2.7,0))))))))+IF(L164&lt;=8,0,IF(L164&lt;=16,2,IF(L164&lt;=24,1.3,0)))-IF(L164&lt;=8,0,IF(L164&lt;=16,(L164-9)*0.0574,IF(L164&lt;=24,(L164-17)*0.0574,0))),0))*IF(L164&lt;0,1,IF(OR(F164="PČ",F164="PŽ",F164="PT"),IF(J164&lt;32,J164/32,1),1))* IF(L164&lt;0,1,IF(OR(F164="EČ",F164="EŽ",F164="JOŽ",F164="JPČ",F164="NEAK"),IF(J164&lt;24,J164/24,1),1))*IF(L164&lt;0,1,IF(OR(F164="PČneol",F164="JEČ",F164="JEOF",F164="JnPČ",F164="JnEČ",F164="JčPČ",F164="JčEČ"),IF(J164&lt;16,J164/16,1),1))*IF(L164&lt;0,1,IF(F164="EČneol",IF(J164&lt;8,J164/8,1),1))</f>
        <v>23.98</v>
      </c>
      <c r="O164" s="75">
        <f t="shared" ref="O164:O169" si="111">IF(F164="OŽ",N164,IF(H164="Ne",IF(J164*0.3&lt;J164-L164,N164,0),IF(J164*0.1&lt;J164-L164,N164,0)))</f>
        <v>23.98</v>
      </c>
      <c r="P164" s="74">
        <f t="shared" ref="P164:P169" si="112">IF(O164=0,0,IF(F164="OŽ",IF(L164&gt;35,0,IF(J164&gt;35,(36-L164)*1.836,((36-L164)-(36-J164))*1.836)),0)+IF(F164="PČ",IF(L164&gt;31,0,IF(J164&gt;31,(32-L164)*1.347,((32-L164)-(32-J164))*1.347)),0)+ IF(F164="PČneol",IF(L164&gt;15,0,IF(J164&gt;15,(16-L164)*0.255,((16-L164)-(16-J164))*0.255)),0)+IF(F164="PŽ",IF(L164&gt;31,0,IF(J164&gt;31,(32-L164)*0.255,((32-L164)-(32-J164))*0.255)),0)+IF(F164="EČ",IF(L164&gt;23,0,IF(J164&gt;23,(24-L164)*0.612,((24-L164)-(24-J164))*0.612)),0)+IF(F164="EČneol",IF(L164&gt;7,0,IF(J164&gt;7,(8-L164)*0.204,((8-L164)-(8-J164))*0.204)),0)+IF(F164="EŽ",IF(L164&gt;23,0,IF(J164&gt;23,(24-L164)*0.204,((24-L164)-(24-J164))*0.204)),0)+IF(F164="PT",IF(L164&gt;31,0,IF(J164&gt;31,(32-L164)*0.204,((32-L164)-(32-J164))*0.204)),0)+IF(F164="JOŽ",IF(L164&gt;23,0,IF(J164&gt;23,(24-L164)*0.255,((24-L164)-(24-J164))*0.255)),0)+IF(F164="JPČ",IF(L164&gt;23,0,IF(J164&gt;23,(24-L164)*0.204,((24-L164)-(24-J164))*0.204)),0)+IF(F164="JEČ",IF(L164&gt;15,0,IF(J164&gt;15,(16-L164)*0.102,((16-L164)-(16-J164))*0.102)),0)+IF(F164="JEOF",IF(L164&gt;15,0,IF(J164&gt;15,(16-L164)*0.102,((16-L164)-(16-J164))*0.102)),0)+IF(F164="JnPČ",IF(L164&gt;15,0,IF(J164&gt;15,(16-L164)*0.153,((16-L164)-(16-J164))*0.153)),0)+IF(F164="JnEČ",IF(L164&gt;15,0,IF(J164&gt;15,(16-L164)*0.0765,((16-L164)-(16-J164))*0.0765)),0)+IF(F164="JčPČ",IF(L164&gt;15,0,IF(J164&gt;15,(16-L164)*0.06375,((16-L164)-(16-J164))*0.06375)),0)+IF(F164="JčEČ",IF(L164&gt;15,0,IF(J164&gt;15,(16-L164)*0.051,((16-L164)-(16-J164))*0.051)),0)+IF(F164="NEAK",IF(L164&gt;23,0,IF(J164&gt;23,(24-L164)*0.03444,((24-L164)-(24-J164))*0.03444)),0))</f>
        <v>3.6719999999999997</v>
      </c>
      <c r="Q164" s="77">
        <f t="shared" ref="Q164:Q169" si="113">IF(ISERROR(P164*100/N164),0,(P164*100/N164))</f>
        <v>15.312760633861551</v>
      </c>
      <c r="R164" s="76">
        <f t="shared" ref="R164:R169" si="114">IF(Q164&lt;=30,O164+P164,O164+O164*0.3)*IF(G164=1,0.4,IF(G164=2,0.75,IF(G164="1 (kas 4 m. 1 k. nerengiamos)",0.52,1)))*IF(D164="olimpinė",1,IF(M164="Ne",0.5,1))*IF(OR(A$5="Lietuvos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federacija"),IF(OR(J164&lt;8,K164&lt;16),0,1),1)*E164*IF(I164&lt;=1,1,1/I164)*IF(OR(A$5="Lietuvos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11.282016</v>
      </c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</row>
    <row r="165" spans="1:34" ht="15" customHeight="1">
      <c r="A165" s="81">
        <v>3</v>
      </c>
      <c r="B165" s="81" t="s">
        <v>99</v>
      </c>
      <c r="C165" s="67" t="s">
        <v>29</v>
      </c>
      <c r="D165" s="81" t="s">
        <v>30</v>
      </c>
      <c r="E165" s="81">
        <v>1</v>
      </c>
      <c r="F165" s="81" t="s">
        <v>70</v>
      </c>
      <c r="G165" s="81">
        <v>1</v>
      </c>
      <c r="H165" s="81" t="s">
        <v>98</v>
      </c>
      <c r="I165" s="81"/>
      <c r="J165" s="81">
        <v>48</v>
      </c>
      <c r="K165" s="68">
        <v>16</v>
      </c>
      <c r="L165" s="81">
        <v>38</v>
      </c>
      <c r="M165" s="81" t="s">
        <v>32</v>
      </c>
      <c r="N165" s="73">
        <f t="shared" si="110"/>
        <v>0</v>
      </c>
      <c r="O165" s="75">
        <f t="shared" si="111"/>
        <v>0</v>
      </c>
      <c r="P165" s="74">
        <f t="shared" si="112"/>
        <v>0</v>
      </c>
      <c r="Q165" s="77">
        <f t="shared" si="113"/>
        <v>0</v>
      </c>
      <c r="R165" s="76">
        <f t="shared" si="114"/>
        <v>0</v>
      </c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</row>
    <row r="166" spans="1:34" ht="18" customHeight="1">
      <c r="A166" s="81">
        <v>4</v>
      </c>
      <c r="B166" s="81" t="s">
        <v>76</v>
      </c>
      <c r="C166" s="67" t="s">
        <v>29</v>
      </c>
      <c r="D166" s="81" t="s">
        <v>30</v>
      </c>
      <c r="E166" s="81">
        <v>1</v>
      </c>
      <c r="F166" s="81" t="s">
        <v>70</v>
      </c>
      <c r="G166" s="81">
        <v>1</v>
      </c>
      <c r="H166" s="81" t="s">
        <v>98</v>
      </c>
      <c r="I166" s="81"/>
      <c r="J166" s="81">
        <v>48</v>
      </c>
      <c r="K166" s="68">
        <v>16</v>
      </c>
      <c r="L166" s="81">
        <v>41</v>
      </c>
      <c r="M166" s="81" t="s">
        <v>32</v>
      </c>
      <c r="N166" s="73">
        <f t="shared" si="110"/>
        <v>0</v>
      </c>
      <c r="O166" s="75">
        <f t="shared" si="111"/>
        <v>0</v>
      </c>
      <c r="P166" s="74">
        <f t="shared" si="112"/>
        <v>0</v>
      </c>
      <c r="Q166" s="77">
        <f t="shared" si="113"/>
        <v>0</v>
      </c>
      <c r="R166" s="76">
        <f t="shared" si="114"/>
        <v>0</v>
      </c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</row>
    <row r="167" spans="1:34" ht="15" customHeight="1">
      <c r="A167" s="81">
        <v>5</v>
      </c>
      <c r="B167" s="81" t="s">
        <v>54</v>
      </c>
      <c r="C167" s="67" t="s">
        <v>29</v>
      </c>
      <c r="D167" s="81" t="s">
        <v>30</v>
      </c>
      <c r="E167" s="81">
        <v>1</v>
      </c>
      <c r="F167" s="81" t="s">
        <v>70</v>
      </c>
      <c r="G167" s="81">
        <v>1</v>
      </c>
      <c r="H167" s="81" t="s">
        <v>32</v>
      </c>
      <c r="I167" s="81"/>
      <c r="J167" s="81">
        <v>51</v>
      </c>
      <c r="K167" s="68">
        <v>16</v>
      </c>
      <c r="L167" s="81">
        <v>17</v>
      </c>
      <c r="M167" s="81" t="s">
        <v>32</v>
      </c>
      <c r="N167" s="73">
        <f t="shared" si="110"/>
        <v>25</v>
      </c>
      <c r="O167" s="75">
        <f t="shared" si="111"/>
        <v>25</v>
      </c>
      <c r="P167" s="74">
        <f t="shared" si="112"/>
        <v>4.2839999999999998</v>
      </c>
      <c r="Q167" s="77">
        <f t="shared" si="113"/>
        <v>17.135999999999999</v>
      </c>
      <c r="R167" s="76">
        <f t="shared" si="114"/>
        <v>11.947872</v>
      </c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</row>
    <row r="168" spans="1:34" ht="45">
      <c r="A168" s="81">
        <v>6</v>
      </c>
      <c r="B168" s="81" t="s">
        <v>121</v>
      </c>
      <c r="C168" s="67" t="s">
        <v>38</v>
      </c>
      <c r="D168" s="81" t="s">
        <v>39</v>
      </c>
      <c r="E168" s="81">
        <v>3</v>
      </c>
      <c r="F168" s="81" t="s">
        <v>73</v>
      </c>
      <c r="G168" s="81">
        <v>1</v>
      </c>
      <c r="H168" s="81" t="s">
        <v>98</v>
      </c>
      <c r="I168" s="81"/>
      <c r="J168" s="81">
        <v>10</v>
      </c>
      <c r="K168" s="68">
        <v>16</v>
      </c>
      <c r="L168" s="81">
        <v>8</v>
      </c>
      <c r="M168" s="81" t="s">
        <v>32</v>
      </c>
      <c r="N168" s="73">
        <f t="shared" si="110"/>
        <v>9</v>
      </c>
      <c r="O168" s="75">
        <f t="shared" si="111"/>
        <v>0</v>
      </c>
      <c r="P168" s="74">
        <f t="shared" si="112"/>
        <v>0</v>
      </c>
      <c r="Q168" s="77">
        <f t="shared" si="113"/>
        <v>0</v>
      </c>
      <c r="R168" s="76">
        <f t="shared" si="114"/>
        <v>0</v>
      </c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</row>
    <row r="169" spans="1:34" ht="30">
      <c r="A169" s="81">
        <v>7</v>
      </c>
      <c r="B169" s="81" t="s">
        <v>122</v>
      </c>
      <c r="C169" s="67" t="s">
        <v>59</v>
      </c>
      <c r="D169" s="81" t="s">
        <v>39</v>
      </c>
      <c r="E169" s="81">
        <v>3</v>
      </c>
      <c r="F169" s="81" t="s">
        <v>73</v>
      </c>
      <c r="G169" s="81">
        <v>1</v>
      </c>
      <c r="H169" s="81" t="s">
        <v>98</v>
      </c>
      <c r="I169" s="81"/>
      <c r="J169" s="81">
        <v>11</v>
      </c>
      <c r="K169" s="68">
        <v>16</v>
      </c>
      <c r="L169" s="81">
        <v>10</v>
      </c>
      <c r="M169" s="81" t="s">
        <v>32</v>
      </c>
      <c r="N169" s="73">
        <f t="shared" si="110"/>
        <v>0</v>
      </c>
      <c r="O169" s="75">
        <f t="shared" si="111"/>
        <v>0</v>
      </c>
      <c r="P169" s="74">
        <f t="shared" si="112"/>
        <v>0</v>
      </c>
      <c r="Q169" s="77">
        <f t="shared" si="113"/>
        <v>0</v>
      </c>
      <c r="R169" s="76">
        <f t="shared" si="114"/>
        <v>0</v>
      </c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</row>
    <row r="170" spans="1:34">
      <c r="A170" s="124" t="s">
        <v>40</v>
      </c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6"/>
      <c r="R170" s="76">
        <f>SUM(R163:R169)</f>
        <v>39.30019200000001</v>
      </c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</row>
    <row r="171" spans="1:34">
      <c r="A171" s="127" t="s">
        <v>123</v>
      </c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83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</row>
    <row r="172" spans="1:34" ht="18">
      <c r="A172" s="112" t="s">
        <v>27</v>
      </c>
      <c r="B172" s="113"/>
      <c r="C172" s="113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83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</row>
    <row r="173" spans="1:34">
      <c r="A173" s="127" t="s">
        <v>124</v>
      </c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83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</row>
    <row r="174" spans="1:34">
      <c r="A174" s="81">
        <v>1</v>
      </c>
      <c r="B174" s="81" t="s">
        <v>53</v>
      </c>
      <c r="C174" s="67" t="s">
        <v>29</v>
      </c>
      <c r="D174" s="81" t="s">
        <v>30</v>
      </c>
      <c r="E174" s="81">
        <v>1</v>
      </c>
      <c r="F174" s="81" t="s">
        <v>31</v>
      </c>
      <c r="G174" s="81">
        <v>1</v>
      </c>
      <c r="H174" s="81" t="s">
        <v>98</v>
      </c>
      <c r="I174" s="81"/>
      <c r="J174" s="81">
        <v>19</v>
      </c>
      <c r="K174" s="68">
        <v>16</v>
      </c>
      <c r="L174" s="81">
        <v>1</v>
      </c>
      <c r="M174" s="81" t="s">
        <v>32</v>
      </c>
      <c r="N174" s="73">
        <f t="shared" ref="N174" si="115">(IF(F174="OŽ",IF(L174=1,550.8,IF(L174=2,426.38,IF(L174=3,342.14,IF(L174=4,181.44,IF(L174=5,168.48,IF(L174=6,155.52,IF(L174=7,148.5,IF(L174=8,144,0))))))))+IF(L174&lt;=8,0,IF(L174&lt;=16,137.7,IF(L174&lt;=24,108,IF(L174&lt;=32,80.1,IF(L174&lt;=36,52.2,0)))))-IF(L174&lt;=8,0,IF(L174&lt;=16,(L174-9)*2.754,IF(L174&lt;=24,(L174-17)* 2.754,IF(L174&lt;=32,(L174-25)* 2.754,IF(L174&lt;=36,(L174-33)*2.754,0))))),0)+IF(F174="PČ",IF(L174=1,449,IF(L174=2,314.6,IF(L174=3,238,IF(L174=4,172,IF(L174=5,159,IF(L174=6,145,IF(L174=7,132,IF(L174=8,119,0))))))))+IF(L174&lt;=8,0,IF(L174&lt;=16,88,IF(L174&lt;=24,55,IF(L174&lt;=32,22,0))))-IF(L174&lt;=8,0,IF(L174&lt;=16,(L174-9)*2.245,IF(L174&lt;=24,(L174-17)*2.245,IF(L174&lt;=32,(L174-25)*2.245,0)))),0)+IF(F174="PČneol",IF(L174=1,85,IF(L174=2,64.61,IF(L174=3,50.76,IF(L174=4,16.25,IF(L174=5,15,IF(L174=6,13.75,IF(L174=7,12.5,IF(L174=8,11.25,0))))))))+IF(L174&lt;=8,0,IF(L174&lt;=16,9,0))-IF(L174&lt;=8,0,IF(L174&lt;=16,(L174-9)*0.425,0)),0)+IF(F174="PŽ",IF(L174=1,85,IF(L174=2,59.5,IF(L174=3,45,IF(L174=4,32.5,IF(L174=5,30,IF(L174=6,27.5,IF(L174=7,25,IF(L174=8,22.5,0))))))))+IF(L174&lt;=8,0,IF(L174&lt;=16,19,IF(L174&lt;=24,13,IF(L174&lt;=32,8,0))))-IF(L174&lt;=8,0,IF(L174&lt;=16,(L174-9)*0.425,IF(L174&lt;=24,(L174-17)*0.425,IF(L174&lt;=32,(L174-25)*0.425,0)))),0)+IF(F174="EČ",IF(L174=1,204,IF(L174=2,156.24,IF(L174=3,123.84,IF(L174=4,72,IF(L174=5,66,IF(L174=6,60,IF(L174=7,54,IF(L174=8,48,0))))))))+IF(L174&lt;=8,0,IF(L174&lt;=16,40,IF(L174&lt;=24,25,0)))-IF(L174&lt;=8,0,IF(L174&lt;=16,(L174-9)*1.02,IF(L174&lt;=24,(L174-17)*1.02,0))),0)+IF(F174="EČneol",IF(L174=1,68,IF(L174=2,51.69,IF(L174=3,40.61,IF(L174=4,13,IF(L174=5,12,IF(L174=6,11,IF(L174=7,10,IF(L174=8,9,0)))))))))+IF(F174="EŽ",IF(L174=1,68,IF(L174=2,47.6,IF(L174=3,36,IF(L174=4,18,IF(L174=5,16.5,IF(L174=6,15,IF(L174=7,13.5,IF(L174=8,12,0))))))))+IF(L174&lt;=8,0,IF(L174&lt;=16,10,IF(L174&lt;=24,6,0)))-IF(L174&lt;=8,0,IF(L174&lt;=16,(L174-9)*0.34,IF(L174&lt;=24,(L174-17)*0.34,0))),0)+IF(F174="PT",IF(L174=1,68,IF(L174=2,52.08,IF(L174=3,41.28,IF(L174=4,24,IF(L174=5,22,IF(L174=6,20,IF(L174=7,18,IF(L174=8,16,0))))))))+IF(L174&lt;=8,0,IF(L174&lt;=16,13,IF(L174&lt;=24,9,IF(L174&lt;=32,4,0))))-IF(L174&lt;=8,0,IF(L174&lt;=16,(L174-9)*0.34,IF(L174&lt;=24,(L174-17)*0.34,IF(L174&lt;=32,(L174-25)*0.34,0)))),0)+IF(F174="JOŽ",IF(L174=1,85,IF(L174=2,59.5,IF(L174=3,45,IF(L174=4,32.5,IF(L174=5,30,IF(L174=6,27.5,IF(L174=7,25,IF(L174=8,22.5,0))))))))+IF(L174&lt;=8,0,IF(L174&lt;=16,19,IF(L174&lt;=24,13,0)))-IF(L174&lt;=8,0,IF(L174&lt;=16,(L174-9)*0.425,IF(L174&lt;=24,(L174-17)*0.425,0))),0)+IF(F174="JPČ",IF(L174=1,68,IF(L174=2,47.6,IF(L174=3,36,IF(L174=4,26,IF(L174=5,24,IF(L174=6,22,IF(L174=7,20,IF(L174=8,18,0))))))))+IF(L174&lt;=8,0,IF(L174&lt;=16,13,IF(L174&lt;=24,9,0)))-IF(L174&lt;=8,0,IF(L174&lt;=16,(L174-9)*0.34,IF(L174&lt;=24,(L174-17)*0.34,0))),0)+IF(F174="JEČ",IF(L174=1,34,IF(L174=2,26.04,IF(L174=3,20.6,IF(L174=4,12,IF(L174=5,11,IF(L174=6,10,IF(L174=7,9,IF(L174=8,8,0))))))))+IF(L174&lt;=8,0,IF(L174&lt;=16,6,0))-IF(L174&lt;=8,0,IF(L174&lt;=16,(L174-9)*0.17,0)),0)+IF(F174="JEOF",IF(L174=1,34,IF(L174=2,26.04,IF(L174=3,20.6,IF(L174=4,12,IF(L174=5,11,IF(L174=6,10,IF(L174=7,9,IF(L174=8,8,0))))))))+IF(L174&lt;=8,0,IF(L174&lt;=16,6,0))-IF(L174&lt;=8,0,IF(L174&lt;=16,(L174-9)*0.17,0)),0)+IF(F174="JnPČ",IF(L174=1,51,IF(L174=2,35.7,IF(L174=3,27,IF(L174=4,19.5,IF(L174=5,18,IF(L174=6,16.5,IF(L174=7,15,IF(L174=8,13.5,0))))))))+IF(L174&lt;=8,0,IF(L174&lt;=16,10,0))-IF(L174&lt;=8,0,IF(L174&lt;=16,(L174-9)*0.255,0)),0)+IF(F174="JnEČ",IF(L174=1,25.5,IF(L174=2,19.53,IF(L174=3,15.48,IF(L174=4,9,IF(L174=5,8.25,IF(L174=6,7.5,IF(L174=7,6.75,IF(L174=8,6,0))))))))+IF(L174&lt;=8,0,IF(L174&lt;=16,5,0))-IF(L174&lt;=8,0,IF(L174&lt;=16,(L174-9)*0.1275,0)),0)+IF(F174="JčPČ",IF(L174=1,21.25,IF(L174=2,14.5,IF(L174=3,11.5,IF(L174=4,7,IF(L174=5,6.5,IF(L174=6,6,IF(L174=7,5.5,IF(L174=8,5,0))))))))+IF(L174&lt;=8,0,IF(L174&lt;=16,4,0))-IF(L174&lt;=8,0,IF(L174&lt;=16,(L174-9)*0.10625,0)),0)+IF(F174="JčEČ",IF(L174=1,17,IF(L174=2,13.02,IF(L174=3,10.32,IF(L174=4,6,IF(L174=5,5.5,IF(L174=6,5,IF(L174=7,4.5,IF(L174=8,4,0))))))))+IF(L174&lt;=8,0,IF(L174&lt;=16,3,0))-IF(L174&lt;=8,0,IF(L174&lt;=16,(L174-9)*0.085,0)),0)+IF(F174="NEAK",IF(L174=1,11.48,IF(L174=2,8.79,IF(L174=3,6.97,IF(L174=4,4.05,IF(L174=5,3.71,IF(L174=6,3.38,IF(L174=7,3.04,IF(L174=8,2.7,0))))))))+IF(L174&lt;=8,0,IF(L174&lt;=16,2,IF(L174&lt;=24,1.3,0)))-IF(L174&lt;=8,0,IF(L174&lt;=16,(L174-9)*0.0574,IF(L174&lt;=24,(L174-17)*0.0574,0))),0))*IF(L174&lt;0,1,IF(OR(F174="PČ",F174="PŽ",F174="PT"),IF(J174&lt;32,J174/32,1),1))* IF(L174&lt;0,1,IF(OR(F174="EČ",F174="EŽ",F174="JOŽ",F174="JPČ",F174="NEAK"),IF(J174&lt;24,J174/24,1),1))*IF(L174&lt;0,1,IF(OR(F174="PČneol",F174="JEČ",F174="JEOF",F174="JnPČ",F174="JnEČ",F174="JčPČ",F174="JčEČ"),IF(J174&lt;16,J174/16,1),1))*IF(L174&lt;0,1,IF(F174="EČneol",IF(J174&lt;8,J174/8,1),1))</f>
        <v>34</v>
      </c>
      <c r="O174" s="75">
        <f t="shared" ref="O174" si="116">IF(F174="OŽ",N174,IF(H174="Ne",IF(J174*0.3&lt;J174-L174,N174,0),IF(J174*0.1&lt;J174-L174,N174,0)))</f>
        <v>34</v>
      </c>
      <c r="P174" s="74">
        <f t="shared" ref="P174" si="117">IF(O174=0,0,IF(F174="OŽ",IF(L174&gt;35,0,IF(J174&gt;35,(36-L174)*1.836,((36-L174)-(36-J174))*1.836)),0)+IF(F174="PČ",IF(L174&gt;31,0,IF(J174&gt;31,(32-L174)*1.347,((32-L174)-(32-J174))*1.347)),0)+ IF(F174="PČneol",IF(L174&gt;15,0,IF(J174&gt;15,(16-L174)*0.255,((16-L174)-(16-J174))*0.255)),0)+IF(F174="PŽ",IF(L174&gt;31,0,IF(J174&gt;31,(32-L174)*0.255,((32-L174)-(32-J174))*0.255)),0)+IF(F174="EČ",IF(L174&gt;23,0,IF(J174&gt;23,(24-L174)*0.612,((24-L174)-(24-J174))*0.612)),0)+IF(F174="EČneol",IF(L174&gt;7,0,IF(J174&gt;7,(8-L174)*0.204,((8-L174)-(8-J174))*0.204)),0)+IF(F174="EŽ",IF(L174&gt;23,0,IF(J174&gt;23,(24-L174)*0.204,((24-L174)-(24-J174))*0.204)),0)+IF(F174="PT",IF(L174&gt;31,0,IF(J174&gt;31,(32-L174)*0.204,((32-L174)-(32-J174))*0.204)),0)+IF(F174="JOŽ",IF(L174&gt;23,0,IF(J174&gt;23,(24-L174)*0.255,((24-L174)-(24-J174))*0.255)),0)+IF(F174="JPČ",IF(L174&gt;23,0,IF(J174&gt;23,(24-L174)*0.204,((24-L174)-(24-J174))*0.204)),0)+IF(F174="JEČ",IF(L174&gt;15,0,IF(J174&gt;15,(16-L174)*0.102,((16-L174)-(16-J174))*0.102)),0)+IF(F174="JEOF",IF(L174&gt;15,0,IF(J174&gt;15,(16-L174)*0.102,((16-L174)-(16-J174))*0.102)),0)+IF(F174="JnPČ",IF(L174&gt;15,0,IF(J174&gt;15,(16-L174)*0.153,((16-L174)-(16-J174))*0.153)),0)+IF(F174="JnEČ",IF(L174&gt;15,0,IF(J174&gt;15,(16-L174)*0.0765,((16-L174)-(16-J174))*0.0765)),0)+IF(F174="JčPČ",IF(L174&gt;15,0,IF(J174&gt;15,(16-L174)*0.06375,((16-L174)-(16-J174))*0.06375)),0)+IF(F174="JčEČ",IF(L174&gt;15,0,IF(J174&gt;15,(16-L174)*0.051,((16-L174)-(16-J174))*0.051)),0)+IF(F174="NEAK",IF(L174&gt;23,0,IF(J174&gt;23,(24-L174)*0.03444,((24-L174)-(24-J174))*0.03444)),0))</f>
        <v>1.5299999999999998</v>
      </c>
      <c r="Q174" s="77">
        <f t="shared" ref="Q174" si="118">IF(ISERROR(P174*100/N174),0,(P174*100/N174))</f>
        <v>4.4999999999999991</v>
      </c>
      <c r="R174" s="76">
        <f t="shared" ref="R174" si="119">IF(Q174&lt;=30,O174+P174,O174+O174*0.3)*IF(G174=1,0.4,IF(G174=2,0.75,IF(G174="1 (kas 4 m. 1 k. nerengiamos)",0.52,1)))*IF(D174="olimpinė",1,IF(M174="Ne",0.5,1))*IF(OR(A$5="Lietuvos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federacija"),IF(OR(J174&lt;8,K174&lt;16),0,1),1)*E174*IF(I174&lt;=1,1,1/I174)*IF(OR(A$5="Lietuvos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14.496240000000002</v>
      </c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</row>
    <row r="175" spans="1:34">
      <c r="A175" s="81">
        <v>2</v>
      </c>
      <c r="B175" s="81" t="s">
        <v>76</v>
      </c>
      <c r="C175" s="67" t="s">
        <v>29</v>
      </c>
      <c r="D175" s="81" t="s">
        <v>30</v>
      </c>
      <c r="E175" s="81">
        <v>1</v>
      </c>
      <c r="F175" s="81" t="s">
        <v>31</v>
      </c>
      <c r="G175" s="81">
        <v>1</v>
      </c>
      <c r="H175" s="81" t="s">
        <v>98</v>
      </c>
      <c r="I175" s="81"/>
      <c r="J175" s="81">
        <v>19</v>
      </c>
      <c r="K175" s="68">
        <v>16</v>
      </c>
      <c r="L175" s="81">
        <v>6</v>
      </c>
      <c r="M175" s="81" t="s">
        <v>32</v>
      </c>
      <c r="N175" s="73">
        <f t="shared" ref="N175:N180" si="120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10</v>
      </c>
      <c r="O175" s="75">
        <f t="shared" ref="O175:O180" si="121">IF(F175="OŽ",N175,IF(H175="Ne",IF(J175*0.3&lt;J175-L175,N175,0),IF(J175*0.1&lt;J175-L175,N175,0)))</f>
        <v>10</v>
      </c>
      <c r="P175" s="74">
        <f t="shared" ref="P175:P180" si="122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1.02</v>
      </c>
      <c r="Q175" s="77">
        <f t="shared" ref="Q175:Q180" si="123">IF(ISERROR(P175*100/N175),0,(P175*100/N175))</f>
        <v>10.199999999999999</v>
      </c>
      <c r="R175" s="76">
        <f t="shared" ref="R175:R180" si="124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4.4961600000000006</v>
      </c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</row>
    <row r="176" spans="1:34">
      <c r="A176" s="81">
        <v>3</v>
      </c>
      <c r="B176" s="81" t="s">
        <v>28</v>
      </c>
      <c r="C176" s="67" t="s">
        <v>29</v>
      </c>
      <c r="D176" s="81" t="s">
        <v>30</v>
      </c>
      <c r="E176" s="81">
        <v>1</v>
      </c>
      <c r="F176" s="81" t="s">
        <v>31</v>
      </c>
      <c r="G176" s="81">
        <v>1</v>
      </c>
      <c r="H176" s="81" t="s">
        <v>98</v>
      </c>
      <c r="I176" s="81"/>
      <c r="J176" s="81">
        <v>19</v>
      </c>
      <c r="K176" s="68">
        <v>16</v>
      </c>
      <c r="L176" s="81">
        <v>18</v>
      </c>
      <c r="M176" s="81" t="s">
        <v>32</v>
      </c>
      <c r="N176" s="73">
        <f t="shared" si="120"/>
        <v>0</v>
      </c>
      <c r="O176" s="75">
        <f t="shared" si="121"/>
        <v>0</v>
      </c>
      <c r="P176" s="74">
        <f t="shared" si="122"/>
        <v>0</v>
      </c>
      <c r="Q176" s="77">
        <f t="shared" si="123"/>
        <v>0</v>
      </c>
      <c r="R176" s="76">
        <f t="shared" si="124"/>
        <v>0</v>
      </c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</row>
    <row r="177" spans="1:34">
      <c r="A177" s="81">
        <v>4</v>
      </c>
      <c r="B177" s="81" t="s">
        <v>55</v>
      </c>
      <c r="C177" s="67" t="s">
        <v>29</v>
      </c>
      <c r="D177" s="81" t="s">
        <v>30</v>
      </c>
      <c r="E177" s="81">
        <v>1</v>
      </c>
      <c r="F177" s="81" t="s">
        <v>31</v>
      </c>
      <c r="G177" s="81">
        <v>1</v>
      </c>
      <c r="H177" s="81" t="s">
        <v>98</v>
      </c>
      <c r="I177" s="81"/>
      <c r="J177" s="81">
        <v>26</v>
      </c>
      <c r="K177" s="68">
        <v>16</v>
      </c>
      <c r="L177" s="81">
        <v>8</v>
      </c>
      <c r="M177" s="81" t="s">
        <v>32</v>
      </c>
      <c r="N177" s="73">
        <f t="shared" si="120"/>
        <v>8</v>
      </c>
      <c r="O177" s="75">
        <f t="shared" si="121"/>
        <v>8</v>
      </c>
      <c r="P177" s="74">
        <f t="shared" si="122"/>
        <v>0.81599999999999995</v>
      </c>
      <c r="Q177" s="77">
        <f t="shared" si="123"/>
        <v>10.199999999999999</v>
      </c>
      <c r="R177" s="76">
        <f t="shared" si="124"/>
        <v>3.5969280000000006</v>
      </c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</row>
    <row r="178" spans="1:34" ht="15" customHeight="1">
      <c r="A178" s="81">
        <v>5</v>
      </c>
      <c r="B178" s="81" t="s">
        <v>106</v>
      </c>
      <c r="C178" s="67" t="s">
        <v>29</v>
      </c>
      <c r="D178" s="81" t="s">
        <v>30</v>
      </c>
      <c r="E178" s="81">
        <v>1</v>
      </c>
      <c r="F178" s="81" t="s">
        <v>31</v>
      </c>
      <c r="G178" s="81">
        <v>1</v>
      </c>
      <c r="H178" s="81" t="s">
        <v>98</v>
      </c>
      <c r="I178" s="81"/>
      <c r="J178" s="81">
        <v>26</v>
      </c>
      <c r="K178" s="68">
        <v>16</v>
      </c>
      <c r="L178" s="81">
        <v>26</v>
      </c>
      <c r="M178" s="81" t="s">
        <v>32</v>
      </c>
      <c r="N178" s="73">
        <f t="shared" si="120"/>
        <v>0</v>
      </c>
      <c r="O178" s="75">
        <f t="shared" si="121"/>
        <v>0</v>
      </c>
      <c r="P178" s="74">
        <f t="shared" si="122"/>
        <v>0</v>
      </c>
      <c r="Q178" s="77">
        <f t="shared" si="123"/>
        <v>0</v>
      </c>
      <c r="R178" s="76">
        <f t="shared" si="124"/>
        <v>0</v>
      </c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</row>
    <row r="179" spans="1:34">
      <c r="A179" s="81">
        <v>6</v>
      </c>
      <c r="B179" s="81" t="s">
        <v>109</v>
      </c>
      <c r="C179" s="67" t="s">
        <v>29</v>
      </c>
      <c r="D179" s="81" t="s">
        <v>30</v>
      </c>
      <c r="E179" s="81">
        <v>1</v>
      </c>
      <c r="F179" s="81" t="s">
        <v>31</v>
      </c>
      <c r="G179" s="81">
        <v>1</v>
      </c>
      <c r="H179" s="81" t="s">
        <v>98</v>
      </c>
      <c r="I179" s="81"/>
      <c r="J179" s="81">
        <v>26</v>
      </c>
      <c r="K179" s="68">
        <v>16</v>
      </c>
      <c r="L179" s="81">
        <v>24</v>
      </c>
      <c r="M179" s="81" t="s">
        <v>32</v>
      </c>
      <c r="N179" s="73">
        <f t="shared" si="120"/>
        <v>0</v>
      </c>
      <c r="O179" s="75">
        <f t="shared" si="121"/>
        <v>0</v>
      </c>
      <c r="P179" s="74">
        <f t="shared" si="122"/>
        <v>0</v>
      </c>
      <c r="Q179" s="77">
        <f t="shared" si="123"/>
        <v>0</v>
      </c>
      <c r="R179" s="76">
        <f t="shared" si="124"/>
        <v>0</v>
      </c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</row>
    <row r="180" spans="1:34" ht="30">
      <c r="A180" s="81">
        <v>7</v>
      </c>
      <c r="B180" s="81" t="s">
        <v>125</v>
      </c>
      <c r="C180" s="67" t="s">
        <v>59</v>
      </c>
      <c r="D180" s="81" t="s">
        <v>39</v>
      </c>
      <c r="E180" s="81">
        <v>3</v>
      </c>
      <c r="F180" s="81" t="s">
        <v>31</v>
      </c>
      <c r="G180" s="81">
        <v>1</v>
      </c>
      <c r="H180" s="81" t="s">
        <v>98</v>
      </c>
      <c r="I180" s="81"/>
      <c r="J180" s="81">
        <v>4</v>
      </c>
      <c r="K180" s="68">
        <v>16</v>
      </c>
      <c r="L180" s="81">
        <v>3</v>
      </c>
      <c r="M180" s="81" t="s">
        <v>32</v>
      </c>
      <c r="N180" s="73">
        <f t="shared" si="120"/>
        <v>5.15</v>
      </c>
      <c r="O180" s="75">
        <f t="shared" si="121"/>
        <v>0</v>
      </c>
      <c r="P180" s="74">
        <f t="shared" si="122"/>
        <v>0</v>
      </c>
      <c r="Q180" s="77">
        <f t="shared" si="123"/>
        <v>0</v>
      </c>
      <c r="R180" s="76">
        <f t="shared" si="124"/>
        <v>0</v>
      </c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</row>
    <row r="181" spans="1:34">
      <c r="A181" s="124" t="s">
        <v>40</v>
      </c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6"/>
      <c r="R181" s="76">
        <f>SUM(R174:R180)</f>
        <v>22.589328000000005</v>
      </c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</row>
    <row r="182" spans="1:34" ht="15" customHeight="1">
      <c r="A182" s="127" t="s">
        <v>126</v>
      </c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83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</row>
    <row r="183" spans="1:34" ht="18" customHeight="1">
      <c r="A183" s="112" t="s">
        <v>27</v>
      </c>
      <c r="B183" s="113"/>
      <c r="C183" s="113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83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</row>
    <row r="184" spans="1:34" ht="15" customHeight="1">
      <c r="A184" s="127" t="s">
        <v>127</v>
      </c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83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</row>
    <row r="185" spans="1:34">
      <c r="A185" s="81">
        <v>1</v>
      </c>
      <c r="B185" s="81" t="s">
        <v>28</v>
      </c>
      <c r="C185" s="67" t="s">
        <v>128</v>
      </c>
      <c r="D185" s="81" t="s">
        <v>30</v>
      </c>
      <c r="E185" s="81">
        <v>1</v>
      </c>
      <c r="F185" s="81" t="s">
        <v>85</v>
      </c>
      <c r="G185" s="81">
        <v>1</v>
      </c>
      <c r="H185" s="81" t="s">
        <v>32</v>
      </c>
      <c r="I185" s="81"/>
      <c r="J185" s="81">
        <v>46</v>
      </c>
      <c r="K185" s="68">
        <v>16</v>
      </c>
      <c r="L185" s="81">
        <v>7</v>
      </c>
      <c r="M185" s="81" t="s">
        <v>32</v>
      </c>
      <c r="N185" s="73">
        <f t="shared" ref="N185:N189" si="125">(IF(F185="OŽ",IF(L185=1,550.8,IF(L185=2,426.38,IF(L185=3,342.14,IF(L185=4,181.44,IF(L185=5,168.48,IF(L185=6,155.52,IF(L185=7,148.5,IF(L185=8,144,0))))))))+IF(L185&lt;=8,0,IF(L185&lt;=16,137.7,IF(L185&lt;=24,108,IF(L185&lt;=32,80.1,IF(L185&lt;=36,52.2,0)))))-IF(L185&lt;=8,0,IF(L185&lt;=16,(L185-9)*2.754,IF(L185&lt;=24,(L185-17)* 2.754,IF(L185&lt;=32,(L185-25)* 2.754,IF(L185&lt;=36,(L185-33)*2.754,0))))),0)+IF(F185="PČ",IF(L185=1,449,IF(L185=2,314.6,IF(L185=3,238,IF(L185=4,172,IF(L185=5,159,IF(L185=6,145,IF(L185=7,132,IF(L185=8,119,0))))))))+IF(L185&lt;=8,0,IF(L185&lt;=16,88,IF(L185&lt;=24,55,IF(L185&lt;=32,22,0))))-IF(L185&lt;=8,0,IF(L185&lt;=16,(L185-9)*2.245,IF(L185&lt;=24,(L185-17)*2.245,IF(L185&lt;=32,(L185-25)*2.245,0)))),0)+IF(F185="PČneol",IF(L185=1,85,IF(L185=2,64.61,IF(L185=3,50.76,IF(L185=4,16.25,IF(L185=5,15,IF(L185=6,13.75,IF(L185=7,12.5,IF(L185=8,11.25,0))))))))+IF(L185&lt;=8,0,IF(L185&lt;=16,9,0))-IF(L185&lt;=8,0,IF(L185&lt;=16,(L185-9)*0.425,0)),0)+IF(F185="PŽ",IF(L185=1,85,IF(L185=2,59.5,IF(L185=3,45,IF(L185=4,32.5,IF(L185=5,30,IF(L185=6,27.5,IF(L185=7,25,IF(L185=8,22.5,0))))))))+IF(L185&lt;=8,0,IF(L185&lt;=16,19,IF(L185&lt;=24,13,IF(L185&lt;=32,8,0))))-IF(L185&lt;=8,0,IF(L185&lt;=16,(L185-9)*0.425,IF(L185&lt;=24,(L185-17)*0.425,IF(L185&lt;=32,(L185-25)*0.425,0)))),0)+IF(F185="EČ",IF(L185=1,204,IF(L185=2,156.24,IF(L185=3,123.84,IF(L185=4,72,IF(L185=5,66,IF(L185=6,60,IF(L185=7,54,IF(L185=8,48,0))))))))+IF(L185&lt;=8,0,IF(L185&lt;=16,40,IF(L185&lt;=24,25,0)))-IF(L185&lt;=8,0,IF(L185&lt;=16,(L185-9)*1.02,IF(L185&lt;=24,(L185-17)*1.02,0))),0)+IF(F185="EČneol",IF(L185=1,68,IF(L185=2,51.69,IF(L185=3,40.61,IF(L185=4,13,IF(L185=5,12,IF(L185=6,11,IF(L185=7,10,IF(L185=8,9,0)))))))))+IF(F185="EŽ",IF(L185=1,68,IF(L185=2,47.6,IF(L185=3,36,IF(L185=4,18,IF(L185=5,16.5,IF(L185=6,15,IF(L185=7,13.5,IF(L185=8,12,0))))))))+IF(L185&lt;=8,0,IF(L185&lt;=16,10,IF(L185&lt;=24,6,0)))-IF(L185&lt;=8,0,IF(L185&lt;=16,(L185-9)*0.34,IF(L185&lt;=24,(L185-17)*0.34,0))),0)+IF(F185="PT",IF(L185=1,68,IF(L185=2,52.08,IF(L185=3,41.28,IF(L185=4,24,IF(L185=5,22,IF(L185=6,20,IF(L185=7,18,IF(L185=8,16,0))))))))+IF(L185&lt;=8,0,IF(L185&lt;=16,13,IF(L185&lt;=24,9,IF(L185&lt;=32,4,0))))-IF(L185&lt;=8,0,IF(L185&lt;=16,(L185-9)*0.34,IF(L185&lt;=24,(L185-17)*0.34,IF(L185&lt;=32,(L185-25)*0.34,0)))),0)+IF(F185="JOŽ",IF(L185=1,85,IF(L185=2,59.5,IF(L185=3,45,IF(L185=4,32.5,IF(L185=5,30,IF(L185=6,27.5,IF(L185=7,25,IF(L185=8,22.5,0))))))))+IF(L185&lt;=8,0,IF(L185&lt;=16,19,IF(L185&lt;=24,13,0)))-IF(L185&lt;=8,0,IF(L185&lt;=16,(L185-9)*0.425,IF(L185&lt;=24,(L185-17)*0.425,0))),0)+IF(F185="JPČ",IF(L185=1,68,IF(L185=2,47.6,IF(L185=3,36,IF(L185=4,26,IF(L185=5,24,IF(L185=6,22,IF(L185=7,20,IF(L185=8,18,0))))))))+IF(L185&lt;=8,0,IF(L185&lt;=16,13,IF(L185&lt;=24,9,0)))-IF(L185&lt;=8,0,IF(L185&lt;=16,(L185-9)*0.34,IF(L185&lt;=24,(L185-17)*0.34,0))),0)+IF(F185="JEČ",IF(L185=1,34,IF(L185=2,26.04,IF(L185=3,20.6,IF(L185=4,12,IF(L185=5,11,IF(L185=6,10,IF(L185=7,9,IF(L185=8,8,0))))))))+IF(L185&lt;=8,0,IF(L185&lt;=16,6,0))-IF(L185&lt;=8,0,IF(L185&lt;=16,(L185-9)*0.17,0)),0)+IF(F185="JEOF",IF(L185=1,34,IF(L185=2,26.04,IF(L185=3,20.6,IF(L185=4,12,IF(L185=5,11,IF(L185=6,10,IF(L185=7,9,IF(L185=8,8,0))))))))+IF(L185&lt;=8,0,IF(L185&lt;=16,6,0))-IF(L185&lt;=8,0,IF(L185&lt;=16,(L185-9)*0.17,0)),0)+IF(F185="JnPČ",IF(L185=1,51,IF(L185=2,35.7,IF(L185=3,27,IF(L185=4,19.5,IF(L185=5,18,IF(L185=6,16.5,IF(L185=7,15,IF(L185=8,13.5,0))))))))+IF(L185&lt;=8,0,IF(L185&lt;=16,10,0))-IF(L185&lt;=8,0,IF(L185&lt;=16,(L185-9)*0.255,0)),0)+IF(F185="JnEČ",IF(L185=1,25.5,IF(L185=2,19.53,IF(L185=3,15.48,IF(L185=4,9,IF(L185=5,8.25,IF(L185=6,7.5,IF(L185=7,6.75,IF(L185=8,6,0))))))))+IF(L185&lt;=8,0,IF(L185&lt;=16,5,0))-IF(L185&lt;=8,0,IF(L185&lt;=16,(L185-9)*0.1275,0)),0)+IF(F185="JčPČ",IF(L185=1,21.25,IF(L185=2,14.5,IF(L185=3,11.5,IF(L185=4,7,IF(L185=5,6.5,IF(L185=6,6,IF(L185=7,5.5,IF(L185=8,5,0))))))))+IF(L185&lt;=8,0,IF(L185&lt;=16,4,0))-IF(L185&lt;=8,0,IF(L185&lt;=16,(L185-9)*0.10625,0)),0)+IF(F185="JčEČ",IF(L185=1,17,IF(L185=2,13.02,IF(L185=3,10.32,IF(L185=4,6,IF(L185=5,5.5,IF(L185=6,5,IF(L185=7,4.5,IF(L185=8,4,0))))))))+IF(L185&lt;=8,0,IF(L185&lt;=16,3,0))-IF(L185&lt;=8,0,IF(L185&lt;=16,(L185-9)*0.085,0)),0)+IF(F185="NEAK",IF(L185=1,11.48,IF(L185=2,8.79,IF(L185=3,6.97,IF(L185=4,4.05,IF(L185=5,3.71,IF(L185=6,3.38,IF(L185=7,3.04,IF(L185=8,2.7,0))))))))+IF(L185&lt;=8,0,IF(L185&lt;=16,2,IF(L185&lt;=24,1.3,0)))-IF(L185&lt;=8,0,IF(L185&lt;=16,(L185-9)*0.0574,IF(L185&lt;=24,(L185-17)*0.0574,0))),0))*IF(L185&lt;4,1,IF(OR(F185="PČ",F185="PŽ",F185="PT"),IF(J185&lt;32,J185/32,1),1))* IF(L185&lt;4,1,IF(OR(F185="EČ",F185="EŽ",F185="JOŽ",F185="JPČ",F185="NEAK"),IF(J185&lt;24,J185/24,1),1))*IF(L185&lt;4,1,IF(OR(F185="PČneol",F185="JEČ",F185="JEOF",F185="JnPČ",F185="JnEČ",F185="JčPČ",F185="JčEČ"),IF(J185&lt;16,J185/16,1),1))*IF(L185&lt;4,1,IF(F185="EČneol",IF(J185&lt;8,J185/8,1),1))</f>
        <v>6.75</v>
      </c>
      <c r="O185" s="75">
        <f t="shared" ref="O185:O189" si="126">IF(F185="OŽ",N185,IF(H185="Ne",IF(J185*0.3&lt;=J185-L185,N185,0),IF(J185*0.1&lt;=J185-L185,N185,0)))</f>
        <v>6.75</v>
      </c>
      <c r="P185" s="74">
        <f t="shared" ref="P185:P189" si="127">IF(O185=0,0,IF(F185="OŽ",IF(L185&gt;35,0,IF(J185&gt;35,(36-L185)*1.6524,((36-L185)-(36-J185))*1.6524)),0)+IF(F185="PČ",IF(L185&gt;31,0,IF(J185&gt;31,(32-L185)*1.347,((32-L185)-(32-J185))*1.347)),0)+ IF(F185="PČneol",IF(L185&gt;15,0,IF(J185&gt;15,(16-L185)*0.255,((16-L185)-(16-J185))*0.255)),0)+IF(F185="PŽ",IF(L185&gt;31,0,IF(J185&gt;31,(32-L185)*0.255,((32-L185)-(32-J185))*0.255)),0)+IF(F185="EČ",IF(L185&gt;23,0,IF(J185&gt;23,(24-L185)*0.612,((24-L185)-(24-J185))*0.612)),0)+IF(F185="EČneol",IF(L185&gt;7,0,IF(J185&gt;7,(8-L185)*0.204,((8-L185)-(8-J185))*0.204)),0)+IF(F185="EŽ",IF(L185&gt;23,0,IF(J185&gt;23,(24-L185)*0.204,((24-L185)-(24-J185))*0.204)),0)+IF(F185="PT",IF(L185&gt;31,0,IF(J185&gt;31,(32-L185)*0.204,((32-L185)-(32-J185))*0.204)),0)+IF(F185="JOŽ",IF(L185&gt;23,0,IF(J185&gt;23,(24-L185)*0.255,((24-L185)-(24-J185))*0.255)),0)+IF(F185="JPČ",IF(L185&gt;23,0,IF(J185&gt;23,(24-L185)*0.204,((24-L185)-(24-J185))*0.204)),0)+IF(F185="JEČ",IF(L185&gt;15,0,IF(J185&gt;15,(16-L185)*0.102,((16-L185)-(16-J185))*0.102)),0)+IF(F185="JEOF",IF(L185&gt;15,0,IF(J185&gt;15,(16-L185)*0.102,((16-L185)-(16-J185))*0.102)),0)+IF(F185="JnPČ",IF(L185&gt;15,0,IF(J185&gt;15,(16-L185)*0.153,((16-L185)-(16-J185))*0.153)),0)+IF(F185="JnEČ",IF(L185&gt;15,0,IF(J185&gt;15,(16-L185)*0.0765,((16-L185)-(16-J185))*0.0765)),0)+IF(F185="JčPČ",IF(L185&gt;15,0,IF(J185&gt;15,(16-L185)*0.06375,((16-L185)-(16-J185))*0.06375)),0)+IF(F185="JčEČ",IF(L185&gt;15,0,IF(J185&gt;15,(16-L185)*0.051,((16-L185)-(16-J185))*0.051)),0)+IF(F185="NEAK",IF(L185&gt;23,0,IF(J185&gt;23,(24-L185)*0.03444,((24-L185)-(24-J185))*0.03444)),0))</f>
        <v>0.6885</v>
      </c>
      <c r="Q185" s="77">
        <f t="shared" ref="Q185:Q189" si="128">IF(ISERROR(P185*100/N185),0,(P185*100/N185))</f>
        <v>10.199999999999999</v>
      </c>
      <c r="R185" s="76">
        <f t="shared" ref="R185:R189" si="129">IF(Q185&lt;=30,O185+P185,O185+O185*0.3)*IF(G185=1,0.4,IF(G185=2,0.75,IF(G185="1 (kas 4 m. 1 k. nerengiamos)",0.52,1)))*IF(D185="olimpinė",1,IF(M185="Ne",0.5,1))*IF(OR(A$5="Lietuvos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federacija"),IF(OR(J185&lt;8,K185&lt;16),0,1),1)*E185*IF(I185&lt;=1,1,1/I185)*IF(OR(A$5="Lietuvos golfo federacija",A$5="Lietuvos lengvosios atletikos federacija",A$5="Lietuvos šaudymo sporto sąjunga",A$5="Lietuvos lankininkų federacija", A$5="Lietuvos šiuolaikinės penkiakovės federacija"),1.02,1)*IF(OR(A$5="Lietuvos dviračių sporto federacija",A$5="Lietuvos biatlono federacija",A$5="Asociacija „Hockey Lithuania“",A$5=" Lietuvos nacionalinė slidinėjimo asociacija"),1.04,1)*IF(OR(A$5="Lietuvos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3.0349080000000006</v>
      </c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</row>
    <row r="186" spans="1:34">
      <c r="A186" s="81">
        <v>2</v>
      </c>
      <c r="B186" s="81" t="s">
        <v>87</v>
      </c>
      <c r="C186" s="67" t="s">
        <v>128</v>
      </c>
      <c r="D186" s="81" t="s">
        <v>30</v>
      </c>
      <c r="E186" s="81">
        <v>1</v>
      </c>
      <c r="F186" s="81" t="s">
        <v>85</v>
      </c>
      <c r="G186" s="81">
        <v>1</v>
      </c>
      <c r="H186" s="81" t="s">
        <v>98</v>
      </c>
      <c r="I186" s="81"/>
      <c r="J186" s="81">
        <v>46</v>
      </c>
      <c r="K186" s="68">
        <v>16</v>
      </c>
      <c r="L186" s="81">
        <v>45</v>
      </c>
      <c r="M186" s="81" t="s">
        <v>32</v>
      </c>
      <c r="N186" s="73">
        <f t="shared" si="125"/>
        <v>0</v>
      </c>
      <c r="O186" s="75">
        <f t="shared" si="126"/>
        <v>0</v>
      </c>
      <c r="P186" s="74">
        <f t="shared" si="127"/>
        <v>0</v>
      </c>
      <c r="Q186" s="77">
        <f t="shared" si="128"/>
        <v>0</v>
      </c>
      <c r="R186" s="76">
        <f t="shared" si="129"/>
        <v>0</v>
      </c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</row>
    <row r="187" spans="1:34">
      <c r="A187" s="81">
        <v>3</v>
      </c>
      <c r="B187" s="81" t="s">
        <v>109</v>
      </c>
      <c r="C187" s="67" t="s">
        <v>128</v>
      </c>
      <c r="D187" s="81" t="s">
        <v>30</v>
      </c>
      <c r="E187" s="81">
        <v>1</v>
      </c>
      <c r="F187" s="81" t="s">
        <v>85</v>
      </c>
      <c r="G187" s="81">
        <v>1</v>
      </c>
      <c r="H187" s="81" t="s">
        <v>32</v>
      </c>
      <c r="I187" s="81"/>
      <c r="J187" s="81">
        <v>51</v>
      </c>
      <c r="K187" s="68">
        <v>16</v>
      </c>
      <c r="L187" s="81">
        <v>17</v>
      </c>
      <c r="M187" s="81" t="s">
        <v>32</v>
      </c>
      <c r="N187" s="73">
        <f t="shared" si="125"/>
        <v>0</v>
      </c>
      <c r="O187" s="75">
        <f t="shared" si="126"/>
        <v>0</v>
      </c>
      <c r="P187" s="74">
        <f t="shared" si="127"/>
        <v>0</v>
      </c>
      <c r="Q187" s="77">
        <f t="shared" si="128"/>
        <v>0</v>
      </c>
      <c r="R187" s="76">
        <f t="shared" si="129"/>
        <v>0</v>
      </c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</row>
    <row r="188" spans="1:34">
      <c r="A188" s="81">
        <v>4</v>
      </c>
      <c r="B188" s="81" t="s">
        <v>129</v>
      </c>
      <c r="C188" s="67" t="s">
        <v>128</v>
      </c>
      <c r="D188" s="81" t="s">
        <v>30</v>
      </c>
      <c r="E188" s="81">
        <v>1</v>
      </c>
      <c r="F188" s="81" t="s">
        <v>85</v>
      </c>
      <c r="G188" s="81">
        <v>1</v>
      </c>
      <c r="H188" s="81" t="s">
        <v>98</v>
      </c>
      <c r="I188" s="81"/>
      <c r="J188" s="81">
        <v>51</v>
      </c>
      <c r="K188" s="68">
        <v>16</v>
      </c>
      <c r="L188" s="81">
        <v>44</v>
      </c>
      <c r="M188" s="81" t="s">
        <v>32</v>
      </c>
      <c r="N188" s="73">
        <f t="shared" si="125"/>
        <v>0</v>
      </c>
      <c r="O188" s="75">
        <f t="shared" si="126"/>
        <v>0</v>
      </c>
      <c r="P188" s="74">
        <f t="shared" si="127"/>
        <v>0</v>
      </c>
      <c r="Q188" s="77">
        <f t="shared" si="128"/>
        <v>0</v>
      </c>
      <c r="R188" s="76">
        <f t="shared" si="129"/>
        <v>0</v>
      </c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</row>
    <row r="189" spans="1:34" ht="30">
      <c r="A189" s="81">
        <v>5</v>
      </c>
      <c r="B189" s="81" t="s">
        <v>130</v>
      </c>
      <c r="C189" s="67" t="s">
        <v>38</v>
      </c>
      <c r="D189" s="81" t="s">
        <v>39</v>
      </c>
      <c r="E189" s="81">
        <v>2</v>
      </c>
      <c r="F189" s="81" t="s">
        <v>85</v>
      </c>
      <c r="G189" s="81">
        <v>1</v>
      </c>
      <c r="H189" s="81" t="s">
        <v>98</v>
      </c>
      <c r="I189" s="81"/>
      <c r="J189" s="81">
        <v>10</v>
      </c>
      <c r="K189" s="68">
        <v>16</v>
      </c>
      <c r="L189" s="81">
        <v>3</v>
      </c>
      <c r="M189" s="81" t="s">
        <v>32</v>
      </c>
      <c r="N189" s="73">
        <f t="shared" si="125"/>
        <v>15.48</v>
      </c>
      <c r="O189" s="75">
        <f t="shared" si="126"/>
        <v>15.48</v>
      </c>
      <c r="P189" s="74">
        <f t="shared" si="127"/>
        <v>0.53549999999999998</v>
      </c>
      <c r="Q189" s="77">
        <f t="shared" si="128"/>
        <v>3.4593023255813953</v>
      </c>
      <c r="R189" s="76">
        <f t="shared" si="129"/>
        <v>13.068648</v>
      </c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</row>
    <row r="190" spans="1:34">
      <c r="A190" s="124" t="s">
        <v>40</v>
      </c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6"/>
      <c r="R190" s="76">
        <f>SUM(R185:R189)</f>
        <v>16.103556000000001</v>
      </c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</row>
    <row r="191" spans="1:34">
      <c r="A191" s="49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1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</row>
    <row r="192" spans="1:34">
      <c r="A192" s="127" t="s">
        <v>131</v>
      </c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83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</row>
    <row r="193" spans="1:34" ht="18">
      <c r="A193" s="112" t="s">
        <v>27</v>
      </c>
      <c r="B193" s="113"/>
      <c r="C193" s="113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83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</row>
    <row r="194" spans="1:34">
      <c r="A194" s="127" t="s">
        <v>132</v>
      </c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83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</row>
    <row r="195" spans="1:34" ht="15" customHeight="1">
      <c r="A195" s="81">
        <v>1</v>
      </c>
      <c r="B195" s="81" t="s">
        <v>76</v>
      </c>
      <c r="C195" s="67" t="s">
        <v>29</v>
      </c>
      <c r="D195" s="81" t="s">
        <v>39</v>
      </c>
      <c r="E195" s="81">
        <v>1</v>
      </c>
      <c r="F195" s="81" t="s">
        <v>73</v>
      </c>
      <c r="G195" s="81">
        <v>1</v>
      </c>
      <c r="H195" s="81" t="s">
        <v>98</v>
      </c>
      <c r="I195" s="81"/>
      <c r="J195" s="81">
        <v>13</v>
      </c>
      <c r="K195" s="68">
        <v>16</v>
      </c>
      <c r="L195" s="81">
        <v>1</v>
      </c>
      <c r="M195" s="81"/>
      <c r="N195" s="73">
        <f t="shared" ref="N195" si="130">(IF(F195="OŽ",IF(L195=1,550.8,IF(L195=2,426.38,IF(L195=3,342.14,IF(L195=4,181.44,IF(L195=5,168.48,IF(L195=6,155.52,IF(L195=7,148.5,IF(L195=8,144,0))))))))+IF(L195&lt;=8,0,IF(L195&lt;=16,137.7,IF(L195&lt;=24,108,IF(L195&lt;=32,80.1,IF(L195&lt;=36,52.2,0)))))-IF(L195&lt;=8,0,IF(L195&lt;=16,(L195-9)*2.754,IF(L195&lt;=24,(L195-17)* 2.754,IF(L195&lt;=32,(L195-25)* 2.754,IF(L195&lt;=36,(L195-33)*2.754,0))))),0)+IF(F195="PČ",IF(L195=1,449,IF(L195=2,314.6,IF(L195=3,238,IF(L195=4,172,IF(L195=5,159,IF(L195=6,145,IF(L195=7,132,IF(L195=8,119,0))))))))+IF(L195&lt;=8,0,IF(L195&lt;=16,88,IF(L195&lt;=24,55,IF(L195&lt;=32,22,0))))-IF(L195&lt;=8,0,IF(L195&lt;=16,(L195-9)*2.245,IF(L195&lt;=24,(L195-17)*2.245,IF(L195&lt;=32,(L195-25)*2.245,0)))),0)+IF(F195="PČneol",IF(L195=1,85,IF(L195=2,64.61,IF(L195=3,50.76,IF(L195=4,16.25,IF(L195=5,15,IF(L195=6,13.75,IF(L195=7,12.5,IF(L195=8,11.25,0))))))))+IF(L195&lt;=8,0,IF(L195&lt;=16,9,0))-IF(L195&lt;=8,0,IF(L195&lt;=16,(L195-9)*0.425,0)),0)+IF(F195="PŽ",IF(L195=1,85,IF(L195=2,59.5,IF(L195=3,45,IF(L195=4,32.5,IF(L195=5,30,IF(L195=6,27.5,IF(L195=7,25,IF(L195=8,22.5,0))))))))+IF(L195&lt;=8,0,IF(L195&lt;=16,19,IF(L195&lt;=24,13,IF(L195&lt;=32,8,0))))-IF(L195&lt;=8,0,IF(L195&lt;=16,(L195-9)*0.425,IF(L195&lt;=24,(L195-17)*0.425,IF(L195&lt;=32,(L195-25)*0.425,0)))),0)+IF(F195="EČ",IF(L195=1,204,IF(L195=2,156.24,IF(L195=3,123.84,IF(L195=4,72,IF(L195=5,66,IF(L195=6,60,IF(L195=7,54,IF(L195=8,48,0))))))))+IF(L195&lt;=8,0,IF(L195&lt;=16,40,IF(L195&lt;=24,25,0)))-IF(L195&lt;=8,0,IF(L195&lt;=16,(L195-9)*1.02,IF(L195&lt;=24,(L195-17)*1.02,0))),0)+IF(F195="EČneol",IF(L195=1,68,IF(L195=2,51.69,IF(L195=3,40.61,IF(L195=4,13,IF(L195=5,12,IF(L195=6,11,IF(L195=7,10,IF(L195=8,9,0)))))))))+IF(F195="EŽ",IF(L195=1,68,IF(L195=2,47.6,IF(L195=3,36,IF(L195=4,18,IF(L195=5,16.5,IF(L195=6,15,IF(L195=7,13.5,IF(L195=8,12,0))))))))+IF(L195&lt;=8,0,IF(L195&lt;=16,10,IF(L195&lt;=24,6,0)))-IF(L195&lt;=8,0,IF(L195&lt;=16,(L195-9)*0.34,IF(L195&lt;=24,(L195-17)*0.34,0))),0)+IF(F195="PT",IF(L195=1,68,IF(L195=2,52.08,IF(L195=3,41.28,IF(L195=4,24,IF(L195=5,22,IF(L195=6,20,IF(L195=7,18,IF(L195=8,16,0))))))))+IF(L195&lt;=8,0,IF(L195&lt;=16,13,IF(L195&lt;=24,9,IF(L195&lt;=32,4,0))))-IF(L195&lt;=8,0,IF(L195&lt;=16,(L195-9)*0.34,IF(L195&lt;=24,(L195-17)*0.34,IF(L195&lt;=32,(L195-25)*0.34,0)))),0)+IF(F195="JOŽ",IF(L195=1,85,IF(L195=2,59.5,IF(L195=3,45,IF(L195=4,32.5,IF(L195=5,30,IF(L195=6,27.5,IF(L195=7,25,IF(L195=8,22.5,0))))))))+IF(L195&lt;=8,0,IF(L195&lt;=16,19,IF(L195&lt;=24,13,0)))-IF(L195&lt;=8,0,IF(L195&lt;=16,(L195-9)*0.425,IF(L195&lt;=24,(L195-17)*0.425,0))),0)+IF(F195="JPČ",IF(L195=1,68,IF(L195=2,47.6,IF(L195=3,36,IF(L195=4,26,IF(L195=5,24,IF(L195=6,22,IF(L195=7,20,IF(L195=8,18,0))))))))+IF(L195&lt;=8,0,IF(L195&lt;=16,13,IF(L195&lt;=24,9,0)))-IF(L195&lt;=8,0,IF(L195&lt;=16,(L195-9)*0.34,IF(L195&lt;=24,(L195-17)*0.34,0))),0)+IF(F195="JEČ",IF(L195=1,34,IF(L195=2,26.04,IF(L195=3,20.6,IF(L195=4,12,IF(L195=5,11,IF(L195=6,10,IF(L195=7,9,IF(L195=8,8,0))))))))+IF(L195&lt;=8,0,IF(L195&lt;=16,6,0))-IF(L195&lt;=8,0,IF(L195&lt;=16,(L195-9)*0.17,0)),0)+IF(F195="JEOF",IF(L195=1,34,IF(L195=2,26.04,IF(L195=3,20.6,IF(L195=4,12,IF(L195=5,11,IF(L195=6,10,IF(L195=7,9,IF(L195=8,8,0))))))))+IF(L195&lt;=8,0,IF(L195&lt;=16,6,0))-IF(L195&lt;=8,0,IF(L195&lt;=16,(L195-9)*0.17,0)),0)+IF(F195="JnPČ",IF(L195=1,51,IF(L195=2,35.7,IF(L195=3,27,IF(L195=4,19.5,IF(L195=5,18,IF(L195=6,16.5,IF(L195=7,15,IF(L195=8,13.5,0))))))))+IF(L195&lt;=8,0,IF(L195&lt;=16,10,0))-IF(L195&lt;=8,0,IF(L195&lt;=16,(L195-9)*0.255,0)),0)+IF(F195="JnEČ",IF(L195=1,25.5,IF(L195=2,19.53,IF(L195=3,15.48,IF(L195=4,9,IF(L195=5,8.25,IF(L195=6,7.5,IF(L195=7,6.75,IF(L195=8,6,0))))))))+IF(L195&lt;=8,0,IF(L195&lt;=16,5,0))-IF(L195&lt;=8,0,IF(L195&lt;=16,(L195-9)*0.1275,0)),0)+IF(F195="JčPČ",IF(L195=1,21.25,IF(L195=2,14.5,IF(L195=3,11.5,IF(L195=4,7,IF(L195=5,6.5,IF(L195=6,6,IF(L195=7,5.5,IF(L195=8,5,0))))))))+IF(L195&lt;=8,0,IF(L195&lt;=16,4,0))-IF(L195&lt;=8,0,IF(L195&lt;=16,(L195-9)*0.10625,0)),0)+IF(F195="JčEČ",IF(L195=1,17,IF(L195=2,13.02,IF(L195=3,10.32,IF(L195=4,6,IF(L195=5,5.5,IF(L195=6,5,IF(L195=7,4.5,IF(L195=8,4,0))))))))+IF(L195&lt;=8,0,IF(L195&lt;=16,3,0))-IF(L195&lt;=8,0,IF(L195&lt;=16,(L195-9)*0.085,0)),0)+IF(F195="NEAK",IF(L195=1,11.48,IF(L195=2,8.79,IF(L195=3,6.97,IF(L195=4,4.05,IF(L195=5,3.71,IF(L195=6,3.38,IF(L195=7,3.04,IF(L195=8,2.7,0))))))))+IF(L195&lt;=8,0,IF(L195&lt;=16,2,IF(L195&lt;=24,1.3,0)))-IF(L195&lt;=8,0,IF(L195&lt;=16,(L195-9)*0.0574,IF(L195&lt;=24,(L195-17)*0.0574,0))),0))*IF(L195&lt;0,1,IF(OR(F195="PČ",F195="PŽ",F195="PT"),IF(J195&lt;32,J195/32,1),1))* IF(L195&lt;0,1,IF(OR(F195="EČ",F195="EŽ",F195="JOŽ",F195="JPČ",F195="NEAK"),IF(J195&lt;24,J195/24,1),1))*IF(L195&lt;0,1,IF(OR(F195="PČneol",F195="JEČ",F195="JEOF",F195="JnPČ",F195="JnEČ",F195="JčPČ",F195="JčEČ"),IF(J195&lt;16,J195/16,1),1))*IF(L195&lt;0,1,IF(F195="EČneol",IF(J195&lt;8,J195/8,1),1))</f>
        <v>68</v>
      </c>
      <c r="O195" s="75">
        <f t="shared" ref="O195" si="131">IF(F195="OŽ",N195,IF(H195="Ne",IF(J195*0.3&lt;J195-L195,N195,0),IF(J195*0.1&lt;J195-L195,N195,0)))</f>
        <v>68</v>
      </c>
      <c r="P195" s="74">
        <f t="shared" ref="P195" si="132">IF(O195=0,0,IF(F195="OŽ",IF(L195&gt;35,0,IF(J195&gt;35,(36-L195)*1.836,((36-L195)-(36-J195))*1.836)),0)+IF(F195="PČ",IF(L195&gt;31,0,IF(J195&gt;31,(32-L195)*1.347,((32-L195)-(32-J195))*1.347)),0)+ IF(F195="PČneol",IF(L195&gt;15,0,IF(J195&gt;15,(16-L195)*0.255,((16-L195)-(16-J195))*0.255)),0)+IF(F195="PŽ",IF(L195&gt;31,0,IF(J195&gt;31,(32-L195)*0.255,((32-L195)-(32-J195))*0.255)),0)+IF(F195="EČ",IF(L195&gt;23,0,IF(J195&gt;23,(24-L195)*0.612,((24-L195)-(24-J195))*0.612)),0)+IF(F195="EČneol",IF(L195&gt;7,0,IF(J195&gt;7,(8-L195)*0.204,((8-L195)-(8-J195))*0.204)),0)+IF(F195="EŽ",IF(L195&gt;23,0,IF(J195&gt;23,(24-L195)*0.204,((24-L195)-(24-J195))*0.204)),0)+IF(F195="PT",IF(L195&gt;31,0,IF(J195&gt;31,(32-L195)*0.204,((32-L195)-(32-J195))*0.204)),0)+IF(F195="JOŽ",IF(L195&gt;23,0,IF(J195&gt;23,(24-L195)*0.255,((24-L195)-(24-J195))*0.255)),0)+IF(F195="JPČ",IF(L195&gt;23,0,IF(J195&gt;23,(24-L195)*0.204,((24-L195)-(24-J195))*0.204)),0)+IF(F195="JEČ",IF(L195&gt;15,0,IF(J195&gt;15,(16-L195)*0.102,((16-L195)-(16-J195))*0.102)),0)+IF(F195="JEOF",IF(L195&gt;15,0,IF(J195&gt;15,(16-L195)*0.102,((16-L195)-(16-J195))*0.102)),0)+IF(F195="JnPČ",IF(L195&gt;15,0,IF(J195&gt;15,(16-L195)*0.153,((16-L195)-(16-J195))*0.153)),0)+IF(F195="JnEČ",IF(L195&gt;15,0,IF(J195&gt;15,(16-L195)*0.0765,((16-L195)-(16-J195))*0.0765)),0)+IF(F195="JčPČ",IF(L195&gt;15,0,IF(J195&gt;15,(16-L195)*0.06375,((16-L195)-(16-J195))*0.06375)),0)+IF(F195="JčEČ",IF(L195&gt;15,0,IF(J195&gt;15,(16-L195)*0.051,((16-L195)-(16-J195))*0.051)),0)+IF(F195="NEAK",IF(L195&gt;23,0,IF(J195&gt;23,(24-L195)*0.03444,((24-L195)-(24-J195))*0.03444)),0))</f>
        <v>1.4279999999999999</v>
      </c>
      <c r="Q195" s="77">
        <f t="shared" ref="Q195" si="133">IF(ISERROR(P195*100/N195),0,(P195*100/N195))</f>
        <v>2.0999999999999996</v>
      </c>
      <c r="R195" s="76">
        <f t="shared" ref="R195" si="134">IF(Q195&lt;=30,O195+P195,O195+O195*0.3)*IF(G195=1,0.4,IF(G195=2,0.75,IF(G195="1 (kas 4 m. 1 k. nerengiamos)",0.52,1)))*IF(D195="olimpinė",1,IF(M195="Ne",0.5,1))*IF(OR(A$5="Lietuvos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federacija"),IF(OR(J195&lt;8,K195&lt;16),0,1),1)*E195*IF(I195&lt;=1,1,1/I195)*IF(OR(A$5="Lietuvos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28.326624000000002</v>
      </c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</row>
    <row r="196" spans="1:34">
      <c r="A196" s="81">
        <v>2</v>
      </c>
      <c r="B196" s="81" t="s">
        <v>99</v>
      </c>
      <c r="C196" s="67" t="s">
        <v>29</v>
      </c>
      <c r="D196" s="81" t="s">
        <v>39</v>
      </c>
      <c r="E196" s="81">
        <v>1</v>
      </c>
      <c r="F196" s="81" t="s">
        <v>73</v>
      </c>
      <c r="G196" s="81">
        <v>1</v>
      </c>
      <c r="H196" s="81" t="s">
        <v>98</v>
      </c>
      <c r="I196" s="81"/>
      <c r="J196" s="81">
        <v>13</v>
      </c>
      <c r="K196" s="68">
        <v>16</v>
      </c>
      <c r="L196" s="81">
        <v>2</v>
      </c>
      <c r="M196" s="81"/>
      <c r="N196" s="73">
        <f t="shared" ref="N196:N200" si="135">(IF(F196="OŽ",IF(L196=1,550.8,IF(L196=2,426.38,IF(L196=3,342.14,IF(L196=4,181.44,IF(L196=5,168.48,IF(L196=6,155.52,IF(L196=7,148.5,IF(L196=8,144,0))))))))+IF(L196&lt;=8,0,IF(L196&lt;=16,137.7,IF(L196&lt;=24,108,IF(L196&lt;=32,80.1,IF(L196&lt;=36,52.2,0)))))-IF(L196&lt;=8,0,IF(L196&lt;=16,(L196-9)*2.754,IF(L196&lt;=24,(L196-17)* 2.754,IF(L196&lt;=32,(L196-25)* 2.754,IF(L196&lt;=36,(L196-33)*2.754,0))))),0)+IF(F196="PČ",IF(L196=1,449,IF(L196=2,314.6,IF(L196=3,238,IF(L196=4,172,IF(L196=5,159,IF(L196=6,145,IF(L196=7,132,IF(L196=8,119,0))))))))+IF(L196&lt;=8,0,IF(L196&lt;=16,88,IF(L196&lt;=24,55,IF(L196&lt;=32,22,0))))-IF(L196&lt;=8,0,IF(L196&lt;=16,(L196-9)*2.245,IF(L196&lt;=24,(L196-17)*2.245,IF(L196&lt;=32,(L196-25)*2.245,0)))),0)+IF(F196="PČneol",IF(L196=1,85,IF(L196=2,64.61,IF(L196=3,50.76,IF(L196=4,16.25,IF(L196=5,15,IF(L196=6,13.75,IF(L196=7,12.5,IF(L196=8,11.25,0))))))))+IF(L196&lt;=8,0,IF(L196&lt;=16,9,0))-IF(L196&lt;=8,0,IF(L196&lt;=16,(L196-9)*0.425,0)),0)+IF(F196="PŽ",IF(L196=1,85,IF(L196=2,59.5,IF(L196=3,45,IF(L196=4,32.5,IF(L196=5,30,IF(L196=6,27.5,IF(L196=7,25,IF(L196=8,22.5,0))))))))+IF(L196&lt;=8,0,IF(L196&lt;=16,19,IF(L196&lt;=24,13,IF(L196&lt;=32,8,0))))-IF(L196&lt;=8,0,IF(L196&lt;=16,(L196-9)*0.425,IF(L196&lt;=24,(L196-17)*0.425,IF(L196&lt;=32,(L196-25)*0.425,0)))),0)+IF(F196="EČ",IF(L196=1,204,IF(L196=2,156.24,IF(L196=3,123.84,IF(L196=4,72,IF(L196=5,66,IF(L196=6,60,IF(L196=7,54,IF(L196=8,48,0))))))))+IF(L196&lt;=8,0,IF(L196&lt;=16,40,IF(L196&lt;=24,25,0)))-IF(L196&lt;=8,0,IF(L196&lt;=16,(L196-9)*1.02,IF(L196&lt;=24,(L196-17)*1.02,0))),0)+IF(F196="EČneol",IF(L196=1,68,IF(L196=2,51.69,IF(L196=3,40.61,IF(L196=4,13,IF(L196=5,12,IF(L196=6,11,IF(L196=7,10,IF(L196=8,9,0)))))))))+IF(F196="EŽ",IF(L196=1,68,IF(L196=2,47.6,IF(L196=3,36,IF(L196=4,18,IF(L196=5,16.5,IF(L196=6,15,IF(L196=7,13.5,IF(L196=8,12,0))))))))+IF(L196&lt;=8,0,IF(L196&lt;=16,10,IF(L196&lt;=24,6,0)))-IF(L196&lt;=8,0,IF(L196&lt;=16,(L196-9)*0.34,IF(L196&lt;=24,(L196-17)*0.34,0))),0)+IF(F196="PT",IF(L196=1,68,IF(L196=2,52.08,IF(L196=3,41.28,IF(L196=4,24,IF(L196=5,22,IF(L196=6,20,IF(L196=7,18,IF(L196=8,16,0))))))))+IF(L196&lt;=8,0,IF(L196&lt;=16,13,IF(L196&lt;=24,9,IF(L196&lt;=32,4,0))))-IF(L196&lt;=8,0,IF(L196&lt;=16,(L196-9)*0.34,IF(L196&lt;=24,(L196-17)*0.34,IF(L196&lt;=32,(L196-25)*0.34,0)))),0)+IF(F196="JOŽ",IF(L196=1,85,IF(L196=2,59.5,IF(L196=3,45,IF(L196=4,32.5,IF(L196=5,30,IF(L196=6,27.5,IF(L196=7,25,IF(L196=8,22.5,0))))))))+IF(L196&lt;=8,0,IF(L196&lt;=16,19,IF(L196&lt;=24,13,0)))-IF(L196&lt;=8,0,IF(L196&lt;=16,(L196-9)*0.425,IF(L196&lt;=24,(L196-17)*0.425,0))),0)+IF(F196="JPČ",IF(L196=1,68,IF(L196=2,47.6,IF(L196=3,36,IF(L196=4,26,IF(L196=5,24,IF(L196=6,22,IF(L196=7,20,IF(L196=8,18,0))))))))+IF(L196&lt;=8,0,IF(L196&lt;=16,13,IF(L196&lt;=24,9,0)))-IF(L196&lt;=8,0,IF(L196&lt;=16,(L196-9)*0.34,IF(L196&lt;=24,(L196-17)*0.34,0))),0)+IF(F196="JEČ",IF(L196=1,34,IF(L196=2,26.04,IF(L196=3,20.6,IF(L196=4,12,IF(L196=5,11,IF(L196=6,10,IF(L196=7,9,IF(L196=8,8,0))))))))+IF(L196&lt;=8,0,IF(L196&lt;=16,6,0))-IF(L196&lt;=8,0,IF(L196&lt;=16,(L196-9)*0.17,0)),0)+IF(F196="JEOF",IF(L196=1,34,IF(L196=2,26.04,IF(L196=3,20.6,IF(L196=4,12,IF(L196=5,11,IF(L196=6,10,IF(L196=7,9,IF(L196=8,8,0))))))))+IF(L196&lt;=8,0,IF(L196&lt;=16,6,0))-IF(L196&lt;=8,0,IF(L196&lt;=16,(L196-9)*0.17,0)),0)+IF(F196="JnPČ",IF(L196=1,51,IF(L196=2,35.7,IF(L196=3,27,IF(L196=4,19.5,IF(L196=5,18,IF(L196=6,16.5,IF(L196=7,15,IF(L196=8,13.5,0))))))))+IF(L196&lt;=8,0,IF(L196&lt;=16,10,0))-IF(L196&lt;=8,0,IF(L196&lt;=16,(L196-9)*0.255,0)),0)+IF(F196="JnEČ",IF(L196=1,25.5,IF(L196=2,19.53,IF(L196=3,15.48,IF(L196=4,9,IF(L196=5,8.25,IF(L196=6,7.5,IF(L196=7,6.75,IF(L196=8,6,0))))))))+IF(L196&lt;=8,0,IF(L196&lt;=16,5,0))-IF(L196&lt;=8,0,IF(L196&lt;=16,(L196-9)*0.1275,0)),0)+IF(F196="JčPČ",IF(L196=1,21.25,IF(L196=2,14.5,IF(L196=3,11.5,IF(L196=4,7,IF(L196=5,6.5,IF(L196=6,6,IF(L196=7,5.5,IF(L196=8,5,0))))))))+IF(L196&lt;=8,0,IF(L196&lt;=16,4,0))-IF(L196&lt;=8,0,IF(L196&lt;=16,(L196-9)*0.10625,0)),0)+IF(F196="JčEČ",IF(L196=1,17,IF(L196=2,13.02,IF(L196=3,10.32,IF(L196=4,6,IF(L196=5,5.5,IF(L196=6,5,IF(L196=7,4.5,IF(L196=8,4,0))))))))+IF(L196&lt;=8,0,IF(L196&lt;=16,3,0))-IF(L196&lt;=8,0,IF(L196&lt;=16,(L196-9)*0.085,0)),0)+IF(F196="NEAK",IF(L196=1,11.48,IF(L196=2,8.79,IF(L196=3,6.97,IF(L196=4,4.05,IF(L196=5,3.71,IF(L196=6,3.38,IF(L196=7,3.04,IF(L196=8,2.7,0))))))))+IF(L196&lt;=8,0,IF(L196&lt;=16,2,IF(L196&lt;=24,1.3,0)))-IF(L196&lt;=8,0,IF(L196&lt;=16,(L196-9)*0.0574,IF(L196&lt;=24,(L196-17)*0.0574,0))),0))*IF(L196&lt;0,1,IF(OR(F196="PČ",F196="PŽ",F196="PT"),IF(J196&lt;32,J196/32,1),1))* IF(L196&lt;0,1,IF(OR(F196="EČ",F196="EŽ",F196="JOŽ",F196="JPČ",F196="NEAK"),IF(J196&lt;24,J196/24,1),1))*IF(L196&lt;0,1,IF(OR(F196="PČneol",F196="JEČ",F196="JEOF",F196="JnPČ",F196="JnEČ",F196="JčPČ",F196="JčEČ"),IF(J196&lt;16,J196/16,1),1))*IF(L196&lt;0,1,IF(F196="EČneol",IF(J196&lt;8,J196/8,1),1))</f>
        <v>51.69</v>
      </c>
      <c r="O196" s="75">
        <f t="shared" ref="O196:O200" si="136">IF(F196="OŽ",N196,IF(H196="Ne",IF(J196*0.3&lt;J196-L196,N196,0),IF(J196*0.1&lt;J196-L196,N196,0)))</f>
        <v>51.69</v>
      </c>
      <c r="P196" s="74">
        <f t="shared" ref="P196:P200" si="137">IF(O196=0,0,IF(F196="OŽ",IF(L196&gt;35,0,IF(J196&gt;35,(36-L196)*1.836,((36-L196)-(36-J196))*1.836)),0)+IF(F196="PČ",IF(L196&gt;31,0,IF(J196&gt;31,(32-L196)*1.347,((32-L196)-(32-J196))*1.347)),0)+ IF(F196="PČneol",IF(L196&gt;15,0,IF(J196&gt;15,(16-L196)*0.255,((16-L196)-(16-J196))*0.255)),0)+IF(F196="PŽ",IF(L196&gt;31,0,IF(J196&gt;31,(32-L196)*0.255,((32-L196)-(32-J196))*0.255)),0)+IF(F196="EČ",IF(L196&gt;23,0,IF(J196&gt;23,(24-L196)*0.612,((24-L196)-(24-J196))*0.612)),0)+IF(F196="EČneol",IF(L196&gt;7,0,IF(J196&gt;7,(8-L196)*0.204,((8-L196)-(8-J196))*0.204)),0)+IF(F196="EŽ",IF(L196&gt;23,0,IF(J196&gt;23,(24-L196)*0.204,((24-L196)-(24-J196))*0.204)),0)+IF(F196="PT",IF(L196&gt;31,0,IF(J196&gt;31,(32-L196)*0.204,((32-L196)-(32-J196))*0.204)),0)+IF(F196="JOŽ",IF(L196&gt;23,0,IF(J196&gt;23,(24-L196)*0.255,((24-L196)-(24-J196))*0.255)),0)+IF(F196="JPČ",IF(L196&gt;23,0,IF(J196&gt;23,(24-L196)*0.204,((24-L196)-(24-J196))*0.204)),0)+IF(F196="JEČ",IF(L196&gt;15,0,IF(J196&gt;15,(16-L196)*0.102,((16-L196)-(16-J196))*0.102)),0)+IF(F196="JEOF",IF(L196&gt;15,0,IF(J196&gt;15,(16-L196)*0.102,((16-L196)-(16-J196))*0.102)),0)+IF(F196="JnPČ",IF(L196&gt;15,0,IF(J196&gt;15,(16-L196)*0.153,((16-L196)-(16-J196))*0.153)),0)+IF(F196="JnEČ",IF(L196&gt;15,0,IF(J196&gt;15,(16-L196)*0.0765,((16-L196)-(16-J196))*0.0765)),0)+IF(F196="JčPČ",IF(L196&gt;15,0,IF(J196&gt;15,(16-L196)*0.06375,((16-L196)-(16-J196))*0.06375)),0)+IF(F196="JčEČ",IF(L196&gt;15,0,IF(J196&gt;15,(16-L196)*0.051,((16-L196)-(16-J196))*0.051)),0)+IF(F196="NEAK",IF(L196&gt;23,0,IF(J196&gt;23,(24-L196)*0.03444,((24-L196)-(24-J196))*0.03444)),0))</f>
        <v>1.224</v>
      </c>
      <c r="Q196" s="77">
        <f t="shared" ref="Q196:Q200" si="138">IF(ISERROR(P196*100/N196),0,(P196*100/N196))</f>
        <v>2.3679628554846199</v>
      </c>
      <c r="R196" s="76">
        <f t="shared" ref="R196:R200" si="139">IF(Q196&lt;=30,O196+P196,O196+O196*0.3)*IF(G196=1,0.4,IF(G196=2,0.75,IF(G196="1 (kas 4 m. 1 k. nerengiamos)",0.52,1)))*IF(D196="olimpinė",1,IF(M196="Ne",0.5,1))*IF(OR(A$5="Lietuvos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federacija"),IF(OR(J196&lt;8,K196&lt;16),0,1),1)*E196*IF(I196&lt;=1,1,1/I196)*IF(OR(A$5="Lietuvos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21.588911999999997</v>
      </c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</row>
    <row r="197" spans="1:34">
      <c r="A197" s="81">
        <v>3</v>
      </c>
      <c r="B197" s="81" t="s">
        <v>133</v>
      </c>
      <c r="C197" s="67" t="s">
        <v>29</v>
      </c>
      <c r="D197" s="81" t="s">
        <v>39</v>
      </c>
      <c r="E197" s="81">
        <v>1</v>
      </c>
      <c r="F197" s="81" t="s">
        <v>73</v>
      </c>
      <c r="G197" s="81">
        <v>1</v>
      </c>
      <c r="H197" s="81" t="s">
        <v>98</v>
      </c>
      <c r="I197" s="81"/>
      <c r="J197" s="81">
        <v>13</v>
      </c>
      <c r="K197" s="68">
        <v>16</v>
      </c>
      <c r="L197" s="81">
        <v>3</v>
      </c>
      <c r="M197" s="81"/>
      <c r="N197" s="73">
        <f t="shared" si="135"/>
        <v>40.61</v>
      </c>
      <c r="O197" s="75">
        <f t="shared" si="136"/>
        <v>40.61</v>
      </c>
      <c r="P197" s="74">
        <f t="shared" si="137"/>
        <v>1.02</v>
      </c>
      <c r="Q197" s="77">
        <f t="shared" si="138"/>
        <v>2.511696626446688</v>
      </c>
      <c r="R197" s="76">
        <f t="shared" si="139"/>
        <v>16.985040000000001</v>
      </c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</row>
    <row r="198" spans="1:34" ht="15" customHeight="1">
      <c r="A198" s="81">
        <v>4</v>
      </c>
      <c r="B198" s="81" t="s">
        <v>134</v>
      </c>
      <c r="C198" s="67" t="s">
        <v>29</v>
      </c>
      <c r="D198" s="81" t="s">
        <v>39</v>
      </c>
      <c r="E198" s="81">
        <v>1</v>
      </c>
      <c r="F198" s="81" t="s">
        <v>85</v>
      </c>
      <c r="G198" s="81">
        <v>1</v>
      </c>
      <c r="H198" s="81" t="s">
        <v>98</v>
      </c>
      <c r="I198" s="81"/>
      <c r="J198" s="81">
        <v>21</v>
      </c>
      <c r="K198" s="68">
        <v>16</v>
      </c>
      <c r="L198" s="81">
        <v>5</v>
      </c>
      <c r="M198" s="81"/>
      <c r="N198" s="73">
        <f t="shared" si="135"/>
        <v>8.25</v>
      </c>
      <c r="O198" s="75">
        <f t="shared" si="136"/>
        <v>8.25</v>
      </c>
      <c r="P198" s="74">
        <f t="shared" si="137"/>
        <v>0.84150000000000003</v>
      </c>
      <c r="Q198" s="77">
        <f t="shared" si="138"/>
        <v>10.200000000000001</v>
      </c>
      <c r="R198" s="76">
        <f t="shared" si="139"/>
        <v>3.7093320000000003</v>
      </c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</row>
    <row r="199" spans="1:34" ht="18" customHeight="1">
      <c r="A199" s="81">
        <v>5</v>
      </c>
      <c r="B199" s="81" t="s">
        <v>135</v>
      </c>
      <c r="C199" s="67" t="s">
        <v>29</v>
      </c>
      <c r="D199" s="81" t="s">
        <v>39</v>
      </c>
      <c r="E199" s="81">
        <v>1</v>
      </c>
      <c r="F199" s="81" t="s">
        <v>85</v>
      </c>
      <c r="G199" s="81">
        <v>1</v>
      </c>
      <c r="H199" s="81" t="s">
        <v>98</v>
      </c>
      <c r="I199" s="81"/>
      <c r="J199" s="81">
        <v>19</v>
      </c>
      <c r="K199" s="68">
        <v>16</v>
      </c>
      <c r="L199" s="81">
        <v>11</v>
      </c>
      <c r="M199" s="81"/>
      <c r="N199" s="73">
        <f t="shared" si="135"/>
        <v>4.7450000000000001</v>
      </c>
      <c r="O199" s="75">
        <f t="shared" si="136"/>
        <v>4.7450000000000001</v>
      </c>
      <c r="P199" s="74">
        <f t="shared" si="137"/>
        <v>0.38250000000000001</v>
      </c>
      <c r="Q199" s="77">
        <f t="shared" si="138"/>
        <v>8.0611169652265549</v>
      </c>
      <c r="R199" s="76">
        <f t="shared" si="139"/>
        <v>2.0920200000000002</v>
      </c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</row>
    <row r="200" spans="1:34" ht="15" customHeight="1">
      <c r="A200" s="81">
        <v>6</v>
      </c>
      <c r="B200" s="81" t="s">
        <v>136</v>
      </c>
      <c r="C200" s="67" t="s">
        <v>137</v>
      </c>
      <c r="D200" s="81" t="s">
        <v>39</v>
      </c>
      <c r="E200" s="81">
        <v>2</v>
      </c>
      <c r="F200" s="81" t="s">
        <v>85</v>
      </c>
      <c r="G200" s="81">
        <v>1</v>
      </c>
      <c r="H200" s="81" t="s">
        <v>98</v>
      </c>
      <c r="I200" s="81"/>
      <c r="J200" s="81">
        <v>9</v>
      </c>
      <c r="K200" s="68">
        <v>16</v>
      </c>
      <c r="L200" s="81">
        <v>4</v>
      </c>
      <c r="M200" s="81"/>
      <c r="N200" s="73">
        <f t="shared" si="135"/>
        <v>5.0625</v>
      </c>
      <c r="O200" s="75">
        <f t="shared" si="136"/>
        <v>5.0625</v>
      </c>
      <c r="P200" s="74">
        <f t="shared" si="137"/>
        <v>0.38250000000000001</v>
      </c>
      <c r="Q200" s="77">
        <f t="shared" si="138"/>
        <v>7.5555555555555554</v>
      </c>
      <c r="R200" s="76">
        <f t="shared" si="139"/>
        <v>4.4431200000000013</v>
      </c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</row>
    <row r="201" spans="1:34">
      <c r="A201" s="124" t="s">
        <v>40</v>
      </c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6"/>
      <c r="R201" s="76">
        <f>SUM(R195:R200)</f>
        <v>77.145048000000017</v>
      </c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</row>
    <row r="202" spans="1:34" ht="15" customHeight="1">
      <c r="A202" s="49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6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</row>
    <row r="203" spans="1:34" ht="18" customHeight="1">
      <c r="A203" s="131" t="s">
        <v>138</v>
      </c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83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</row>
    <row r="204" spans="1:34" ht="15" customHeight="1">
      <c r="A204" s="127" t="s">
        <v>139</v>
      </c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83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</row>
    <row r="205" spans="1:34" ht="30">
      <c r="A205" s="81">
        <v>1</v>
      </c>
      <c r="B205" s="81" t="s">
        <v>50</v>
      </c>
      <c r="C205" s="67" t="s">
        <v>29</v>
      </c>
      <c r="D205" s="81" t="s">
        <v>30</v>
      </c>
      <c r="E205" s="81">
        <v>1</v>
      </c>
      <c r="F205" s="81" t="s">
        <v>51</v>
      </c>
      <c r="G205" s="81">
        <v>1</v>
      </c>
      <c r="H205" s="81" t="s">
        <v>32</v>
      </c>
      <c r="I205" s="81"/>
      <c r="J205" s="81">
        <v>62</v>
      </c>
      <c r="K205" s="81"/>
      <c r="L205" s="81">
        <v>12</v>
      </c>
      <c r="M205" s="81" t="s">
        <v>32</v>
      </c>
      <c r="N205" s="73">
        <f t="shared" ref="N205" si="140">(IF(F205="OŽ",IF(L205=1,550.8,IF(L205=2,426.38,IF(L205=3,342.14,IF(L205=4,181.44,IF(L205=5,168.48,IF(L205=6,155.52,IF(L205=7,148.5,IF(L205=8,144,0))))))))+IF(L205&lt;=8,0,IF(L205&lt;=16,137.7,IF(L205&lt;=24,108,IF(L205&lt;=32,80.1,IF(L205&lt;=36,52.2,0)))))-IF(L205&lt;=8,0,IF(L205&lt;=16,(L205-9)*2.754,IF(L205&lt;=24,(L205-17)* 2.754,IF(L205&lt;=32,(L205-25)* 2.754,IF(L205&lt;=36,(L205-33)*2.754,0))))),0)+IF(F205="PČ",IF(L205=1,449,IF(L205=2,314.6,IF(L205=3,238,IF(L205=4,172,IF(L205=5,159,IF(L205=6,145,IF(L205=7,132,IF(L205=8,119,0))))))))+IF(L205&lt;=8,0,IF(L205&lt;=16,88,IF(L205&lt;=24,55,IF(L205&lt;=32,22,0))))-IF(L205&lt;=8,0,IF(L205&lt;=16,(L205-9)*2.245,IF(L205&lt;=24,(L205-17)*2.245,IF(L205&lt;=32,(L205-25)*2.245,0)))),0)+IF(F205="PČneol",IF(L205=1,85,IF(L205=2,64.61,IF(L205=3,50.76,IF(L205=4,16.25,IF(L205=5,15,IF(L205=6,13.75,IF(L205=7,12.5,IF(L205=8,11.25,0))))))))+IF(L205&lt;=8,0,IF(L205&lt;=16,9,0))-IF(L205&lt;=8,0,IF(L205&lt;=16,(L205-9)*0.425,0)),0)+IF(F205="PŽ",IF(L205=1,85,IF(L205=2,59.5,IF(L205=3,45,IF(L205=4,32.5,IF(L205=5,30,IF(L205=6,27.5,IF(L205=7,25,IF(L205=8,22.5,0))))))))+IF(L205&lt;=8,0,IF(L205&lt;=16,19,IF(L205&lt;=24,13,IF(L205&lt;=32,8,0))))-IF(L205&lt;=8,0,IF(L205&lt;=16,(L205-9)*0.425,IF(L205&lt;=24,(L205-17)*0.425,IF(L205&lt;=32,(L205-25)*0.425,0)))),0)+IF(F205="EČ",IF(L205=1,204,IF(L205=2,156.24,IF(L205=3,123.84,IF(L205=4,72,IF(L205=5,66,IF(L205=6,60,IF(L205=7,54,IF(L205=8,48,0))))))))+IF(L205&lt;=8,0,IF(L205&lt;=16,40,IF(L205&lt;=24,25,0)))-IF(L205&lt;=8,0,IF(L205&lt;=16,(L205-9)*1.02,IF(L205&lt;=24,(L205-17)*1.02,0))),0)+IF(F205="EČneol",IF(L205=1,68,IF(L205=2,51.69,IF(L205=3,40.61,IF(L205=4,13,IF(L205=5,12,IF(L205=6,11,IF(L205=7,10,IF(L205=8,9,0)))))))))+IF(F205="EŽ",IF(L205=1,68,IF(L205=2,47.6,IF(L205=3,36,IF(L205=4,18,IF(L205=5,16.5,IF(L205=6,15,IF(L205=7,13.5,IF(L205=8,12,0))))))))+IF(L205&lt;=8,0,IF(L205&lt;=16,10,IF(L205&lt;=24,6,0)))-IF(L205&lt;=8,0,IF(L205&lt;=16,(L205-9)*0.34,IF(L205&lt;=24,(L205-17)*0.34,0))),0)+IF(F205="PT",IF(L205=1,68,IF(L205=2,52.08,IF(L205=3,41.28,IF(L205=4,24,IF(L205=5,22,IF(L205=6,20,IF(L205=7,18,IF(L205=8,16,0))))))))+IF(L205&lt;=8,0,IF(L205&lt;=16,13,IF(L205&lt;=24,9,IF(L205&lt;=32,4,0))))-IF(L205&lt;=8,0,IF(L205&lt;=16,(L205-9)*0.34,IF(L205&lt;=24,(L205-17)*0.34,IF(L205&lt;=32,(L205-25)*0.34,0)))),0)+IF(F205="JOŽ",IF(L205=1,85,IF(L205=2,59.5,IF(L205=3,45,IF(L205=4,32.5,IF(L205=5,30,IF(L205=6,27.5,IF(L205=7,25,IF(L205=8,22.5,0))))))))+IF(L205&lt;=8,0,IF(L205&lt;=16,19,IF(L205&lt;=24,13,0)))-IF(L205&lt;=8,0,IF(L205&lt;=16,(L205-9)*0.425,IF(L205&lt;=24,(L205-17)*0.425,0))),0)+IF(F205="JPČ",IF(L205=1,68,IF(L205=2,47.6,IF(L205=3,36,IF(L205=4,26,IF(L205=5,24,IF(L205=6,22,IF(L205=7,20,IF(L205=8,18,0))))))))+IF(L205&lt;=8,0,IF(L205&lt;=16,13,IF(L205&lt;=24,9,0)))-IF(L205&lt;=8,0,IF(L205&lt;=16,(L205-9)*0.34,IF(L205&lt;=24,(L205-17)*0.34,0))),0)+IF(F205="JEČ",IF(L205=1,34,IF(L205=2,26.04,IF(L205=3,20.6,IF(L205=4,12,IF(L205=5,11,IF(L205=6,10,IF(L205=7,9,IF(L205=8,8,0))))))))+IF(L205&lt;=8,0,IF(L205&lt;=16,6,0))-IF(L205&lt;=8,0,IF(L205&lt;=16,(L205-9)*0.17,0)),0)+IF(F205="JEOF",IF(L205=1,34,IF(L205=2,26.04,IF(L205=3,20.6,IF(L205=4,12,IF(L205=5,11,IF(L205=6,10,IF(L205=7,9,IF(L205=8,8,0))))))))+IF(L205&lt;=8,0,IF(L205&lt;=16,6,0))-IF(L205&lt;=8,0,IF(L205&lt;=16,(L205-9)*0.17,0)),0)+IF(F205="JnPČ",IF(L205=1,51,IF(L205=2,35.7,IF(L205=3,27,IF(L205=4,19.5,IF(L205=5,18,IF(L205=6,16.5,IF(L205=7,15,IF(L205=8,13.5,0))))))))+IF(L205&lt;=8,0,IF(L205&lt;=16,10,0))-IF(L205&lt;=8,0,IF(L205&lt;=16,(L205-9)*0.255,0)),0)+IF(F205="JnEČ",IF(L205=1,25.5,IF(L205=2,19.53,IF(L205=3,15.48,IF(L205=4,9,IF(L205=5,8.25,IF(L205=6,7.5,IF(L205=7,6.75,IF(L205=8,6,0))))))))+IF(L205&lt;=8,0,IF(L205&lt;=16,5,0))-IF(L205&lt;=8,0,IF(L205&lt;=16,(L205-9)*0.1275,0)),0)+IF(F205="JčPČ",IF(L205=1,21.25,IF(L205=2,14.5,IF(L205=3,11.5,IF(L205=4,7,IF(L205=5,6.5,IF(L205=6,6,IF(L205=7,5.5,IF(L205=8,5,0))))))))+IF(L205&lt;=8,0,IF(L205&lt;=16,4,0))-IF(L205&lt;=8,0,IF(L205&lt;=16,(L205-9)*0.10625,0)),0)+IF(F205="JčEČ",IF(L205=1,17,IF(L205=2,13.02,IF(L205=3,10.32,IF(L205=4,6,IF(L205=5,5.5,IF(L205=6,5,IF(L205=7,4.5,IF(L205=8,4,0))))))))+IF(L205&lt;=8,0,IF(L205&lt;=16,3,0))-IF(L205&lt;=8,0,IF(L205&lt;=16,(L205-9)*0.085,0)),0)+IF(F205="NEAK",IF(L205=1,11.48,IF(L205=2,8.79,IF(L205=3,6.97,IF(L205=4,4.05,IF(L205=5,3.71,IF(L205=6,3.38,IF(L205=7,3.04,IF(L205=8,2.7,0))))))))+IF(L205&lt;=8,0,IF(L205&lt;=16,2,IF(L205&lt;=24,1.3,0)))-IF(L205&lt;=8,0,IF(L205&lt;=16,(L205-9)*0.0574,IF(L205&lt;=24,(L205-17)*0.0574,0))),0))*IF(L205&lt;0,1,IF(OR(F205="PČ",F205="PŽ",F205="PT"),IF(J205&lt;32,J205/32,1),1))* IF(L205&lt;0,1,IF(OR(F205="EČ",F205="EŽ",F205="JOŽ",F205="JPČ",F205="NEAK"),IF(J205&lt;24,J205/24,1),1))*IF(L205&lt;0,1,IF(OR(F205="PČneol",F205="JEČ",F205="JEOF",F205="JnPČ",F205="JnEČ",F205="JčPČ",F205="JčEČ"),IF(J205&lt;16,J205/16,1),1))*IF(L205&lt;0,1,IF(F205="EČneol",IF(J205&lt;8,J205/8,1),1))</f>
        <v>81.265000000000001</v>
      </c>
      <c r="O205" s="75">
        <f t="shared" ref="O205" si="141">IF(F205="OŽ",N205,IF(H205="Ne",IF(J205*0.3&lt;J205-L205,N205,0),IF(J205*0.1&lt;J205-L205,N205,0)))</f>
        <v>81.265000000000001</v>
      </c>
      <c r="P205" s="74">
        <f t="shared" ref="P205" si="142">IF(O205=0,0,IF(F205="OŽ",IF(L205&gt;35,0,IF(J205&gt;35,(36-L205)*1.836,((36-L205)-(36-J205))*1.836)),0)+IF(F205="PČ",IF(L205&gt;31,0,IF(J205&gt;31,(32-L205)*1.347,((32-L205)-(32-J205))*1.347)),0)+ IF(F205="PČneol",IF(L205&gt;15,0,IF(J205&gt;15,(16-L205)*0.255,((16-L205)-(16-J205))*0.255)),0)+IF(F205="PŽ",IF(L205&gt;31,0,IF(J205&gt;31,(32-L205)*0.255,((32-L205)-(32-J205))*0.255)),0)+IF(F205="EČ",IF(L205&gt;23,0,IF(J205&gt;23,(24-L205)*0.612,((24-L205)-(24-J205))*0.612)),0)+IF(F205="EČneol",IF(L205&gt;7,0,IF(J205&gt;7,(8-L205)*0.204,((8-L205)-(8-J205))*0.204)),0)+IF(F205="EŽ",IF(L205&gt;23,0,IF(J205&gt;23,(24-L205)*0.204,((24-L205)-(24-J205))*0.204)),0)+IF(F205="PT",IF(L205&gt;31,0,IF(J205&gt;31,(32-L205)*0.204,((32-L205)-(32-J205))*0.204)),0)+IF(F205="JOŽ",IF(L205&gt;23,0,IF(J205&gt;23,(24-L205)*0.255,((24-L205)-(24-J205))*0.255)),0)+IF(F205="JPČ",IF(L205&gt;23,0,IF(J205&gt;23,(24-L205)*0.204,((24-L205)-(24-J205))*0.204)),0)+IF(F205="JEČ",IF(L205&gt;15,0,IF(J205&gt;15,(16-L205)*0.102,((16-L205)-(16-J205))*0.102)),0)+IF(F205="JEOF",IF(L205&gt;15,0,IF(J205&gt;15,(16-L205)*0.102,((16-L205)-(16-J205))*0.102)),0)+IF(F205="JnPČ",IF(L205&gt;15,0,IF(J205&gt;15,(16-L205)*0.153,((16-L205)-(16-J205))*0.153)),0)+IF(F205="JnEČ",IF(L205&gt;15,0,IF(J205&gt;15,(16-L205)*0.0765,((16-L205)-(16-J205))*0.0765)),0)+IF(F205="JčPČ",IF(L205&gt;15,0,IF(J205&gt;15,(16-L205)*0.06375,((16-L205)-(16-J205))*0.06375)),0)+IF(F205="JčEČ",IF(L205&gt;15,0,IF(J205&gt;15,(16-L205)*0.051,((16-L205)-(16-J205))*0.051)),0)+IF(F205="NEAK",IF(L205&gt;23,0,IF(J205&gt;23,(24-L205)*0.03444,((24-L205)-(24-J205))*0.03444)),0))</f>
        <v>26.939999999999998</v>
      </c>
      <c r="Q205" s="77">
        <f t="shared" ref="Q205" si="143">IF(ISERROR(P205*100/N205),0,(P205*100/N205))</f>
        <v>33.150802928690091</v>
      </c>
      <c r="R205" s="76">
        <f t="shared" ref="R205" si="144">IF(Q205&lt;=30,O205+P205,O205+O205*0.3)*IF(G205=1,0.4,IF(G205=2,0.75,IF(G205="1 (kas 4 m. 1 k. nerengiamos)",0.52,1)))*IF(D205="olimpinė",1,IF(M205="Ne",0.5,1))*IF(OR(A$5="Lietuvos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federacija"),IF(OR(J205&lt;8,K205&lt;16),0,1),1)*E205*IF(I205&lt;=1,1,1/I205)*IF(OR(A$5="Lietuvos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43.102956000000006</v>
      </c>
      <c r="S205" s="52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</row>
    <row r="206" spans="1:34">
      <c r="A206" s="81">
        <v>2</v>
      </c>
      <c r="B206" s="81" t="s">
        <v>99</v>
      </c>
      <c r="C206" s="67" t="s">
        <v>29</v>
      </c>
      <c r="D206" s="81" t="s">
        <v>30</v>
      </c>
      <c r="E206" s="81">
        <v>1</v>
      </c>
      <c r="F206" s="81" t="s">
        <v>51</v>
      </c>
      <c r="G206" s="81">
        <v>1</v>
      </c>
      <c r="H206" s="81" t="s">
        <v>32</v>
      </c>
      <c r="I206" s="81"/>
      <c r="J206" s="81">
        <v>62</v>
      </c>
      <c r="K206" s="81"/>
      <c r="L206" s="81">
        <v>31</v>
      </c>
      <c r="M206" s="81" t="s">
        <v>32</v>
      </c>
      <c r="N206" s="73">
        <f t="shared" ref="N206:N210" si="145">(IF(F206="OŽ",IF(L206=1,550.8,IF(L206=2,426.38,IF(L206=3,342.14,IF(L206=4,181.44,IF(L206=5,168.48,IF(L206=6,155.52,IF(L206=7,148.5,IF(L206=8,144,0))))))))+IF(L206&lt;=8,0,IF(L206&lt;=16,137.7,IF(L206&lt;=24,108,IF(L206&lt;=32,80.1,IF(L206&lt;=36,52.2,0)))))-IF(L206&lt;=8,0,IF(L206&lt;=16,(L206-9)*2.754,IF(L206&lt;=24,(L206-17)* 2.754,IF(L206&lt;=32,(L206-25)* 2.754,IF(L206&lt;=36,(L206-33)*2.754,0))))),0)+IF(F206="PČ",IF(L206=1,449,IF(L206=2,314.6,IF(L206=3,238,IF(L206=4,172,IF(L206=5,159,IF(L206=6,145,IF(L206=7,132,IF(L206=8,119,0))))))))+IF(L206&lt;=8,0,IF(L206&lt;=16,88,IF(L206&lt;=24,55,IF(L206&lt;=32,22,0))))-IF(L206&lt;=8,0,IF(L206&lt;=16,(L206-9)*2.245,IF(L206&lt;=24,(L206-17)*2.245,IF(L206&lt;=32,(L206-25)*2.245,0)))),0)+IF(F206="PČneol",IF(L206=1,85,IF(L206=2,64.61,IF(L206=3,50.76,IF(L206=4,16.25,IF(L206=5,15,IF(L206=6,13.75,IF(L206=7,12.5,IF(L206=8,11.25,0))))))))+IF(L206&lt;=8,0,IF(L206&lt;=16,9,0))-IF(L206&lt;=8,0,IF(L206&lt;=16,(L206-9)*0.425,0)),0)+IF(F206="PŽ",IF(L206=1,85,IF(L206=2,59.5,IF(L206=3,45,IF(L206=4,32.5,IF(L206=5,30,IF(L206=6,27.5,IF(L206=7,25,IF(L206=8,22.5,0))))))))+IF(L206&lt;=8,0,IF(L206&lt;=16,19,IF(L206&lt;=24,13,IF(L206&lt;=32,8,0))))-IF(L206&lt;=8,0,IF(L206&lt;=16,(L206-9)*0.425,IF(L206&lt;=24,(L206-17)*0.425,IF(L206&lt;=32,(L206-25)*0.425,0)))),0)+IF(F206="EČ",IF(L206=1,204,IF(L206=2,156.24,IF(L206=3,123.84,IF(L206=4,72,IF(L206=5,66,IF(L206=6,60,IF(L206=7,54,IF(L206=8,48,0))))))))+IF(L206&lt;=8,0,IF(L206&lt;=16,40,IF(L206&lt;=24,25,0)))-IF(L206&lt;=8,0,IF(L206&lt;=16,(L206-9)*1.02,IF(L206&lt;=24,(L206-17)*1.02,0))),0)+IF(F206="EČneol",IF(L206=1,68,IF(L206=2,51.69,IF(L206=3,40.61,IF(L206=4,13,IF(L206=5,12,IF(L206=6,11,IF(L206=7,10,IF(L206=8,9,0)))))))))+IF(F206="EŽ",IF(L206=1,68,IF(L206=2,47.6,IF(L206=3,36,IF(L206=4,18,IF(L206=5,16.5,IF(L206=6,15,IF(L206=7,13.5,IF(L206=8,12,0))))))))+IF(L206&lt;=8,0,IF(L206&lt;=16,10,IF(L206&lt;=24,6,0)))-IF(L206&lt;=8,0,IF(L206&lt;=16,(L206-9)*0.34,IF(L206&lt;=24,(L206-17)*0.34,0))),0)+IF(F206="PT",IF(L206=1,68,IF(L206=2,52.08,IF(L206=3,41.28,IF(L206=4,24,IF(L206=5,22,IF(L206=6,20,IF(L206=7,18,IF(L206=8,16,0))))))))+IF(L206&lt;=8,0,IF(L206&lt;=16,13,IF(L206&lt;=24,9,IF(L206&lt;=32,4,0))))-IF(L206&lt;=8,0,IF(L206&lt;=16,(L206-9)*0.34,IF(L206&lt;=24,(L206-17)*0.34,IF(L206&lt;=32,(L206-25)*0.34,0)))),0)+IF(F206="JOŽ",IF(L206=1,85,IF(L206=2,59.5,IF(L206=3,45,IF(L206=4,32.5,IF(L206=5,30,IF(L206=6,27.5,IF(L206=7,25,IF(L206=8,22.5,0))))))))+IF(L206&lt;=8,0,IF(L206&lt;=16,19,IF(L206&lt;=24,13,0)))-IF(L206&lt;=8,0,IF(L206&lt;=16,(L206-9)*0.425,IF(L206&lt;=24,(L206-17)*0.425,0))),0)+IF(F206="JPČ",IF(L206=1,68,IF(L206=2,47.6,IF(L206=3,36,IF(L206=4,26,IF(L206=5,24,IF(L206=6,22,IF(L206=7,20,IF(L206=8,18,0))))))))+IF(L206&lt;=8,0,IF(L206&lt;=16,13,IF(L206&lt;=24,9,0)))-IF(L206&lt;=8,0,IF(L206&lt;=16,(L206-9)*0.34,IF(L206&lt;=24,(L206-17)*0.34,0))),0)+IF(F206="JEČ",IF(L206=1,34,IF(L206=2,26.04,IF(L206=3,20.6,IF(L206=4,12,IF(L206=5,11,IF(L206=6,10,IF(L206=7,9,IF(L206=8,8,0))))))))+IF(L206&lt;=8,0,IF(L206&lt;=16,6,0))-IF(L206&lt;=8,0,IF(L206&lt;=16,(L206-9)*0.17,0)),0)+IF(F206="JEOF",IF(L206=1,34,IF(L206=2,26.04,IF(L206=3,20.6,IF(L206=4,12,IF(L206=5,11,IF(L206=6,10,IF(L206=7,9,IF(L206=8,8,0))))))))+IF(L206&lt;=8,0,IF(L206&lt;=16,6,0))-IF(L206&lt;=8,0,IF(L206&lt;=16,(L206-9)*0.17,0)),0)+IF(F206="JnPČ",IF(L206=1,51,IF(L206=2,35.7,IF(L206=3,27,IF(L206=4,19.5,IF(L206=5,18,IF(L206=6,16.5,IF(L206=7,15,IF(L206=8,13.5,0))))))))+IF(L206&lt;=8,0,IF(L206&lt;=16,10,0))-IF(L206&lt;=8,0,IF(L206&lt;=16,(L206-9)*0.255,0)),0)+IF(F206="JnEČ",IF(L206=1,25.5,IF(L206=2,19.53,IF(L206=3,15.48,IF(L206=4,9,IF(L206=5,8.25,IF(L206=6,7.5,IF(L206=7,6.75,IF(L206=8,6,0))))))))+IF(L206&lt;=8,0,IF(L206&lt;=16,5,0))-IF(L206&lt;=8,0,IF(L206&lt;=16,(L206-9)*0.1275,0)),0)+IF(F206="JčPČ",IF(L206=1,21.25,IF(L206=2,14.5,IF(L206=3,11.5,IF(L206=4,7,IF(L206=5,6.5,IF(L206=6,6,IF(L206=7,5.5,IF(L206=8,5,0))))))))+IF(L206&lt;=8,0,IF(L206&lt;=16,4,0))-IF(L206&lt;=8,0,IF(L206&lt;=16,(L206-9)*0.10625,0)),0)+IF(F206="JčEČ",IF(L206=1,17,IF(L206=2,13.02,IF(L206=3,10.32,IF(L206=4,6,IF(L206=5,5.5,IF(L206=6,5,IF(L206=7,4.5,IF(L206=8,4,0))))))))+IF(L206&lt;=8,0,IF(L206&lt;=16,3,0))-IF(L206&lt;=8,0,IF(L206&lt;=16,(L206-9)*0.085,0)),0)+IF(F206="NEAK",IF(L206=1,11.48,IF(L206=2,8.79,IF(L206=3,6.97,IF(L206=4,4.05,IF(L206=5,3.71,IF(L206=6,3.38,IF(L206=7,3.04,IF(L206=8,2.7,0))))))))+IF(L206&lt;=8,0,IF(L206&lt;=16,2,IF(L206&lt;=24,1.3,0)))-IF(L206&lt;=8,0,IF(L206&lt;=16,(L206-9)*0.0574,IF(L206&lt;=24,(L206-17)*0.0574,0))),0))*IF(L206&lt;0,1,IF(OR(F206="PČ",F206="PŽ",F206="PT"),IF(J206&lt;32,J206/32,1),1))* IF(L206&lt;0,1,IF(OR(F206="EČ",F206="EŽ",F206="JOŽ",F206="JPČ",F206="NEAK"),IF(J206&lt;24,J206/24,1),1))*IF(L206&lt;0,1,IF(OR(F206="PČneol",F206="JEČ",F206="JEOF",F206="JnPČ",F206="JnEČ",F206="JčPČ",F206="JčEČ"),IF(J206&lt;16,J206/16,1),1))*IF(L206&lt;0,1,IF(F206="EČneol",IF(J206&lt;8,J206/8,1),1))</f>
        <v>8.5299999999999994</v>
      </c>
      <c r="O206" s="75">
        <f t="shared" ref="O206:O210" si="146">IF(F206="OŽ",N206,IF(H206="Ne",IF(J206*0.3&lt;J206-L206,N206,0),IF(J206*0.1&lt;J206-L206,N206,0)))</f>
        <v>8.5299999999999994</v>
      </c>
      <c r="P206" s="74">
        <f t="shared" ref="P206:P210" si="147">IF(O206=0,0,IF(F206="OŽ",IF(L206&gt;35,0,IF(J206&gt;35,(36-L206)*1.836,((36-L206)-(36-J206))*1.836)),0)+IF(F206="PČ",IF(L206&gt;31,0,IF(J206&gt;31,(32-L206)*1.347,((32-L206)-(32-J206))*1.347)),0)+ IF(F206="PČneol",IF(L206&gt;15,0,IF(J206&gt;15,(16-L206)*0.255,((16-L206)-(16-J206))*0.255)),0)+IF(F206="PŽ",IF(L206&gt;31,0,IF(J206&gt;31,(32-L206)*0.255,((32-L206)-(32-J206))*0.255)),0)+IF(F206="EČ",IF(L206&gt;23,0,IF(J206&gt;23,(24-L206)*0.612,((24-L206)-(24-J206))*0.612)),0)+IF(F206="EČneol",IF(L206&gt;7,0,IF(J206&gt;7,(8-L206)*0.204,((8-L206)-(8-J206))*0.204)),0)+IF(F206="EŽ",IF(L206&gt;23,0,IF(J206&gt;23,(24-L206)*0.204,((24-L206)-(24-J206))*0.204)),0)+IF(F206="PT",IF(L206&gt;31,0,IF(J206&gt;31,(32-L206)*0.204,((32-L206)-(32-J206))*0.204)),0)+IF(F206="JOŽ",IF(L206&gt;23,0,IF(J206&gt;23,(24-L206)*0.255,((24-L206)-(24-J206))*0.255)),0)+IF(F206="JPČ",IF(L206&gt;23,0,IF(J206&gt;23,(24-L206)*0.204,((24-L206)-(24-J206))*0.204)),0)+IF(F206="JEČ",IF(L206&gt;15,0,IF(J206&gt;15,(16-L206)*0.102,((16-L206)-(16-J206))*0.102)),0)+IF(F206="JEOF",IF(L206&gt;15,0,IF(J206&gt;15,(16-L206)*0.102,((16-L206)-(16-J206))*0.102)),0)+IF(F206="JnPČ",IF(L206&gt;15,0,IF(J206&gt;15,(16-L206)*0.153,((16-L206)-(16-J206))*0.153)),0)+IF(F206="JnEČ",IF(L206&gt;15,0,IF(J206&gt;15,(16-L206)*0.0765,((16-L206)-(16-J206))*0.0765)),0)+IF(F206="JčPČ",IF(L206&gt;15,0,IF(J206&gt;15,(16-L206)*0.06375,((16-L206)-(16-J206))*0.06375)),0)+IF(F206="JčEČ",IF(L206&gt;15,0,IF(J206&gt;15,(16-L206)*0.051,((16-L206)-(16-J206))*0.051)),0)+IF(F206="NEAK",IF(L206&gt;23,0,IF(J206&gt;23,(24-L206)*0.03444,((24-L206)-(24-J206))*0.03444)),0))</f>
        <v>1.347</v>
      </c>
      <c r="Q206" s="77">
        <f t="shared" ref="Q206:Q210" si="148">IF(ISERROR(P206*100/N206),0,(P206*100/N206))</f>
        <v>15.791324736225087</v>
      </c>
      <c r="R206" s="76">
        <f t="shared" ref="R206:R210" si="149">IF(Q206&lt;=30,O206+P206,O206+O206*0.3)*IF(G206=1,0.4,IF(G206=2,0.75,IF(G206="1 (kas 4 m. 1 k. nerengiamos)",0.52,1)))*IF(D206="olimpinė",1,IF(M206="Ne",0.5,1))*IF(OR(A$5="Lietuvos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federacija"),IF(OR(J206&lt;8,K206&lt;16),0,1),1)*E206*IF(I206&lt;=1,1,1/I206)*IF(OR(A$5="Lietuvos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4.0298159999999994</v>
      </c>
      <c r="S206" s="52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</row>
    <row r="207" spans="1:34">
      <c r="A207" s="81">
        <v>3</v>
      </c>
      <c r="B207" s="81" t="s">
        <v>53</v>
      </c>
      <c r="C207" s="67" t="s">
        <v>29</v>
      </c>
      <c r="D207" s="81" t="s">
        <v>30</v>
      </c>
      <c r="E207" s="81">
        <v>1</v>
      </c>
      <c r="F207" s="81" t="s">
        <v>51</v>
      </c>
      <c r="G207" s="81">
        <v>1</v>
      </c>
      <c r="H207" s="81" t="s">
        <v>32</v>
      </c>
      <c r="I207" s="81"/>
      <c r="J207" s="81">
        <v>62</v>
      </c>
      <c r="K207" s="81"/>
      <c r="L207" s="81">
        <v>37</v>
      </c>
      <c r="M207" s="81" t="s">
        <v>32</v>
      </c>
      <c r="N207" s="73">
        <f t="shared" si="145"/>
        <v>0</v>
      </c>
      <c r="O207" s="75">
        <f t="shared" si="146"/>
        <v>0</v>
      </c>
      <c r="P207" s="74">
        <f t="shared" si="147"/>
        <v>0</v>
      </c>
      <c r="Q207" s="77">
        <f t="shared" si="148"/>
        <v>0</v>
      </c>
      <c r="R207" s="76">
        <f t="shared" si="149"/>
        <v>0</v>
      </c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</row>
    <row r="208" spans="1:34">
      <c r="A208" s="81">
        <v>4</v>
      </c>
      <c r="B208" s="81" t="s">
        <v>54</v>
      </c>
      <c r="C208" s="67" t="s">
        <v>29</v>
      </c>
      <c r="D208" s="81" t="s">
        <v>30</v>
      </c>
      <c r="E208" s="81">
        <v>1</v>
      </c>
      <c r="F208" s="81" t="s">
        <v>51</v>
      </c>
      <c r="G208" s="81">
        <v>1</v>
      </c>
      <c r="H208" s="81" t="s">
        <v>32</v>
      </c>
      <c r="I208" s="81"/>
      <c r="J208" s="81">
        <v>76</v>
      </c>
      <c r="K208" s="81"/>
      <c r="L208" s="81">
        <v>3</v>
      </c>
      <c r="M208" s="81" t="s">
        <v>32</v>
      </c>
      <c r="N208" s="73">
        <f t="shared" si="145"/>
        <v>238</v>
      </c>
      <c r="O208" s="75">
        <f t="shared" si="146"/>
        <v>238</v>
      </c>
      <c r="P208" s="74">
        <f t="shared" si="147"/>
        <v>39.063000000000002</v>
      </c>
      <c r="Q208" s="77">
        <f t="shared" si="148"/>
        <v>16.413025210084033</v>
      </c>
      <c r="R208" s="76">
        <f t="shared" si="149"/>
        <v>113.041704</v>
      </c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</row>
    <row r="209" spans="1:34" ht="45">
      <c r="A209" s="81">
        <v>5</v>
      </c>
      <c r="B209" s="81" t="s">
        <v>140</v>
      </c>
      <c r="C209" s="67" t="s">
        <v>72</v>
      </c>
      <c r="D209" s="81" t="s">
        <v>39</v>
      </c>
      <c r="E209" s="81">
        <v>3</v>
      </c>
      <c r="F209" s="81" t="s">
        <v>57</v>
      </c>
      <c r="G209" s="81">
        <v>1</v>
      </c>
      <c r="H209" s="81" t="s">
        <v>98</v>
      </c>
      <c r="I209" s="81"/>
      <c r="J209" s="81">
        <v>13</v>
      </c>
      <c r="K209" s="68">
        <v>20</v>
      </c>
      <c r="L209" s="81">
        <v>8</v>
      </c>
      <c r="M209" s="81" t="s">
        <v>32</v>
      </c>
      <c r="N209" s="73">
        <f t="shared" si="145"/>
        <v>9.140625</v>
      </c>
      <c r="O209" s="75">
        <f t="shared" si="146"/>
        <v>9.140625</v>
      </c>
      <c r="P209" s="74">
        <f t="shared" si="147"/>
        <v>1.2749999999999999</v>
      </c>
      <c r="Q209" s="77">
        <f t="shared" si="148"/>
        <v>13.948717948717947</v>
      </c>
      <c r="R209" s="76">
        <f t="shared" si="149"/>
        <v>12.748725000000002</v>
      </c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</row>
    <row r="210" spans="1:34">
      <c r="A210" s="81">
        <v>6</v>
      </c>
      <c r="B210" s="81" t="s">
        <v>141</v>
      </c>
      <c r="C210" s="67" t="s">
        <v>38</v>
      </c>
      <c r="D210" s="81" t="s">
        <v>39</v>
      </c>
      <c r="E210" s="81">
        <v>2</v>
      </c>
      <c r="F210" s="81" t="s">
        <v>57</v>
      </c>
      <c r="G210" s="81">
        <v>1</v>
      </c>
      <c r="H210" s="81" t="s">
        <v>98</v>
      </c>
      <c r="I210" s="81"/>
      <c r="J210" s="81">
        <v>20</v>
      </c>
      <c r="K210" s="68">
        <v>20</v>
      </c>
      <c r="L210" s="81">
        <v>10</v>
      </c>
      <c r="M210" s="81" t="s">
        <v>32</v>
      </c>
      <c r="N210" s="73">
        <f t="shared" si="145"/>
        <v>8.5749999999999993</v>
      </c>
      <c r="O210" s="75">
        <f t="shared" si="146"/>
        <v>8.5749999999999993</v>
      </c>
      <c r="P210" s="74">
        <f t="shared" si="147"/>
        <v>1.53</v>
      </c>
      <c r="Q210" s="77">
        <f t="shared" si="148"/>
        <v>17.84256559766764</v>
      </c>
      <c r="R210" s="76">
        <f t="shared" si="149"/>
        <v>8.2456800000000001</v>
      </c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</row>
    <row r="211" spans="1:34">
      <c r="A211" s="124" t="s">
        <v>40</v>
      </c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6"/>
      <c r="R211" s="76">
        <f>SUM(R205:R210)</f>
        <v>181.168881</v>
      </c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</row>
    <row r="212" spans="1:34">
      <c r="A212" s="131" t="s">
        <v>142</v>
      </c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83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</row>
    <row r="213" spans="1:34">
      <c r="A213" s="127" t="s">
        <v>143</v>
      </c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83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</row>
    <row r="214" spans="1:34">
      <c r="A214" s="81">
        <v>1</v>
      </c>
      <c r="B214" s="81" t="s">
        <v>76</v>
      </c>
      <c r="C214" s="67" t="s">
        <v>128</v>
      </c>
      <c r="D214" s="81" t="s">
        <v>30</v>
      </c>
      <c r="E214" s="81">
        <v>1</v>
      </c>
      <c r="F214" s="81" t="s">
        <v>64</v>
      </c>
      <c r="G214" s="81">
        <v>1</v>
      </c>
      <c r="H214" s="81" t="s">
        <v>32</v>
      </c>
      <c r="I214" s="81"/>
      <c r="J214" s="81">
        <v>61</v>
      </c>
      <c r="K214" s="81"/>
      <c r="L214" s="81">
        <v>34</v>
      </c>
      <c r="M214" s="81" t="s">
        <v>32</v>
      </c>
      <c r="N214" s="73">
        <f t="shared" ref="N214" si="150">(IF(F214="OŽ",IF(L214=1,550.8,IF(L214=2,426.38,IF(L214=3,342.14,IF(L214=4,181.44,IF(L214=5,168.48,IF(L214=6,155.52,IF(L214=7,148.5,IF(L214=8,144,0))))))))+IF(L214&lt;=8,0,IF(L214&lt;=16,137.7,IF(L214&lt;=24,108,IF(L214&lt;=32,80.1,IF(L214&lt;=36,52.2,0)))))-IF(L214&lt;=8,0,IF(L214&lt;=16,(L214-9)*2.754,IF(L214&lt;=24,(L214-17)* 2.754,IF(L214&lt;=32,(L214-25)* 2.754,IF(L214&lt;=36,(L214-33)*2.754,0))))),0)+IF(F214="PČ",IF(L214=1,449,IF(L214=2,314.6,IF(L214=3,238,IF(L214=4,172,IF(L214=5,159,IF(L214=6,145,IF(L214=7,132,IF(L214=8,119,0))))))))+IF(L214&lt;=8,0,IF(L214&lt;=16,88,IF(L214&lt;=24,55,IF(L214&lt;=32,22,0))))-IF(L214&lt;=8,0,IF(L214&lt;=16,(L214-9)*2.245,IF(L214&lt;=24,(L214-17)*2.245,IF(L214&lt;=32,(L214-25)*2.245,0)))),0)+IF(F214="PČneol",IF(L214=1,85,IF(L214=2,64.61,IF(L214=3,50.76,IF(L214=4,16.25,IF(L214=5,15,IF(L214=6,13.75,IF(L214=7,12.5,IF(L214=8,11.25,0))))))))+IF(L214&lt;=8,0,IF(L214&lt;=16,9,0))-IF(L214&lt;=8,0,IF(L214&lt;=16,(L214-9)*0.425,0)),0)+IF(F214="PŽ",IF(L214=1,85,IF(L214=2,59.5,IF(L214=3,45,IF(L214=4,32.5,IF(L214=5,30,IF(L214=6,27.5,IF(L214=7,25,IF(L214=8,22.5,0))))))))+IF(L214&lt;=8,0,IF(L214&lt;=16,19,IF(L214&lt;=24,13,IF(L214&lt;=32,8,0))))-IF(L214&lt;=8,0,IF(L214&lt;=16,(L214-9)*0.425,IF(L214&lt;=24,(L214-17)*0.425,IF(L214&lt;=32,(L214-25)*0.425,0)))),0)+IF(F214="EČ",IF(L214=1,204,IF(L214=2,156.24,IF(L214=3,123.84,IF(L214=4,72,IF(L214=5,66,IF(L214=6,60,IF(L214=7,54,IF(L214=8,48,0))))))))+IF(L214&lt;=8,0,IF(L214&lt;=16,40,IF(L214&lt;=24,25,0)))-IF(L214&lt;=8,0,IF(L214&lt;=16,(L214-9)*1.02,IF(L214&lt;=24,(L214-17)*1.02,0))),0)+IF(F214="EČneol",IF(L214=1,68,IF(L214=2,51.69,IF(L214=3,40.61,IF(L214=4,13,IF(L214=5,12,IF(L214=6,11,IF(L214=7,10,IF(L214=8,9,0)))))))))+IF(F214="EŽ",IF(L214=1,68,IF(L214=2,47.6,IF(L214=3,36,IF(L214=4,18,IF(L214=5,16.5,IF(L214=6,15,IF(L214=7,13.5,IF(L214=8,12,0))))))))+IF(L214&lt;=8,0,IF(L214&lt;=16,10,IF(L214&lt;=24,6,0)))-IF(L214&lt;=8,0,IF(L214&lt;=16,(L214-9)*0.34,IF(L214&lt;=24,(L214-17)*0.34,0))),0)+IF(F214="PT",IF(L214=1,68,IF(L214=2,52.08,IF(L214=3,41.28,IF(L214=4,24,IF(L214=5,22,IF(L214=6,20,IF(L214=7,18,IF(L214=8,16,0))))))))+IF(L214&lt;=8,0,IF(L214&lt;=16,13,IF(L214&lt;=24,9,IF(L214&lt;=32,4,0))))-IF(L214&lt;=8,0,IF(L214&lt;=16,(L214-9)*0.34,IF(L214&lt;=24,(L214-17)*0.34,IF(L214&lt;=32,(L214-25)*0.34,0)))),0)+IF(F214="JOŽ",IF(L214=1,85,IF(L214=2,59.5,IF(L214=3,45,IF(L214=4,32.5,IF(L214=5,30,IF(L214=6,27.5,IF(L214=7,25,IF(L214=8,22.5,0))))))))+IF(L214&lt;=8,0,IF(L214&lt;=16,19,IF(L214&lt;=24,13,0)))-IF(L214&lt;=8,0,IF(L214&lt;=16,(L214-9)*0.425,IF(L214&lt;=24,(L214-17)*0.425,0))),0)+IF(F214="JPČ",IF(L214=1,68,IF(L214=2,47.6,IF(L214=3,36,IF(L214=4,26,IF(L214=5,24,IF(L214=6,22,IF(L214=7,20,IF(L214=8,18,0))))))))+IF(L214&lt;=8,0,IF(L214&lt;=16,13,IF(L214&lt;=24,9,0)))-IF(L214&lt;=8,0,IF(L214&lt;=16,(L214-9)*0.34,IF(L214&lt;=24,(L214-17)*0.34,0))),0)+IF(F214="JEČ",IF(L214=1,34,IF(L214=2,26.04,IF(L214=3,20.6,IF(L214=4,12,IF(L214=5,11,IF(L214=6,10,IF(L214=7,9,IF(L214=8,8,0))))))))+IF(L214&lt;=8,0,IF(L214&lt;=16,6,0))-IF(L214&lt;=8,0,IF(L214&lt;=16,(L214-9)*0.17,0)),0)+IF(F214="JEOF",IF(L214=1,34,IF(L214=2,26.04,IF(L214=3,20.6,IF(L214=4,12,IF(L214=5,11,IF(L214=6,10,IF(L214=7,9,IF(L214=8,8,0))))))))+IF(L214&lt;=8,0,IF(L214&lt;=16,6,0))-IF(L214&lt;=8,0,IF(L214&lt;=16,(L214-9)*0.17,0)),0)+IF(F214="JnPČ",IF(L214=1,51,IF(L214=2,35.7,IF(L214=3,27,IF(L214=4,19.5,IF(L214=5,18,IF(L214=6,16.5,IF(L214=7,15,IF(L214=8,13.5,0))))))))+IF(L214&lt;=8,0,IF(L214&lt;=16,10,0))-IF(L214&lt;=8,0,IF(L214&lt;=16,(L214-9)*0.255,0)),0)+IF(F214="JnEČ",IF(L214=1,25.5,IF(L214=2,19.53,IF(L214=3,15.48,IF(L214=4,9,IF(L214=5,8.25,IF(L214=6,7.5,IF(L214=7,6.75,IF(L214=8,6,0))))))))+IF(L214&lt;=8,0,IF(L214&lt;=16,5,0))-IF(L214&lt;=8,0,IF(L214&lt;=16,(L214-9)*0.1275,0)),0)+IF(F214="JčPČ",IF(L214=1,21.25,IF(L214=2,14.5,IF(L214=3,11.5,IF(L214=4,7,IF(L214=5,6.5,IF(L214=6,6,IF(L214=7,5.5,IF(L214=8,5,0))))))))+IF(L214&lt;=8,0,IF(L214&lt;=16,4,0))-IF(L214&lt;=8,0,IF(L214&lt;=16,(L214-9)*0.10625,0)),0)+IF(F214="JčEČ",IF(L214=1,17,IF(L214=2,13.02,IF(L214=3,10.32,IF(L214=4,6,IF(L214=5,5.5,IF(L214=6,5,IF(L214=7,4.5,IF(L214=8,4,0))))))))+IF(L214&lt;=8,0,IF(L214&lt;=16,3,0))-IF(L214&lt;=8,0,IF(L214&lt;=16,(L214-9)*0.085,0)),0)+IF(F214="NEAK",IF(L214=1,11.48,IF(L214=2,8.79,IF(L214=3,6.97,IF(L214=4,4.05,IF(L214=5,3.71,IF(L214=6,3.38,IF(L214=7,3.04,IF(L214=8,2.7,0))))))))+IF(L214&lt;=8,0,IF(L214&lt;=16,2,IF(L214&lt;=24,1.3,0)))-IF(L214&lt;=8,0,IF(L214&lt;=16,(L214-9)*0.0574,IF(L214&lt;=24,(L214-17)*0.0574,0))),0))*IF(L214&lt;0,1,IF(OR(F214="PČ",F214="PŽ",F214="PT"),IF(J214&lt;32,J214/32,1),1))* IF(L214&lt;0,1,IF(OR(F214="EČ",F214="EŽ",F214="JOŽ",F214="JPČ",F214="NEAK"),IF(J214&lt;24,J214/24,1),1))*IF(L214&lt;0,1,IF(OR(F214="PČneol",F214="JEČ",F214="JEOF",F214="JnPČ",F214="JnEČ",F214="JčPČ",F214="JčEČ"),IF(J214&lt;16,J214/16,1),1))*IF(L214&lt;0,1,IF(F214="EČneol",IF(J214&lt;8,J214/8,1),1))</f>
        <v>0</v>
      </c>
      <c r="O214" s="75">
        <f t="shared" ref="O214" si="151">IF(F214="OŽ",N214,IF(H214="Ne",IF(J214*0.3&lt;J214-L214,N214,0),IF(J214*0.1&lt;J214-L214,N214,0)))</f>
        <v>0</v>
      </c>
      <c r="P214" s="74">
        <f t="shared" ref="P214" si="152">IF(O214=0,0,IF(F214="OŽ",IF(L214&gt;35,0,IF(J214&gt;35,(36-L214)*1.836,((36-L214)-(36-J214))*1.836)),0)+IF(F214="PČ",IF(L214&gt;31,0,IF(J214&gt;31,(32-L214)*1.347,((32-L214)-(32-J214))*1.347)),0)+ IF(F214="PČneol",IF(L214&gt;15,0,IF(J214&gt;15,(16-L214)*0.255,((16-L214)-(16-J214))*0.255)),0)+IF(F214="PŽ",IF(L214&gt;31,0,IF(J214&gt;31,(32-L214)*0.255,((32-L214)-(32-J214))*0.255)),0)+IF(F214="EČ",IF(L214&gt;23,0,IF(J214&gt;23,(24-L214)*0.612,((24-L214)-(24-J214))*0.612)),0)+IF(F214="EČneol",IF(L214&gt;7,0,IF(J214&gt;7,(8-L214)*0.204,((8-L214)-(8-J214))*0.204)),0)+IF(F214="EŽ",IF(L214&gt;23,0,IF(J214&gt;23,(24-L214)*0.204,((24-L214)-(24-J214))*0.204)),0)+IF(F214="PT",IF(L214&gt;31,0,IF(J214&gt;31,(32-L214)*0.204,((32-L214)-(32-J214))*0.204)),0)+IF(F214="JOŽ",IF(L214&gt;23,0,IF(J214&gt;23,(24-L214)*0.255,((24-L214)-(24-J214))*0.255)),0)+IF(F214="JPČ",IF(L214&gt;23,0,IF(J214&gt;23,(24-L214)*0.204,((24-L214)-(24-J214))*0.204)),0)+IF(F214="JEČ",IF(L214&gt;15,0,IF(J214&gt;15,(16-L214)*0.102,((16-L214)-(16-J214))*0.102)),0)+IF(F214="JEOF",IF(L214&gt;15,0,IF(J214&gt;15,(16-L214)*0.102,((16-L214)-(16-J214))*0.102)),0)+IF(F214="JnPČ",IF(L214&gt;15,0,IF(J214&gt;15,(16-L214)*0.153,((16-L214)-(16-J214))*0.153)),0)+IF(F214="JnEČ",IF(L214&gt;15,0,IF(J214&gt;15,(16-L214)*0.0765,((16-L214)-(16-J214))*0.0765)),0)+IF(F214="JčPČ",IF(L214&gt;15,0,IF(J214&gt;15,(16-L214)*0.06375,((16-L214)-(16-J214))*0.06375)),0)+IF(F214="JčEČ",IF(L214&gt;15,0,IF(J214&gt;15,(16-L214)*0.051,((16-L214)-(16-J214))*0.051)),0)+IF(F214="NEAK",IF(L214&gt;23,0,IF(J214&gt;23,(24-L214)*0.03444,((24-L214)-(24-J214))*0.03444)),0))</f>
        <v>0</v>
      </c>
      <c r="Q214" s="77">
        <f t="shared" ref="Q214" si="153">IF(ISERROR(P214*100/N214),0,(P214*100/N214))</f>
        <v>0</v>
      </c>
      <c r="R214" s="76">
        <f t="shared" ref="R214" si="154">IF(Q214&lt;=30,O214+P214,O214+O214*0.3)*IF(G214=1,0.4,IF(G214=2,0.75,IF(G214="1 (kas 4 m. 1 k. nerengiamos)",0.52,1)))*IF(D214="olimpinė",1,IF(M214="Ne",0.5,1))*IF(OR(A$5="Lietuvos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federacija"),IF(OR(J214&lt;8,K214&lt;16),0,1),1)*E214*IF(I214&lt;=1,1,1/I214)*IF(OR(A$5="Lietuvos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</row>
    <row r="215" spans="1:34">
      <c r="A215" s="81">
        <v>2</v>
      </c>
      <c r="B215" s="81" t="s">
        <v>144</v>
      </c>
      <c r="C215" s="67" t="s">
        <v>128</v>
      </c>
      <c r="D215" s="81" t="s">
        <v>30</v>
      </c>
      <c r="E215" s="81">
        <v>1</v>
      </c>
      <c r="F215" s="81" t="s">
        <v>64</v>
      </c>
      <c r="G215" s="81">
        <v>1</v>
      </c>
      <c r="H215" s="81" t="s">
        <v>32</v>
      </c>
      <c r="I215" s="81"/>
      <c r="J215" s="81">
        <v>61</v>
      </c>
      <c r="K215" s="81"/>
      <c r="L215" s="81">
        <v>19</v>
      </c>
      <c r="M215" s="81" t="s">
        <v>32</v>
      </c>
      <c r="N215" s="73">
        <f t="shared" ref="N215:N217" si="155">(IF(F215="OŽ",IF(L215=1,550.8,IF(L215=2,426.38,IF(L215=3,342.14,IF(L215=4,181.44,IF(L215=5,168.48,IF(L215=6,155.52,IF(L215=7,148.5,IF(L215=8,144,0))))))))+IF(L215&lt;=8,0,IF(L215&lt;=16,137.7,IF(L215&lt;=24,108,IF(L215&lt;=32,80.1,IF(L215&lt;=36,52.2,0)))))-IF(L215&lt;=8,0,IF(L215&lt;=16,(L215-9)*2.754,IF(L215&lt;=24,(L215-17)* 2.754,IF(L215&lt;=32,(L215-25)* 2.754,IF(L215&lt;=36,(L215-33)*2.754,0))))),0)+IF(F215="PČ",IF(L215=1,449,IF(L215=2,314.6,IF(L215=3,238,IF(L215=4,172,IF(L215=5,159,IF(L215=6,145,IF(L215=7,132,IF(L215=8,119,0))))))))+IF(L215&lt;=8,0,IF(L215&lt;=16,88,IF(L215&lt;=24,55,IF(L215&lt;=32,22,0))))-IF(L215&lt;=8,0,IF(L215&lt;=16,(L215-9)*2.245,IF(L215&lt;=24,(L215-17)*2.245,IF(L215&lt;=32,(L215-25)*2.245,0)))),0)+IF(F215="PČneol",IF(L215=1,85,IF(L215=2,64.61,IF(L215=3,50.76,IF(L215=4,16.25,IF(L215=5,15,IF(L215=6,13.75,IF(L215=7,12.5,IF(L215=8,11.25,0))))))))+IF(L215&lt;=8,0,IF(L215&lt;=16,9,0))-IF(L215&lt;=8,0,IF(L215&lt;=16,(L215-9)*0.425,0)),0)+IF(F215="PŽ",IF(L215=1,85,IF(L215=2,59.5,IF(L215=3,45,IF(L215=4,32.5,IF(L215=5,30,IF(L215=6,27.5,IF(L215=7,25,IF(L215=8,22.5,0))))))))+IF(L215&lt;=8,0,IF(L215&lt;=16,19,IF(L215&lt;=24,13,IF(L215&lt;=32,8,0))))-IF(L215&lt;=8,0,IF(L215&lt;=16,(L215-9)*0.425,IF(L215&lt;=24,(L215-17)*0.425,IF(L215&lt;=32,(L215-25)*0.425,0)))),0)+IF(F215="EČ",IF(L215=1,204,IF(L215=2,156.24,IF(L215=3,123.84,IF(L215=4,72,IF(L215=5,66,IF(L215=6,60,IF(L215=7,54,IF(L215=8,48,0))))))))+IF(L215&lt;=8,0,IF(L215&lt;=16,40,IF(L215&lt;=24,25,0)))-IF(L215&lt;=8,0,IF(L215&lt;=16,(L215-9)*1.02,IF(L215&lt;=24,(L215-17)*1.02,0))),0)+IF(F215="EČneol",IF(L215=1,68,IF(L215=2,51.69,IF(L215=3,40.61,IF(L215=4,13,IF(L215=5,12,IF(L215=6,11,IF(L215=7,10,IF(L215=8,9,0)))))))))+IF(F215="EŽ",IF(L215=1,68,IF(L215=2,47.6,IF(L215=3,36,IF(L215=4,18,IF(L215=5,16.5,IF(L215=6,15,IF(L215=7,13.5,IF(L215=8,12,0))))))))+IF(L215&lt;=8,0,IF(L215&lt;=16,10,IF(L215&lt;=24,6,0)))-IF(L215&lt;=8,0,IF(L215&lt;=16,(L215-9)*0.34,IF(L215&lt;=24,(L215-17)*0.34,0))),0)+IF(F215="PT",IF(L215=1,68,IF(L215=2,52.08,IF(L215=3,41.28,IF(L215=4,24,IF(L215=5,22,IF(L215=6,20,IF(L215=7,18,IF(L215=8,16,0))))))))+IF(L215&lt;=8,0,IF(L215&lt;=16,13,IF(L215&lt;=24,9,IF(L215&lt;=32,4,0))))-IF(L215&lt;=8,0,IF(L215&lt;=16,(L215-9)*0.34,IF(L215&lt;=24,(L215-17)*0.34,IF(L215&lt;=32,(L215-25)*0.34,0)))),0)+IF(F215="JOŽ",IF(L215=1,85,IF(L215=2,59.5,IF(L215=3,45,IF(L215=4,32.5,IF(L215=5,30,IF(L215=6,27.5,IF(L215=7,25,IF(L215=8,22.5,0))))))))+IF(L215&lt;=8,0,IF(L215&lt;=16,19,IF(L215&lt;=24,13,0)))-IF(L215&lt;=8,0,IF(L215&lt;=16,(L215-9)*0.425,IF(L215&lt;=24,(L215-17)*0.425,0))),0)+IF(F215="JPČ",IF(L215=1,68,IF(L215=2,47.6,IF(L215=3,36,IF(L215=4,26,IF(L215=5,24,IF(L215=6,22,IF(L215=7,20,IF(L215=8,18,0))))))))+IF(L215&lt;=8,0,IF(L215&lt;=16,13,IF(L215&lt;=24,9,0)))-IF(L215&lt;=8,0,IF(L215&lt;=16,(L215-9)*0.34,IF(L215&lt;=24,(L215-17)*0.34,0))),0)+IF(F215="JEČ",IF(L215=1,34,IF(L215=2,26.04,IF(L215=3,20.6,IF(L215=4,12,IF(L215=5,11,IF(L215=6,10,IF(L215=7,9,IF(L215=8,8,0))))))))+IF(L215&lt;=8,0,IF(L215&lt;=16,6,0))-IF(L215&lt;=8,0,IF(L215&lt;=16,(L215-9)*0.17,0)),0)+IF(F215="JEOF",IF(L215=1,34,IF(L215=2,26.04,IF(L215=3,20.6,IF(L215=4,12,IF(L215=5,11,IF(L215=6,10,IF(L215=7,9,IF(L215=8,8,0))))))))+IF(L215&lt;=8,0,IF(L215&lt;=16,6,0))-IF(L215&lt;=8,0,IF(L215&lt;=16,(L215-9)*0.17,0)),0)+IF(F215="JnPČ",IF(L215=1,51,IF(L215=2,35.7,IF(L215=3,27,IF(L215=4,19.5,IF(L215=5,18,IF(L215=6,16.5,IF(L215=7,15,IF(L215=8,13.5,0))))))))+IF(L215&lt;=8,0,IF(L215&lt;=16,10,0))-IF(L215&lt;=8,0,IF(L215&lt;=16,(L215-9)*0.255,0)),0)+IF(F215="JnEČ",IF(L215=1,25.5,IF(L215=2,19.53,IF(L215=3,15.48,IF(L215=4,9,IF(L215=5,8.25,IF(L215=6,7.5,IF(L215=7,6.75,IF(L215=8,6,0))))))))+IF(L215&lt;=8,0,IF(L215&lt;=16,5,0))-IF(L215&lt;=8,0,IF(L215&lt;=16,(L215-9)*0.1275,0)),0)+IF(F215="JčPČ",IF(L215=1,21.25,IF(L215=2,14.5,IF(L215=3,11.5,IF(L215=4,7,IF(L215=5,6.5,IF(L215=6,6,IF(L215=7,5.5,IF(L215=8,5,0))))))))+IF(L215&lt;=8,0,IF(L215&lt;=16,4,0))-IF(L215&lt;=8,0,IF(L215&lt;=16,(L215-9)*0.10625,0)),0)+IF(F215="JčEČ",IF(L215=1,17,IF(L215=2,13.02,IF(L215=3,10.32,IF(L215=4,6,IF(L215=5,5.5,IF(L215=6,5,IF(L215=7,4.5,IF(L215=8,4,0))))))))+IF(L215&lt;=8,0,IF(L215&lt;=16,3,0))-IF(L215&lt;=8,0,IF(L215&lt;=16,(L215-9)*0.085,0)),0)+IF(F215="NEAK",IF(L215=1,11.48,IF(L215=2,8.79,IF(L215=3,6.97,IF(L215=4,4.05,IF(L215=5,3.71,IF(L215=6,3.38,IF(L215=7,3.04,IF(L215=8,2.7,0))))))))+IF(L215&lt;=8,0,IF(L215&lt;=16,2,IF(L215&lt;=24,1.3,0)))-IF(L215&lt;=8,0,IF(L215&lt;=16,(L215-9)*0.0574,IF(L215&lt;=24,(L215-17)*0.0574,0))),0))*IF(L215&lt;0,1,IF(OR(F215="PČ",F215="PŽ",F215="PT"),IF(J215&lt;32,J215/32,1),1))* IF(L215&lt;0,1,IF(OR(F215="EČ",F215="EŽ",F215="JOŽ",F215="JPČ",F215="NEAK"),IF(J215&lt;24,J215/24,1),1))*IF(L215&lt;0,1,IF(OR(F215="PČneol",F215="JEČ",F215="JEOF",F215="JnPČ",F215="JnEČ",F215="JčPČ",F215="JčEČ"),IF(J215&lt;16,J215/16,1),1))*IF(L215&lt;0,1,IF(F215="EČneol",IF(J215&lt;8,J215/8,1),1))</f>
        <v>8.32</v>
      </c>
      <c r="O215" s="75">
        <f t="shared" ref="O215:O217" si="156">IF(F215="OŽ",N215,IF(H215="Ne",IF(J215*0.3&lt;J215-L215,N215,0),IF(J215*0.1&lt;J215-L215,N215,0)))</f>
        <v>8.32</v>
      </c>
      <c r="P215" s="74">
        <f t="shared" ref="P215:P217" si="157">IF(O215=0,0,IF(F215="OŽ",IF(L215&gt;35,0,IF(J215&gt;35,(36-L215)*1.836,((36-L215)-(36-J215))*1.836)),0)+IF(F215="PČ",IF(L215&gt;31,0,IF(J215&gt;31,(32-L215)*1.347,((32-L215)-(32-J215))*1.347)),0)+ IF(F215="PČneol",IF(L215&gt;15,0,IF(J215&gt;15,(16-L215)*0.255,((16-L215)-(16-J215))*0.255)),0)+IF(F215="PŽ",IF(L215&gt;31,0,IF(J215&gt;31,(32-L215)*0.255,((32-L215)-(32-J215))*0.255)),0)+IF(F215="EČ",IF(L215&gt;23,0,IF(J215&gt;23,(24-L215)*0.612,((24-L215)-(24-J215))*0.612)),0)+IF(F215="EČneol",IF(L215&gt;7,0,IF(J215&gt;7,(8-L215)*0.204,((8-L215)-(8-J215))*0.204)),0)+IF(F215="EŽ",IF(L215&gt;23,0,IF(J215&gt;23,(24-L215)*0.204,((24-L215)-(24-J215))*0.204)),0)+IF(F215="PT",IF(L215&gt;31,0,IF(J215&gt;31,(32-L215)*0.204,((32-L215)-(32-J215))*0.204)),0)+IF(F215="JOŽ",IF(L215&gt;23,0,IF(J215&gt;23,(24-L215)*0.255,((24-L215)-(24-J215))*0.255)),0)+IF(F215="JPČ",IF(L215&gt;23,0,IF(J215&gt;23,(24-L215)*0.204,((24-L215)-(24-J215))*0.204)),0)+IF(F215="JEČ",IF(L215&gt;15,0,IF(J215&gt;15,(16-L215)*0.102,((16-L215)-(16-J215))*0.102)),0)+IF(F215="JEOF",IF(L215&gt;15,0,IF(J215&gt;15,(16-L215)*0.102,((16-L215)-(16-J215))*0.102)),0)+IF(F215="JnPČ",IF(L215&gt;15,0,IF(J215&gt;15,(16-L215)*0.153,((16-L215)-(16-J215))*0.153)),0)+IF(F215="JnEČ",IF(L215&gt;15,0,IF(J215&gt;15,(16-L215)*0.0765,((16-L215)-(16-J215))*0.0765)),0)+IF(F215="JčPČ",IF(L215&gt;15,0,IF(J215&gt;15,(16-L215)*0.06375,((16-L215)-(16-J215))*0.06375)),0)+IF(F215="JčEČ",IF(L215&gt;15,0,IF(J215&gt;15,(16-L215)*0.051,((16-L215)-(16-J215))*0.051)),0)+IF(F215="NEAK",IF(L215&gt;23,0,IF(J215&gt;23,(24-L215)*0.03444,((24-L215)-(24-J215))*0.03444)),0))</f>
        <v>1.02</v>
      </c>
      <c r="Q215" s="77">
        <f t="shared" ref="Q215:Q217" si="158">IF(ISERROR(P215*100/N215),0,(P215*100/N215))</f>
        <v>12.259615384615385</v>
      </c>
      <c r="R215" s="76">
        <f t="shared" ref="R215:R217" si="159">IF(Q215&lt;=30,O215+P215,O215+O215*0.3)*IF(G215=1,0.4,IF(G215=2,0.75,IF(G215="1 (kas 4 m. 1 k. nerengiamos)",0.52,1)))*IF(D215="olimpinė",1,IF(M215="Ne",0.5,1))*IF(OR(A$5="Lietuvos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federacija"),IF(OR(J215&lt;8,K215&lt;16),0,1),1)*E215*IF(I215&lt;=1,1,1/I215)*IF(OR(A$5="Lietuvos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3.8107200000000003</v>
      </c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</row>
    <row r="216" spans="1:34">
      <c r="A216" s="81">
        <v>3</v>
      </c>
      <c r="B216" s="81" t="s">
        <v>55</v>
      </c>
      <c r="C216" s="67" t="s">
        <v>128</v>
      </c>
      <c r="D216" s="81" t="s">
        <v>30</v>
      </c>
      <c r="E216" s="81">
        <v>1</v>
      </c>
      <c r="F216" s="81" t="s">
        <v>64</v>
      </c>
      <c r="G216" s="81">
        <v>1</v>
      </c>
      <c r="H216" s="81" t="s">
        <v>32</v>
      </c>
      <c r="I216" s="81"/>
      <c r="J216" s="81">
        <v>73</v>
      </c>
      <c r="K216" s="81"/>
      <c r="L216" s="81">
        <v>51</v>
      </c>
      <c r="M216" s="81" t="s">
        <v>32</v>
      </c>
      <c r="N216" s="73">
        <f t="shared" si="155"/>
        <v>0</v>
      </c>
      <c r="O216" s="75">
        <f t="shared" si="156"/>
        <v>0</v>
      </c>
      <c r="P216" s="74">
        <f t="shared" si="157"/>
        <v>0</v>
      </c>
      <c r="Q216" s="77">
        <f t="shared" si="158"/>
        <v>0</v>
      </c>
      <c r="R216" s="76">
        <f t="shared" si="159"/>
        <v>0</v>
      </c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</row>
    <row r="217" spans="1:34">
      <c r="A217" s="81">
        <v>4</v>
      </c>
      <c r="B217" s="81" t="s">
        <v>56</v>
      </c>
      <c r="C217" s="67" t="s">
        <v>38</v>
      </c>
      <c r="D217" s="81" t="s">
        <v>39</v>
      </c>
      <c r="E217" s="81">
        <v>2</v>
      </c>
      <c r="F217" s="81" t="s">
        <v>64</v>
      </c>
      <c r="G217" s="81">
        <v>1</v>
      </c>
      <c r="H217" s="81" t="s">
        <v>98</v>
      </c>
      <c r="I217" s="81"/>
      <c r="J217" s="81">
        <v>17</v>
      </c>
      <c r="K217" s="68">
        <v>20</v>
      </c>
      <c r="L217" s="81">
        <v>9</v>
      </c>
      <c r="M217" s="81" t="s">
        <v>32</v>
      </c>
      <c r="N217" s="73">
        <f t="shared" si="155"/>
        <v>9.2083333333333339</v>
      </c>
      <c r="O217" s="75">
        <f t="shared" si="156"/>
        <v>9.2083333333333339</v>
      </c>
      <c r="P217" s="74">
        <f t="shared" si="157"/>
        <v>1.6319999999999999</v>
      </c>
      <c r="Q217" s="77">
        <f t="shared" si="158"/>
        <v>17.723076923076921</v>
      </c>
      <c r="R217" s="76">
        <f t="shared" si="159"/>
        <v>8.8457120000000007</v>
      </c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</row>
    <row r="218" spans="1:34" s="6" customFormat="1">
      <c r="A218" s="124" t="s">
        <v>40</v>
      </c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6"/>
      <c r="R218" s="76">
        <f>SUM(R214:R217)</f>
        <v>12.656432000000001</v>
      </c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</row>
    <row r="219" spans="1:34" ht="15" customHeight="1">
      <c r="A219" s="131" t="s">
        <v>145</v>
      </c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83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</row>
    <row r="220" spans="1:34" ht="18" customHeight="1">
      <c r="A220" s="127" t="s">
        <v>146</v>
      </c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83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</row>
    <row r="221" spans="1:34" ht="15" customHeight="1">
      <c r="A221" s="81">
        <v>1</v>
      </c>
      <c r="B221" s="81" t="s">
        <v>147</v>
      </c>
      <c r="C221" s="67" t="s">
        <v>128</v>
      </c>
      <c r="D221" s="81" t="s">
        <v>30</v>
      </c>
      <c r="E221" s="81">
        <v>1</v>
      </c>
      <c r="F221" s="81" t="s">
        <v>67</v>
      </c>
      <c r="G221" s="81">
        <v>1</v>
      </c>
      <c r="H221" s="81" t="s">
        <v>98</v>
      </c>
      <c r="I221" s="81"/>
      <c r="J221" s="81">
        <v>86</v>
      </c>
      <c r="K221" s="81"/>
      <c r="L221" s="81">
        <v>67</v>
      </c>
      <c r="M221" s="81" t="s">
        <v>32</v>
      </c>
      <c r="N221" s="73">
        <f t="shared" ref="N221" si="160">(IF(F221="OŽ",IF(L221=1,550.8,IF(L221=2,426.38,IF(L221=3,342.14,IF(L221=4,181.44,IF(L221=5,168.48,IF(L221=6,155.52,IF(L221=7,148.5,IF(L221=8,144,0))))))))+IF(L221&lt;=8,0,IF(L221&lt;=16,137.7,IF(L221&lt;=24,108,IF(L221&lt;=32,80.1,IF(L221&lt;=36,52.2,0)))))-IF(L221&lt;=8,0,IF(L221&lt;=16,(L221-9)*2.754,IF(L221&lt;=24,(L221-17)* 2.754,IF(L221&lt;=32,(L221-25)* 2.754,IF(L221&lt;=36,(L221-33)*2.754,0))))),0)+IF(F221="PČ",IF(L221=1,449,IF(L221=2,314.6,IF(L221=3,238,IF(L221=4,172,IF(L221=5,159,IF(L221=6,145,IF(L221=7,132,IF(L221=8,119,0))))))))+IF(L221&lt;=8,0,IF(L221&lt;=16,88,IF(L221&lt;=24,55,IF(L221&lt;=32,22,0))))-IF(L221&lt;=8,0,IF(L221&lt;=16,(L221-9)*2.245,IF(L221&lt;=24,(L221-17)*2.245,IF(L221&lt;=32,(L221-25)*2.245,0)))),0)+IF(F221="PČneol",IF(L221=1,85,IF(L221=2,64.61,IF(L221=3,50.76,IF(L221=4,16.25,IF(L221=5,15,IF(L221=6,13.75,IF(L221=7,12.5,IF(L221=8,11.25,0))))))))+IF(L221&lt;=8,0,IF(L221&lt;=16,9,0))-IF(L221&lt;=8,0,IF(L221&lt;=16,(L221-9)*0.425,0)),0)+IF(F221="PŽ",IF(L221=1,85,IF(L221=2,59.5,IF(L221=3,45,IF(L221=4,32.5,IF(L221=5,30,IF(L221=6,27.5,IF(L221=7,25,IF(L221=8,22.5,0))))))))+IF(L221&lt;=8,0,IF(L221&lt;=16,19,IF(L221&lt;=24,13,IF(L221&lt;=32,8,0))))-IF(L221&lt;=8,0,IF(L221&lt;=16,(L221-9)*0.425,IF(L221&lt;=24,(L221-17)*0.425,IF(L221&lt;=32,(L221-25)*0.425,0)))),0)+IF(F221="EČ",IF(L221=1,204,IF(L221=2,156.24,IF(L221=3,123.84,IF(L221=4,72,IF(L221=5,66,IF(L221=6,60,IF(L221=7,54,IF(L221=8,48,0))))))))+IF(L221&lt;=8,0,IF(L221&lt;=16,40,IF(L221&lt;=24,25,0)))-IF(L221&lt;=8,0,IF(L221&lt;=16,(L221-9)*1.02,IF(L221&lt;=24,(L221-17)*1.02,0))),0)+IF(F221="EČneol",IF(L221=1,68,IF(L221=2,51.69,IF(L221=3,40.61,IF(L221=4,13,IF(L221=5,12,IF(L221=6,11,IF(L221=7,10,IF(L221=8,9,0)))))))))+IF(F221="EŽ",IF(L221=1,68,IF(L221=2,47.6,IF(L221=3,36,IF(L221=4,18,IF(L221=5,16.5,IF(L221=6,15,IF(L221=7,13.5,IF(L221=8,12,0))))))))+IF(L221&lt;=8,0,IF(L221&lt;=16,10,IF(L221&lt;=24,6,0)))-IF(L221&lt;=8,0,IF(L221&lt;=16,(L221-9)*0.34,IF(L221&lt;=24,(L221-17)*0.34,0))),0)+IF(F221="PT",IF(L221=1,68,IF(L221=2,52.08,IF(L221=3,41.28,IF(L221=4,24,IF(L221=5,22,IF(L221=6,20,IF(L221=7,18,IF(L221=8,16,0))))))))+IF(L221&lt;=8,0,IF(L221&lt;=16,13,IF(L221&lt;=24,9,IF(L221&lt;=32,4,0))))-IF(L221&lt;=8,0,IF(L221&lt;=16,(L221-9)*0.34,IF(L221&lt;=24,(L221-17)*0.34,IF(L221&lt;=32,(L221-25)*0.34,0)))),0)+IF(F221="JOŽ",IF(L221=1,85,IF(L221=2,59.5,IF(L221=3,45,IF(L221=4,32.5,IF(L221=5,30,IF(L221=6,27.5,IF(L221=7,25,IF(L221=8,22.5,0))))))))+IF(L221&lt;=8,0,IF(L221&lt;=16,19,IF(L221&lt;=24,13,0)))-IF(L221&lt;=8,0,IF(L221&lt;=16,(L221-9)*0.425,IF(L221&lt;=24,(L221-17)*0.425,0))),0)+IF(F221="JPČ",IF(L221=1,68,IF(L221=2,47.6,IF(L221=3,36,IF(L221=4,26,IF(L221=5,24,IF(L221=6,22,IF(L221=7,20,IF(L221=8,18,0))))))))+IF(L221&lt;=8,0,IF(L221&lt;=16,13,IF(L221&lt;=24,9,0)))-IF(L221&lt;=8,0,IF(L221&lt;=16,(L221-9)*0.34,IF(L221&lt;=24,(L221-17)*0.34,0))),0)+IF(F221="JEČ",IF(L221=1,34,IF(L221=2,26.04,IF(L221=3,20.6,IF(L221=4,12,IF(L221=5,11,IF(L221=6,10,IF(L221=7,9,IF(L221=8,8,0))))))))+IF(L221&lt;=8,0,IF(L221&lt;=16,6,0))-IF(L221&lt;=8,0,IF(L221&lt;=16,(L221-9)*0.17,0)),0)+IF(F221="JEOF",IF(L221=1,34,IF(L221=2,26.04,IF(L221=3,20.6,IF(L221=4,12,IF(L221=5,11,IF(L221=6,10,IF(L221=7,9,IF(L221=8,8,0))))))))+IF(L221&lt;=8,0,IF(L221&lt;=16,6,0))-IF(L221&lt;=8,0,IF(L221&lt;=16,(L221-9)*0.17,0)),0)+IF(F221="JnPČ",IF(L221=1,51,IF(L221=2,35.7,IF(L221=3,27,IF(L221=4,19.5,IF(L221=5,18,IF(L221=6,16.5,IF(L221=7,15,IF(L221=8,13.5,0))))))))+IF(L221&lt;=8,0,IF(L221&lt;=16,10,0))-IF(L221&lt;=8,0,IF(L221&lt;=16,(L221-9)*0.255,0)),0)+IF(F221="JnEČ",IF(L221=1,25.5,IF(L221=2,19.53,IF(L221=3,15.48,IF(L221=4,9,IF(L221=5,8.25,IF(L221=6,7.5,IF(L221=7,6.75,IF(L221=8,6,0))))))))+IF(L221&lt;=8,0,IF(L221&lt;=16,5,0))-IF(L221&lt;=8,0,IF(L221&lt;=16,(L221-9)*0.1275,0)),0)+IF(F221="JčPČ",IF(L221=1,21.25,IF(L221=2,14.5,IF(L221=3,11.5,IF(L221=4,7,IF(L221=5,6.5,IF(L221=6,6,IF(L221=7,5.5,IF(L221=8,5,0))))))))+IF(L221&lt;=8,0,IF(L221&lt;=16,4,0))-IF(L221&lt;=8,0,IF(L221&lt;=16,(L221-9)*0.10625,0)),0)+IF(F221="JčEČ",IF(L221=1,17,IF(L221=2,13.02,IF(L221=3,10.32,IF(L221=4,6,IF(L221=5,5.5,IF(L221=6,5,IF(L221=7,4.5,IF(L221=8,4,0))))))))+IF(L221&lt;=8,0,IF(L221&lt;=16,3,0))-IF(L221&lt;=8,0,IF(L221&lt;=16,(L221-9)*0.085,0)),0)+IF(F221="NEAK",IF(L221=1,11.48,IF(L221=2,8.79,IF(L221=3,6.97,IF(L221=4,4.05,IF(L221=5,3.71,IF(L221=6,3.38,IF(L221=7,3.04,IF(L221=8,2.7,0))))))))+IF(L221&lt;=8,0,IF(L221&lt;=16,2,IF(L221&lt;=24,1.3,0)))-IF(L221&lt;=8,0,IF(L221&lt;=16,(L221-9)*0.0574,IF(L221&lt;=24,(L221-17)*0.0574,0))),0))*IF(L221&lt;0,1,IF(OR(F221="PČ",F221="PŽ",F221="PT"),IF(J221&lt;32,J221/32,1),1))* IF(L221&lt;0,1,IF(OR(F221="EČ",F221="EŽ",F221="JOŽ",F221="JPČ",F221="NEAK"),IF(J221&lt;24,J221/24,1),1))*IF(L221&lt;0,1,IF(OR(F221="PČneol",F221="JEČ",F221="JEOF",F221="JnPČ",F221="JnEČ",F221="JčPČ",F221="JčEČ"),IF(J221&lt;16,J221/16,1),1))*IF(L221&lt;0,1,IF(F221="EČneol",IF(J221&lt;8,J221/8,1),1))</f>
        <v>0</v>
      </c>
      <c r="O221" s="75">
        <f t="shared" ref="O221" si="161">IF(F221="OŽ",N221,IF(H221="Ne",IF(J221*0.3&lt;J221-L221,N221,0),IF(J221*0.1&lt;J221-L221,N221,0)))</f>
        <v>0</v>
      </c>
      <c r="P221" s="74">
        <f t="shared" ref="P221" si="162">IF(O221=0,0,IF(F221="OŽ",IF(L221&gt;35,0,IF(J221&gt;35,(36-L221)*1.836,((36-L221)-(36-J221))*1.836)),0)+IF(F221="PČ",IF(L221&gt;31,0,IF(J221&gt;31,(32-L221)*1.347,((32-L221)-(32-J221))*1.347)),0)+ IF(F221="PČneol",IF(L221&gt;15,0,IF(J221&gt;15,(16-L221)*0.255,((16-L221)-(16-J221))*0.255)),0)+IF(F221="PŽ",IF(L221&gt;31,0,IF(J221&gt;31,(32-L221)*0.255,((32-L221)-(32-J221))*0.255)),0)+IF(F221="EČ",IF(L221&gt;23,0,IF(J221&gt;23,(24-L221)*0.612,((24-L221)-(24-J221))*0.612)),0)+IF(F221="EČneol",IF(L221&gt;7,0,IF(J221&gt;7,(8-L221)*0.204,((8-L221)-(8-J221))*0.204)),0)+IF(F221="EŽ",IF(L221&gt;23,0,IF(J221&gt;23,(24-L221)*0.204,((24-L221)-(24-J221))*0.204)),0)+IF(F221="PT",IF(L221&gt;31,0,IF(J221&gt;31,(32-L221)*0.204,((32-L221)-(32-J221))*0.204)),0)+IF(F221="JOŽ",IF(L221&gt;23,0,IF(J221&gt;23,(24-L221)*0.255,((24-L221)-(24-J221))*0.255)),0)+IF(F221="JPČ",IF(L221&gt;23,0,IF(J221&gt;23,(24-L221)*0.204,((24-L221)-(24-J221))*0.204)),0)+IF(F221="JEČ",IF(L221&gt;15,0,IF(J221&gt;15,(16-L221)*0.102,((16-L221)-(16-J221))*0.102)),0)+IF(F221="JEOF",IF(L221&gt;15,0,IF(J221&gt;15,(16-L221)*0.102,((16-L221)-(16-J221))*0.102)),0)+IF(F221="JnPČ",IF(L221&gt;15,0,IF(J221&gt;15,(16-L221)*0.153,((16-L221)-(16-J221))*0.153)),0)+IF(F221="JnEČ",IF(L221&gt;15,0,IF(J221&gt;15,(16-L221)*0.0765,((16-L221)-(16-J221))*0.0765)),0)+IF(F221="JčPČ",IF(L221&gt;15,0,IF(J221&gt;15,(16-L221)*0.06375,((16-L221)-(16-J221))*0.06375)),0)+IF(F221="JčEČ",IF(L221&gt;15,0,IF(J221&gt;15,(16-L221)*0.051,((16-L221)-(16-J221))*0.051)),0)+IF(F221="NEAK",IF(L221&gt;23,0,IF(J221&gt;23,(24-L221)*0.03444,((24-L221)-(24-J221))*0.03444)),0))</f>
        <v>0</v>
      </c>
      <c r="Q221" s="77">
        <f t="shared" ref="Q221" si="163">IF(ISERROR(P221*100/N221),0,(P221*100/N221))</f>
        <v>0</v>
      </c>
      <c r="R221" s="76">
        <f t="shared" ref="R221" si="164">IF(Q221&lt;=30,O221+P221,O221+O221*0.3)*IF(G221=1,0.4,IF(G221=2,0.75,IF(G221="1 (kas 4 m. 1 k. nerengiamos)",0.52,1)))*IF(D221="olimpinė",1,IF(M221="Ne",0.5,1))*IF(OR(A$5="Lietuvos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federacija"),IF(OR(J221&lt;8,K221&lt;16),0,1),1)*E221*IF(I221&lt;=1,1,1/I221)*IF(OR(A$5="Lietuvos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</row>
    <row r="222" spans="1:34">
      <c r="A222" s="81">
        <v>2</v>
      </c>
      <c r="B222" s="81" t="s">
        <v>106</v>
      </c>
      <c r="C222" s="67" t="s">
        <v>128</v>
      </c>
      <c r="D222" s="81" t="s">
        <v>30</v>
      </c>
      <c r="E222" s="81">
        <v>1</v>
      </c>
      <c r="F222" s="81" t="s">
        <v>67</v>
      </c>
      <c r="G222" s="81">
        <v>1</v>
      </c>
      <c r="H222" s="81" t="s">
        <v>32</v>
      </c>
      <c r="I222" s="81"/>
      <c r="J222" s="81">
        <v>96</v>
      </c>
      <c r="K222" s="81"/>
      <c r="L222" s="81">
        <v>8</v>
      </c>
      <c r="M222" s="81" t="s">
        <v>32</v>
      </c>
      <c r="N222" s="73">
        <f t="shared" ref="N222:N224" si="165">(IF(F222="OŽ",IF(L222=1,550.8,IF(L222=2,426.38,IF(L222=3,342.14,IF(L222=4,181.44,IF(L222=5,168.48,IF(L222=6,155.52,IF(L222=7,148.5,IF(L222=8,144,0))))))))+IF(L222&lt;=8,0,IF(L222&lt;=16,137.7,IF(L222&lt;=24,108,IF(L222&lt;=32,80.1,IF(L222&lt;=36,52.2,0)))))-IF(L222&lt;=8,0,IF(L222&lt;=16,(L222-9)*2.754,IF(L222&lt;=24,(L222-17)* 2.754,IF(L222&lt;=32,(L222-25)* 2.754,IF(L222&lt;=36,(L222-33)*2.754,0))))),0)+IF(F222="PČ",IF(L222=1,449,IF(L222=2,314.6,IF(L222=3,238,IF(L222=4,172,IF(L222=5,159,IF(L222=6,145,IF(L222=7,132,IF(L222=8,119,0))))))))+IF(L222&lt;=8,0,IF(L222&lt;=16,88,IF(L222&lt;=24,55,IF(L222&lt;=32,22,0))))-IF(L222&lt;=8,0,IF(L222&lt;=16,(L222-9)*2.245,IF(L222&lt;=24,(L222-17)*2.245,IF(L222&lt;=32,(L222-25)*2.245,0)))),0)+IF(F222="PČneol",IF(L222=1,85,IF(L222=2,64.61,IF(L222=3,50.76,IF(L222=4,16.25,IF(L222=5,15,IF(L222=6,13.75,IF(L222=7,12.5,IF(L222=8,11.25,0))))))))+IF(L222&lt;=8,0,IF(L222&lt;=16,9,0))-IF(L222&lt;=8,0,IF(L222&lt;=16,(L222-9)*0.425,0)),0)+IF(F222="PŽ",IF(L222=1,85,IF(L222=2,59.5,IF(L222=3,45,IF(L222=4,32.5,IF(L222=5,30,IF(L222=6,27.5,IF(L222=7,25,IF(L222=8,22.5,0))))))))+IF(L222&lt;=8,0,IF(L222&lt;=16,19,IF(L222&lt;=24,13,IF(L222&lt;=32,8,0))))-IF(L222&lt;=8,0,IF(L222&lt;=16,(L222-9)*0.425,IF(L222&lt;=24,(L222-17)*0.425,IF(L222&lt;=32,(L222-25)*0.425,0)))),0)+IF(F222="EČ",IF(L222=1,204,IF(L222=2,156.24,IF(L222=3,123.84,IF(L222=4,72,IF(L222=5,66,IF(L222=6,60,IF(L222=7,54,IF(L222=8,48,0))))))))+IF(L222&lt;=8,0,IF(L222&lt;=16,40,IF(L222&lt;=24,25,0)))-IF(L222&lt;=8,0,IF(L222&lt;=16,(L222-9)*1.02,IF(L222&lt;=24,(L222-17)*1.02,0))),0)+IF(F222="EČneol",IF(L222=1,68,IF(L222=2,51.69,IF(L222=3,40.61,IF(L222=4,13,IF(L222=5,12,IF(L222=6,11,IF(L222=7,10,IF(L222=8,9,0)))))))))+IF(F222="EŽ",IF(L222=1,68,IF(L222=2,47.6,IF(L222=3,36,IF(L222=4,18,IF(L222=5,16.5,IF(L222=6,15,IF(L222=7,13.5,IF(L222=8,12,0))))))))+IF(L222&lt;=8,0,IF(L222&lt;=16,10,IF(L222&lt;=24,6,0)))-IF(L222&lt;=8,0,IF(L222&lt;=16,(L222-9)*0.34,IF(L222&lt;=24,(L222-17)*0.34,0))),0)+IF(F222="PT",IF(L222=1,68,IF(L222=2,52.08,IF(L222=3,41.28,IF(L222=4,24,IF(L222=5,22,IF(L222=6,20,IF(L222=7,18,IF(L222=8,16,0))))))))+IF(L222&lt;=8,0,IF(L222&lt;=16,13,IF(L222&lt;=24,9,IF(L222&lt;=32,4,0))))-IF(L222&lt;=8,0,IF(L222&lt;=16,(L222-9)*0.34,IF(L222&lt;=24,(L222-17)*0.34,IF(L222&lt;=32,(L222-25)*0.34,0)))),0)+IF(F222="JOŽ",IF(L222=1,85,IF(L222=2,59.5,IF(L222=3,45,IF(L222=4,32.5,IF(L222=5,30,IF(L222=6,27.5,IF(L222=7,25,IF(L222=8,22.5,0))))))))+IF(L222&lt;=8,0,IF(L222&lt;=16,19,IF(L222&lt;=24,13,0)))-IF(L222&lt;=8,0,IF(L222&lt;=16,(L222-9)*0.425,IF(L222&lt;=24,(L222-17)*0.425,0))),0)+IF(F222="JPČ",IF(L222=1,68,IF(L222=2,47.6,IF(L222=3,36,IF(L222=4,26,IF(L222=5,24,IF(L222=6,22,IF(L222=7,20,IF(L222=8,18,0))))))))+IF(L222&lt;=8,0,IF(L222&lt;=16,13,IF(L222&lt;=24,9,0)))-IF(L222&lt;=8,0,IF(L222&lt;=16,(L222-9)*0.34,IF(L222&lt;=24,(L222-17)*0.34,0))),0)+IF(F222="JEČ",IF(L222=1,34,IF(L222=2,26.04,IF(L222=3,20.6,IF(L222=4,12,IF(L222=5,11,IF(L222=6,10,IF(L222=7,9,IF(L222=8,8,0))))))))+IF(L222&lt;=8,0,IF(L222&lt;=16,6,0))-IF(L222&lt;=8,0,IF(L222&lt;=16,(L222-9)*0.17,0)),0)+IF(F222="JEOF",IF(L222=1,34,IF(L222=2,26.04,IF(L222=3,20.6,IF(L222=4,12,IF(L222=5,11,IF(L222=6,10,IF(L222=7,9,IF(L222=8,8,0))))))))+IF(L222&lt;=8,0,IF(L222&lt;=16,6,0))-IF(L222&lt;=8,0,IF(L222&lt;=16,(L222-9)*0.17,0)),0)+IF(F222="JnPČ",IF(L222=1,51,IF(L222=2,35.7,IF(L222=3,27,IF(L222=4,19.5,IF(L222=5,18,IF(L222=6,16.5,IF(L222=7,15,IF(L222=8,13.5,0))))))))+IF(L222&lt;=8,0,IF(L222&lt;=16,10,0))-IF(L222&lt;=8,0,IF(L222&lt;=16,(L222-9)*0.255,0)),0)+IF(F222="JnEČ",IF(L222=1,25.5,IF(L222=2,19.53,IF(L222=3,15.48,IF(L222=4,9,IF(L222=5,8.25,IF(L222=6,7.5,IF(L222=7,6.75,IF(L222=8,6,0))))))))+IF(L222&lt;=8,0,IF(L222&lt;=16,5,0))-IF(L222&lt;=8,0,IF(L222&lt;=16,(L222-9)*0.1275,0)),0)+IF(F222="JčPČ",IF(L222=1,21.25,IF(L222=2,14.5,IF(L222=3,11.5,IF(L222=4,7,IF(L222=5,6.5,IF(L222=6,6,IF(L222=7,5.5,IF(L222=8,5,0))))))))+IF(L222&lt;=8,0,IF(L222&lt;=16,4,0))-IF(L222&lt;=8,0,IF(L222&lt;=16,(L222-9)*0.10625,0)),0)+IF(F222="JčEČ",IF(L222=1,17,IF(L222=2,13.02,IF(L222=3,10.32,IF(L222=4,6,IF(L222=5,5.5,IF(L222=6,5,IF(L222=7,4.5,IF(L222=8,4,0))))))))+IF(L222&lt;=8,0,IF(L222&lt;=16,3,0))-IF(L222&lt;=8,0,IF(L222&lt;=16,(L222-9)*0.085,0)),0)+IF(F222="NEAK",IF(L222=1,11.48,IF(L222=2,8.79,IF(L222=3,6.97,IF(L222=4,4.05,IF(L222=5,3.71,IF(L222=6,3.38,IF(L222=7,3.04,IF(L222=8,2.7,0))))))))+IF(L222&lt;=8,0,IF(L222&lt;=16,2,IF(L222&lt;=24,1.3,0)))-IF(L222&lt;=8,0,IF(L222&lt;=16,(L222-9)*0.0574,IF(L222&lt;=24,(L222-17)*0.0574,0))),0))*IF(L222&lt;0,1,IF(OR(F222="PČ",F222="PŽ",F222="PT"),IF(J222&lt;32,J222/32,1),1))* IF(L222&lt;0,1,IF(OR(F222="EČ",F222="EŽ",F222="JOŽ",F222="JPČ",F222="NEAK"),IF(J222&lt;24,J222/24,1),1))*IF(L222&lt;0,1,IF(OR(F222="PČneol",F222="JEČ",F222="JEOF",F222="JnPČ",F222="JnEČ",F222="JčPČ",F222="JčEČ"),IF(J222&lt;16,J222/16,1),1))*IF(L222&lt;0,1,IF(F222="EČneol",IF(J222&lt;8,J222/8,1),1))</f>
        <v>13.5</v>
      </c>
      <c r="O222" s="75">
        <f t="shared" ref="O222:O224" si="166">IF(F222="OŽ",N222,IF(H222="Ne",IF(J222*0.3&lt;J222-L222,N222,0),IF(J222*0.1&lt;J222-L222,N222,0)))</f>
        <v>13.5</v>
      </c>
      <c r="P222" s="74">
        <f t="shared" ref="P222:P224" si="167">IF(O222=0,0,IF(F222="OŽ",IF(L222&gt;35,0,IF(J222&gt;35,(36-L222)*1.836,((36-L222)-(36-J222))*1.836)),0)+IF(F222="PČ",IF(L222&gt;31,0,IF(J222&gt;31,(32-L222)*1.347,((32-L222)-(32-J222))*1.347)),0)+ IF(F222="PČneol",IF(L222&gt;15,0,IF(J222&gt;15,(16-L222)*0.255,((16-L222)-(16-J222))*0.255)),0)+IF(F222="PŽ",IF(L222&gt;31,0,IF(J222&gt;31,(32-L222)*0.255,((32-L222)-(32-J222))*0.255)),0)+IF(F222="EČ",IF(L222&gt;23,0,IF(J222&gt;23,(24-L222)*0.612,((24-L222)-(24-J222))*0.612)),0)+IF(F222="EČneol",IF(L222&gt;7,0,IF(J222&gt;7,(8-L222)*0.204,((8-L222)-(8-J222))*0.204)),0)+IF(F222="EŽ",IF(L222&gt;23,0,IF(J222&gt;23,(24-L222)*0.204,((24-L222)-(24-J222))*0.204)),0)+IF(F222="PT",IF(L222&gt;31,0,IF(J222&gt;31,(32-L222)*0.204,((32-L222)-(32-J222))*0.204)),0)+IF(F222="JOŽ",IF(L222&gt;23,0,IF(J222&gt;23,(24-L222)*0.255,((24-L222)-(24-J222))*0.255)),0)+IF(F222="JPČ",IF(L222&gt;23,0,IF(J222&gt;23,(24-L222)*0.204,((24-L222)-(24-J222))*0.204)),0)+IF(F222="JEČ",IF(L222&gt;15,0,IF(J222&gt;15,(16-L222)*0.102,((16-L222)-(16-J222))*0.102)),0)+IF(F222="JEOF",IF(L222&gt;15,0,IF(J222&gt;15,(16-L222)*0.102,((16-L222)-(16-J222))*0.102)),0)+IF(F222="JnPČ",IF(L222&gt;15,0,IF(J222&gt;15,(16-L222)*0.153,((16-L222)-(16-J222))*0.153)),0)+IF(F222="JnEČ",IF(L222&gt;15,0,IF(J222&gt;15,(16-L222)*0.0765,((16-L222)-(16-J222))*0.0765)),0)+IF(F222="JčPČ",IF(L222&gt;15,0,IF(J222&gt;15,(16-L222)*0.06375,((16-L222)-(16-J222))*0.06375)),0)+IF(F222="JčEČ",IF(L222&gt;15,0,IF(J222&gt;15,(16-L222)*0.051,((16-L222)-(16-J222))*0.051)),0)+IF(F222="NEAK",IF(L222&gt;23,0,IF(J222&gt;23,(24-L222)*0.03444,((24-L222)-(24-J222))*0.03444)),0))</f>
        <v>1.224</v>
      </c>
      <c r="Q222" s="77">
        <f t="shared" ref="Q222:Q224" si="168">IF(ISERROR(P222*100/N222),0,(P222*100/N222))</f>
        <v>9.0666666666666664</v>
      </c>
      <c r="R222" s="76">
        <f t="shared" ref="R222:R224" si="169">IF(Q222&lt;=30,O222+P222,O222+O222*0.3)*IF(G222=1,0.4,IF(G222=2,0.75,IF(G222="1 (kas 4 m. 1 k. nerengiamos)",0.52,1)))*IF(D222="olimpinė",1,IF(M222="Ne",0.5,1))*IF(OR(A$5="Lietuvos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federacija"),IF(OR(J222&lt;8,K222&lt;16),0,1),1)*E222*IF(I222&lt;=1,1,1/I222)*IF(OR(A$5="Lietuvos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6.0073920000000003</v>
      </c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</row>
    <row r="223" spans="1:34">
      <c r="A223" s="81">
        <v>3</v>
      </c>
      <c r="B223" s="81" t="s">
        <v>109</v>
      </c>
      <c r="C223" s="67" t="s">
        <v>128</v>
      </c>
      <c r="D223" s="81" t="s">
        <v>30</v>
      </c>
      <c r="E223" s="81">
        <v>1</v>
      </c>
      <c r="F223" s="81" t="s">
        <v>67</v>
      </c>
      <c r="G223" s="81">
        <v>1</v>
      </c>
      <c r="H223" s="81" t="s">
        <v>98</v>
      </c>
      <c r="I223" s="81"/>
      <c r="J223" s="81">
        <v>96</v>
      </c>
      <c r="K223" s="81"/>
      <c r="L223" s="81">
        <v>37</v>
      </c>
      <c r="M223" s="81" t="s">
        <v>32</v>
      </c>
      <c r="N223" s="73">
        <f t="shared" si="165"/>
        <v>0</v>
      </c>
      <c r="O223" s="75">
        <f t="shared" si="166"/>
        <v>0</v>
      </c>
      <c r="P223" s="74">
        <f t="shared" si="167"/>
        <v>0</v>
      </c>
      <c r="Q223" s="77">
        <f t="shared" si="168"/>
        <v>0</v>
      </c>
      <c r="R223" s="76">
        <f t="shared" si="169"/>
        <v>0</v>
      </c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</row>
    <row r="224" spans="1:34">
      <c r="A224" s="81">
        <v>4</v>
      </c>
      <c r="B224" s="81" t="s">
        <v>148</v>
      </c>
      <c r="C224" s="67" t="s">
        <v>128</v>
      </c>
      <c r="D224" s="81" t="s">
        <v>30</v>
      </c>
      <c r="E224" s="81">
        <v>1</v>
      </c>
      <c r="F224" s="81" t="s">
        <v>67</v>
      </c>
      <c r="G224" s="81">
        <v>1</v>
      </c>
      <c r="H224" s="81" t="s">
        <v>98</v>
      </c>
      <c r="I224" s="81"/>
      <c r="J224" s="81">
        <v>96</v>
      </c>
      <c r="K224" s="81"/>
      <c r="L224" s="81">
        <v>68</v>
      </c>
      <c r="M224" s="81" t="s">
        <v>32</v>
      </c>
      <c r="N224" s="73">
        <f t="shared" si="165"/>
        <v>0</v>
      </c>
      <c r="O224" s="75">
        <f t="shared" si="166"/>
        <v>0</v>
      </c>
      <c r="P224" s="74">
        <f t="shared" si="167"/>
        <v>0</v>
      </c>
      <c r="Q224" s="77">
        <f t="shared" si="168"/>
        <v>0</v>
      </c>
      <c r="R224" s="76">
        <f t="shared" si="169"/>
        <v>0</v>
      </c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</row>
    <row r="225" spans="1:34">
      <c r="A225" s="124" t="s">
        <v>40</v>
      </c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6"/>
      <c r="R225" s="76">
        <f>SUM(R221:R224)</f>
        <v>6.0073920000000003</v>
      </c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</row>
    <row r="226" spans="1:34">
      <c r="A226" s="131" t="s">
        <v>149</v>
      </c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83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</row>
    <row r="227" spans="1:34">
      <c r="A227" s="127" t="s">
        <v>150</v>
      </c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83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</row>
    <row r="228" spans="1:34" ht="30">
      <c r="A228" s="81">
        <v>1</v>
      </c>
      <c r="B228" s="81" t="s">
        <v>151</v>
      </c>
      <c r="C228" s="67" t="s">
        <v>29</v>
      </c>
      <c r="D228" s="81" t="s">
        <v>30</v>
      </c>
      <c r="E228" s="81">
        <v>1</v>
      </c>
      <c r="F228" s="81" t="s">
        <v>70</v>
      </c>
      <c r="G228" s="81">
        <v>1</v>
      </c>
      <c r="H228" s="81" t="s">
        <v>32</v>
      </c>
      <c r="I228" s="81"/>
      <c r="J228" s="81">
        <v>47</v>
      </c>
      <c r="K228" s="81"/>
      <c r="L228" s="81">
        <v>47</v>
      </c>
      <c r="M228" s="81" t="s">
        <v>32</v>
      </c>
      <c r="N228" s="73">
        <f t="shared" ref="N228" si="170">(IF(F228="OŽ",IF(L228=1,550.8,IF(L228=2,426.38,IF(L228=3,342.14,IF(L228=4,181.44,IF(L228=5,168.48,IF(L228=6,155.52,IF(L228=7,148.5,IF(L228=8,144,0))))))))+IF(L228&lt;=8,0,IF(L228&lt;=16,137.7,IF(L228&lt;=24,108,IF(L228&lt;=32,80.1,IF(L228&lt;=36,52.2,0)))))-IF(L228&lt;=8,0,IF(L228&lt;=16,(L228-9)*2.754,IF(L228&lt;=24,(L228-17)* 2.754,IF(L228&lt;=32,(L228-25)* 2.754,IF(L228&lt;=36,(L228-33)*2.754,0))))),0)+IF(F228="PČ",IF(L228=1,449,IF(L228=2,314.6,IF(L228=3,238,IF(L228=4,172,IF(L228=5,159,IF(L228=6,145,IF(L228=7,132,IF(L228=8,119,0))))))))+IF(L228&lt;=8,0,IF(L228&lt;=16,88,IF(L228&lt;=24,55,IF(L228&lt;=32,22,0))))-IF(L228&lt;=8,0,IF(L228&lt;=16,(L228-9)*2.245,IF(L228&lt;=24,(L228-17)*2.245,IF(L228&lt;=32,(L228-25)*2.245,0)))),0)+IF(F228="PČneol",IF(L228=1,85,IF(L228=2,64.61,IF(L228=3,50.76,IF(L228=4,16.25,IF(L228=5,15,IF(L228=6,13.75,IF(L228=7,12.5,IF(L228=8,11.25,0))))))))+IF(L228&lt;=8,0,IF(L228&lt;=16,9,0))-IF(L228&lt;=8,0,IF(L228&lt;=16,(L228-9)*0.425,0)),0)+IF(F228="PŽ",IF(L228=1,85,IF(L228=2,59.5,IF(L228=3,45,IF(L228=4,32.5,IF(L228=5,30,IF(L228=6,27.5,IF(L228=7,25,IF(L228=8,22.5,0))))))))+IF(L228&lt;=8,0,IF(L228&lt;=16,19,IF(L228&lt;=24,13,IF(L228&lt;=32,8,0))))-IF(L228&lt;=8,0,IF(L228&lt;=16,(L228-9)*0.425,IF(L228&lt;=24,(L228-17)*0.425,IF(L228&lt;=32,(L228-25)*0.425,0)))),0)+IF(F228="EČ",IF(L228=1,204,IF(L228=2,156.24,IF(L228=3,123.84,IF(L228=4,72,IF(L228=5,66,IF(L228=6,60,IF(L228=7,54,IF(L228=8,48,0))))))))+IF(L228&lt;=8,0,IF(L228&lt;=16,40,IF(L228&lt;=24,25,0)))-IF(L228&lt;=8,0,IF(L228&lt;=16,(L228-9)*1.02,IF(L228&lt;=24,(L228-17)*1.02,0))),0)+IF(F228="EČneol",IF(L228=1,68,IF(L228=2,51.69,IF(L228=3,40.61,IF(L228=4,13,IF(L228=5,12,IF(L228=6,11,IF(L228=7,10,IF(L228=8,9,0)))))))))+IF(F228="EŽ",IF(L228=1,68,IF(L228=2,47.6,IF(L228=3,36,IF(L228=4,18,IF(L228=5,16.5,IF(L228=6,15,IF(L228=7,13.5,IF(L228=8,12,0))))))))+IF(L228&lt;=8,0,IF(L228&lt;=16,10,IF(L228&lt;=24,6,0)))-IF(L228&lt;=8,0,IF(L228&lt;=16,(L228-9)*0.34,IF(L228&lt;=24,(L228-17)*0.34,0))),0)+IF(F228="PT",IF(L228=1,68,IF(L228=2,52.08,IF(L228=3,41.28,IF(L228=4,24,IF(L228=5,22,IF(L228=6,20,IF(L228=7,18,IF(L228=8,16,0))))))))+IF(L228&lt;=8,0,IF(L228&lt;=16,13,IF(L228&lt;=24,9,IF(L228&lt;=32,4,0))))-IF(L228&lt;=8,0,IF(L228&lt;=16,(L228-9)*0.34,IF(L228&lt;=24,(L228-17)*0.34,IF(L228&lt;=32,(L228-25)*0.34,0)))),0)+IF(F228="JOŽ",IF(L228=1,85,IF(L228=2,59.5,IF(L228=3,45,IF(L228=4,32.5,IF(L228=5,30,IF(L228=6,27.5,IF(L228=7,25,IF(L228=8,22.5,0))))))))+IF(L228&lt;=8,0,IF(L228&lt;=16,19,IF(L228&lt;=24,13,0)))-IF(L228&lt;=8,0,IF(L228&lt;=16,(L228-9)*0.425,IF(L228&lt;=24,(L228-17)*0.425,0))),0)+IF(F228="JPČ",IF(L228=1,68,IF(L228=2,47.6,IF(L228=3,36,IF(L228=4,26,IF(L228=5,24,IF(L228=6,22,IF(L228=7,20,IF(L228=8,18,0))))))))+IF(L228&lt;=8,0,IF(L228&lt;=16,13,IF(L228&lt;=24,9,0)))-IF(L228&lt;=8,0,IF(L228&lt;=16,(L228-9)*0.34,IF(L228&lt;=24,(L228-17)*0.34,0))),0)+IF(F228="JEČ",IF(L228=1,34,IF(L228=2,26.04,IF(L228=3,20.6,IF(L228=4,12,IF(L228=5,11,IF(L228=6,10,IF(L228=7,9,IF(L228=8,8,0))))))))+IF(L228&lt;=8,0,IF(L228&lt;=16,6,0))-IF(L228&lt;=8,0,IF(L228&lt;=16,(L228-9)*0.17,0)),0)+IF(F228="JEOF",IF(L228=1,34,IF(L228=2,26.04,IF(L228=3,20.6,IF(L228=4,12,IF(L228=5,11,IF(L228=6,10,IF(L228=7,9,IF(L228=8,8,0))))))))+IF(L228&lt;=8,0,IF(L228&lt;=16,6,0))-IF(L228&lt;=8,0,IF(L228&lt;=16,(L228-9)*0.17,0)),0)+IF(F228="JnPČ",IF(L228=1,51,IF(L228=2,35.7,IF(L228=3,27,IF(L228=4,19.5,IF(L228=5,18,IF(L228=6,16.5,IF(L228=7,15,IF(L228=8,13.5,0))))))))+IF(L228&lt;=8,0,IF(L228&lt;=16,10,0))-IF(L228&lt;=8,0,IF(L228&lt;=16,(L228-9)*0.255,0)),0)+IF(F228="JnEČ",IF(L228=1,25.5,IF(L228=2,19.53,IF(L228=3,15.48,IF(L228=4,9,IF(L228=5,8.25,IF(L228=6,7.5,IF(L228=7,6.75,IF(L228=8,6,0))))))))+IF(L228&lt;=8,0,IF(L228&lt;=16,5,0))-IF(L228&lt;=8,0,IF(L228&lt;=16,(L228-9)*0.1275,0)),0)+IF(F228="JčPČ",IF(L228=1,21.25,IF(L228=2,14.5,IF(L228=3,11.5,IF(L228=4,7,IF(L228=5,6.5,IF(L228=6,6,IF(L228=7,5.5,IF(L228=8,5,0))))))))+IF(L228&lt;=8,0,IF(L228&lt;=16,4,0))-IF(L228&lt;=8,0,IF(L228&lt;=16,(L228-9)*0.10625,0)),0)+IF(F228="JčEČ",IF(L228=1,17,IF(L228=2,13.02,IF(L228=3,10.32,IF(L228=4,6,IF(L228=5,5.5,IF(L228=6,5,IF(L228=7,4.5,IF(L228=8,4,0))))))))+IF(L228&lt;=8,0,IF(L228&lt;=16,3,0))-IF(L228&lt;=8,0,IF(L228&lt;=16,(L228-9)*0.085,0)),0)+IF(F228="NEAK",IF(L228=1,11.48,IF(L228=2,8.79,IF(L228=3,6.97,IF(L228=4,4.05,IF(L228=5,3.71,IF(L228=6,3.38,IF(L228=7,3.04,IF(L228=8,2.7,0))))))))+IF(L228&lt;=8,0,IF(L228&lt;=16,2,IF(L228&lt;=24,1.3,0)))-IF(L228&lt;=8,0,IF(L228&lt;=16,(L228-9)*0.0574,IF(L228&lt;=24,(L228-17)*0.0574,0))),0))*IF(L228&lt;0,1,IF(OR(F228="PČ",F228="PŽ",F228="PT"),IF(J228&lt;32,J228/32,1),1))* IF(L228&lt;0,1,IF(OR(F228="EČ",F228="EŽ",F228="JOŽ",F228="JPČ",F228="NEAK"),IF(J228&lt;24,J228/24,1),1))*IF(L228&lt;0,1,IF(OR(F228="PČneol",F228="JEČ",F228="JEOF",F228="JnPČ",F228="JnEČ",F228="JčPČ",F228="JčEČ"),IF(J228&lt;16,J228/16,1),1))*IF(L228&lt;0,1,IF(F228="EČneol",IF(J228&lt;8,J228/8,1),1))</f>
        <v>0</v>
      </c>
      <c r="O228" s="75">
        <f t="shared" ref="O228" si="171">IF(F228="OŽ",N228,IF(H228="Ne",IF(J228*0.3&lt;J228-L228,N228,0),IF(J228*0.1&lt;J228-L228,N228,0)))</f>
        <v>0</v>
      </c>
      <c r="P228" s="74">
        <f t="shared" ref="P228" si="172">IF(O228=0,0,IF(F228="OŽ",IF(L228&gt;35,0,IF(J228&gt;35,(36-L228)*1.836,((36-L228)-(36-J228))*1.836)),0)+IF(F228="PČ",IF(L228&gt;31,0,IF(J228&gt;31,(32-L228)*1.347,((32-L228)-(32-J228))*1.347)),0)+ IF(F228="PČneol",IF(L228&gt;15,0,IF(J228&gt;15,(16-L228)*0.255,((16-L228)-(16-J228))*0.255)),0)+IF(F228="PŽ",IF(L228&gt;31,0,IF(J228&gt;31,(32-L228)*0.255,((32-L228)-(32-J228))*0.255)),0)+IF(F228="EČ",IF(L228&gt;23,0,IF(J228&gt;23,(24-L228)*0.612,((24-L228)-(24-J228))*0.612)),0)+IF(F228="EČneol",IF(L228&gt;7,0,IF(J228&gt;7,(8-L228)*0.204,((8-L228)-(8-J228))*0.204)),0)+IF(F228="EŽ",IF(L228&gt;23,0,IF(J228&gt;23,(24-L228)*0.204,((24-L228)-(24-J228))*0.204)),0)+IF(F228="PT",IF(L228&gt;31,0,IF(J228&gt;31,(32-L228)*0.204,((32-L228)-(32-J228))*0.204)),0)+IF(F228="JOŽ",IF(L228&gt;23,0,IF(J228&gt;23,(24-L228)*0.255,((24-L228)-(24-J228))*0.255)),0)+IF(F228="JPČ",IF(L228&gt;23,0,IF(J228&gt;23,(24-L228)*0.204,((24-L228)-(24-J228))*0.204)),0)+IF(F228="JEČ",IF(L228&gt;15,0,IF(J228&gt;15,(16-L228)*0.102,((16-L228)-(16-J228))*0.102)),0)+IF(F228="JEOF",IF(L228&gt;15,0,IF(J228&gt;15,(16-L228)*0.102,((16-L228)-(16-J228))*0.102)),0)+IF(F228="JnPČ",IF(L228&gt;15,0,IF(J228&gt;15,(16-L228)*0.153,((16-L228)-(16-J228))*0.153)),0)+IF(F228="JnEČ",IF(L228&gt;15,0,IF(J228&gt;15,(16-L228)*0.0765,((16-L228)-(16-J228))*0.0765)),0)+IF(F228="JčPČ",IF(L228&gt;15,0,IF(J228&gt;15,(16-L228)*0.06375,((16-L228)-(16-J228))*0.06375)),0)+IF(F228="JčEČ",IF(L228&gt;15,0,IF(J228&gt;15,(16-L228)*0.051,((16-L228)-(16-J228))*0.051)),0)+IF(F228="NEAK",IF(L228&gt;23,0,IF(J228&gt;23,(24-L228)*0.03444,((24-L228)-(24-J228))*0.03444)),0))</f>
        <v>0</v>
      </c>
      <c r="Q228" s="77">
        <f t="shared" ref="Q228" si="173">IF(ISERROR(P228*100/N228),0,(P228*100/N228))</f>
        <v>0</v>
      </c>
      <c r="R228" s="76">
        <f t="shared" ref="R228" si="174">IF(Q228&lt;=30,O228+P228,O228+O228*0.3)*IF(G228=1,0.4,IF(G228=2,0.75,IF(G228="1 (kas 4 m. 1 k. nerengiamos)",0.52,1)))*IF(D228="olimpinė",1,IF(M228="Ne",0.5,1))*IF(OR(A$5="Lietuvos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federacija"),IF(OR(J228&lt;8,K228&lt;16),0,1),1)*E228*IF(I228&lt;=1,1,1/I228)*IF(OR(A$5="Lietuvos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</row>
    <row r="229" spans="1:34">
      <c r="A229" s="81">
        <v>2</v>
      </c>
      <c r="B229" s="81" t="s">
        <v>53</v>
      </c>
      <c r="C229" s="67" t="s">
        <v>29</v>
      </c>
      <c r="D229" s="81" t="s">
        <v>30</v>
      </c>
      <c r="E229" s="81">
        <v>1</v>
      </c>
      <c r="F229" s="81" t="s">
        <v>70</v>
      </c>
      <c r="G229" s="81">
        <v>1</v>
      </c>
      <c r="H229" s="81" t="s">
        <v>32</v>
      </c>
      <c r="I229" s="81"/>
      <c r="J229" s="81">
        <v>47</v>
      </c>
      <c r="K229" s="81"/>
      <c r="L229" s="81">
        <v>6</v>
      </c>
      <c r="M229" s="81" t="s">
        <v>32</v>
      </c>
      <c r="N229" s="73">
        <f t="shared" ref="N229:N232" si="175">(IF(F229="OŽ",IF(L229=1,550.8,IF(L229=2,426.38,IF(L229=3,342.14,IF(L229=4,181.44,IF(L229=5,168.48,IF(L229=6,155.52,IF(L229=7,148.5,IF(L229=8,144,0))))))))+IF(L229&lt;=8,0,IF(L229&lt;=16,137.7,IF(L229&lt;=24,108,IF(L229&lt;=32,80.1,IF(L229&lt;=36,52.2,0)))))-IF(L229&lt;=8,0,IF(L229&lt;=16,(L229-9)*2.754,IF(L229&lt;=24,(L229-17)* 2.754,IF(L229&lt;=32,(L229-25)* 2.754,IF(L229&lt;=36,(L229-33)*2.754,0))))),0)+IF(F229="PČ",IF(L229=1,449,IF(L229=2,314.6,IF(L229=3,238,IF(L229=4,172,IF(L229=5,159,IF(L229=6,145,IF(L229=7,132,IF(L229=8,119,0))))))))+IF(L229&lt;=8,0,IF(L229&lt;=16,88,IF(L229&lt;=24,55,IF(L229&lt;=32,22,0))))-IF(L229&lt;=8,0,IF(L229&lt;=16,(L229-9)*2.245,IF(L229&lt;=24,(L229-17)*2.245,IF(L229&lt;=32,(L229-25)*2.245,0)))),0)+IF(F229="PČneol",IF(L229=1,85,IF(L229=2,64.61,IF(L229=3,50.76,IF(L229=4,16.25,IF(L229=5,15,IF(L229=6,13.75,IF(L229=7,12.5,IF(L229=8,11.25,0))))))))+IF(L229&lt;=8,0,IF(L229&lt;=16,9,0))-IF(L229&lt;=8,0,IF(L229&lt;=16,(L229-9)*0.425,0)),0)+IF(F229="PŽ",IF(L229=1,85,IF(L229=2,59.5,IF(L229=3,45,IF(L229=4,32.5,IF(L229=5,30,IF(L229=6,27.5,IF(L229=7,25,IF(L229=8,22.5,0))))))))+IF(L229&lt;=8,0,IF(L229&lt;=16,19,IF(L229&lt;=24,13,IF(L229&lt;=32,8,0))))-IF(L229&lt;=8,0,IF(L229&lt;=16,(L229-9)*0.425,IF(L229&lt;=24,(L229-17)*0.425,IF(L229&lt;=32,(L229-25)*0.425,0)))),0)+IF(F229="EČ",IF(L229=1,204,IF(L229=2,156.24,IF(L229=3,123.84,IF(L229=4,72,IF(L229=5,66,IF(L229=6,60,IF(L229=7,54,IF(L229=8,48,0))))))))+IF(L229&lt;=8,0,IF(L229&lt;=16,40,IF(L229&lt;=24,25,0)))-IF(L229&lt;=8,0,IF(L229&lt;=16,(L229-9)*1.02,IF(L229&lt;=24,(L229-17)*1.02,0))),0)+IF(F229="EČneol",IF(L229=1,68,IF(L229=2,51.69,IF(L229=3,40.61,IF(L229=4,13,IF(L229=5,12,IF(L229=6,11,IF(L229=7,10,IF(L229=8,9,0)))))))))+IF(F229="EŽ",IF(L229=1,68,IF(L229=2,47.6,IF(L229=3,36,IF(L229=4,18,IF(L229=5,16.5,IF(L229=6,15,IF(L229=7,13.5,IF(L229=8,12,0))))))))+IF(L229&lt;=8,0,IF(L229&lt;=16,10,IF(L229&lt;=24,6,0)))-IF(L229&lt;=8,0,IF(L229&lt;=16,(L229-9)*0.34,IF(L229&lt;=24,(L229-17)*0.34,0))),0)+IF(F229="PT",IF(L229=1,68,IF(L229=2,52.08,IF(L229=3,41.28,IF(L229=4,24,IF(L229=5,22,IF(L229=6,20,IF(L229=7,18,IF(L229=8,16,0))))))))+IF(L229&lt;=8,0,IF(L229&lt;=16,13,IF(L229&lt;=24,9,IF(L229&lt;=32,4,0))))-IF(L229&lt;=8,0,IF(L229&lt;=16,(L229-9)*0.34,IF(L229&lt;=24,(L229-17)*0.34,IF(L229&lt;=32,(L229-25)*0.34,0)))),0)+IF(F229="JOŽ",IF(L229=1,85,IF(L229=2,59.5,IF(L229=3,45,IF(L229=4,32.5,IF(L229=5,30,IF(L229=6,27.5,IF(L229=7,25,IF(L229=8,22.5,0))))))))+IF(L229&lt;=8,0,IF(L229&lt;=16,19,IF(L229&lt;=24,13,0)))-IF(L229&lt;=8,0,IF(L229&lt;=16,(L229-9)*0.425,IF(L229&lt;=24,(L229-17)*0.425,0))),0)+IF(F229="JPČ",IF(L229=1,68,IF(L229=2,47.6,IF(L229=3,36,IF(L229=4,26,IF(L229=5,24,IF(L229=6,22,IF(L229=7,20,IF(L229=8,18,0))))))))+IF(L229&lt;=8,0,IF(L229&lt;=16,13,IF(L229&lt;=24,9,0)))-IF(L229&lt;=8,0,IF(L229&lt;=16,(L229-9)*0.34,IF(L229&lt;=24,(L229-17)*0.34,0))),0)+IF(F229="JEČ",IF(L229=1,34,IF(L229=2,26.04,IF(L229=3,20.6,IF(L229=4,12,IF(L229=5,11,IF(L229=6,10,IF(L229=7,9,IF(L229=8,8,0))))))))+IF(L229&lt;=8,0,IF(L229&lt;=16,6,0))-IF(L229&lt;=8,0,IF(L229&lt;=16,(L229-9)*0.17,0)),0)+IF(F229="JEOF",IF(L229=1,34,IF(L229=2,26.04,IF(L229=3,20.6,IF(L229=4,12,IF(L229=5,11,IF(L229=6,10,IF(L229=7,9,IF(L229=8,8,0))))))))+IF(L229&lt;=8,0,IF(L229&lt;=16,6,0))-IF(L229&lt;=8,0,IF(L229&lt;=16,(L229-9)*0.17,0)),0)+IF(F229="JnPČ",IF(L229=1,51,IF(L229=2,35.7,IF(L229=3,27,IF(L229=4,19.5,IF(L229=5,18,IF(L229=6,16.5,IF(L229=7,15,IF(L229=8,13.5,0))))))))+IF(L229&lt;=8,0,IF(L229&lt;=16,10,0))-IF(L229&lt;=8,0,IF(L229&lt;=16,(L229-9)*0.255,0)),0)+IF(F229="JnEČ",IF(L229=1,25.5,IF(L229=2,19.53,IF(L229=3,15.48,IF(L229=4,9,IF(L229=5,8.25,IF(L229=6,7.5,IF(L229=7,6.75,IF(L229=8,6,0))))))))+IF(L229&lt;=8,0,IF(L229&lt;=16,5,0))-IF(L229&lt;=8,0,IF(L229&lt;=16,(L229-9)*0.1275,0)),0)+IF(F229="JčPČ",IF(L229=1,21.25,IF(L229=2,14.5,IF(L229=3,11.5,IF(L229=4,7,IF(L229=5,6.5,IF(L229=6,6,IF(L229=7,5.5,IF(L229=8,5,0))))))))+IF(L229&lt;=8,0,IF(L229&lt;=16,4,0))-IF(L229&lt;=8,0,IF(L229&lt;=16,(L229-9)*0.10625,0)),0)+IF(F229="JčEČ",IF(L229=1,17,IF(L229=2,13.02,IF(L229=3,10.32,IF(L229=4,6,IF(L229=5,5.5,IF(L229=6,5,IF(L229=7,4.5,IF(L229=8,4,0))))))))+IF(L229&lt;=8,0,IF(L229&lt;=16,3,0))-IF(L229&lt;=8,0,IF(L229&lt;=16,(L229-9)*0.085,0)),0)+IF(F229="NEAK",IF(L229=1,11.48,IF(L229=2,8.79,IF(L229=3,6.97,IF(L229=4,4.05,IF(L229=5,3.71,IF(L229=6,3.38,IF(L229=7,3.04,IF(L229=8,2.7,0))))))))+IF(L229&lt;=8,0,IF(L229&lt;=16,2,IF(L229&lt;=24,1.3,0)))-IF(L229&lt;=8,0,IF(L229&lt;=16,(L229-9)*0.0574,IF(L229&lt;=24,(L229-17)*0.0574,0))),0))*IF(L229&lt;0,1,IF(OR(F229="PČ",F229="PŽ",F229="PT"),IF(J229&lt;32,J229/32,1),1))* IF(L229&lt;0,1,IF(OR(F229="EČ",F229="EŽ",F229="JOŽ",F229="JPČ",F229="NEAK"),IF(J229&lt;24,J229/24,1),1))*IF(L229&lt;0,1,IF(OR(F229="PČneol",F229="JEČ",F229="JEOF",F229="JnPČ",F229="JnEČ",F229="JčPČ",F229="JčEČ"),IF(J229&lt;16,J229/16,1),1))*IF(L229&lt;0,1,IF(F229="EČneol",IF(J229&lt;8,J229/8,1),1))</f>
        <v>60</v>
      </c>
      <c r="O229" s="75">
        <f t="shared" ref="O229:O232" si="176">IF(F229="OŽ",N229,IF(H229="Ne",IF(J229*0.3&lt;J229-L229,N229,0),IF(J229*0.1&lt;J229-L229,N229,0)))</f>
        <v>60</v>
      </c>
      <c r="P229" s="74">
        <f t="shared" ref="P229:P232" si="177">IF(O229=0,0,IF(F229="OŽ",IF(L229&gt;35,0,IF(J229&gt;35,(36-L229)*1.836,((36-L229)-(36-J229))*1.836)),0)+IF(F229="PČ",IF(L229&gt;31,0,IF(J229&gt;31,(32-L229)*1.347,((32-L229)-(32-J229))*1.347)),0)+ IF(F229="PČneol",IF(L229&gt;15,0,IF(J229&gt;15,(16-L229)*0.255,((16-L229)-(16-J229))*0.255)),0)+IF(F229="PŽ",IF(L229&gt;31,0,IF(J229&gt;31,(32-L229)*0.255,((32-L229)-(32-J229))*0.255)),0)+IF(F229="EČ",IF(L229&gt;23,0,IF(J229&gt;23,(24-L229)*0.612,((24-L229)-(24-J229))*0.612)),0)+IF(F229="EČneol",IF(L229&gt;7,0,IF(J229&gt;7,(8-L229)*0.204,((8-L229)-(8-J229))*0.204)),0)+IF(F229="EŽ",IF(L229&gt;23,0,IF(J229&gt;23,(24-L229)*0.204,((24-L229)-(24-J229))*0.204)),0)+IF(F229="PT",IF(L229&gt;31,0,IF(J229&gt;31,(32-L229)*0.204,((32-L229)-(32-J229))*0.204)),0)+IF(F229="JOŽ",IF(L229&gt;23,0,IF(J229&gt;23,(24-L229)*0.255,((24-L229)-(24-J229))*0.255)),0)+IF(F229="JPČ",IF(L229&gt;23,0,IF(J229&gt;23,(24-L229)*0.204,((24-L229)-(24-J229))*0.204)),0)+IF(F229="JEČ",IF(L229&gt;15,0,IF(J229&gt;15,(16-L229)*0.102,((16-L229)-(16-J229))*0.102)),0)+IF(F229="JEOF",IF(L229&gt;15,0,IF(J229&gt;15,(16-L229)*0.102,((16-L229)-(16-J229))*0.102)),0)+IF(F229="JnPČ",IF(L229&gt;15,0,IF(J229&gt;15,(16-L229)*0.153,((16-L229)-(16-J229))*0.153)),0)+IF(F229="JnEČ",IF(L229&gt;15,0,IF(J229&gt;15,(16-L229)*0.0765,((16-L229)-(16-J229))*0.0765)),0)+IF(F229="JčPČ",IF(L229&gt;15,0,IF(J229&gt;15,(16-L229)*0.06375,((16-L229)-(16-J229))*0.06375)),0)+IF(F229="JčEČ",IF(L229&gt;15,0,IF(J229&gt;15,(16-L229)*0.051,((16-L229)-(16-J229))*0.051)),0)+IF(F229="NEAK",IF(L229&gt;23,0,IF(J229&gt;23,(24-L229)*0.03444,((24-L229)-(24-J229))*0.03444)),0))</f>
        <v>11.016</v>
      </c>
      <c r="Q229" s="77">
        <f t="shared" ref="Q229:Q232" si="178">IF(ISERROR(P229*100/N229),0,(P229*100/N229))</f>
        <v>18.36</v>
      </c>
      <c r="R229" s="76">
        <f t="shared" ref="R229:R232" si="179">IF(Q229&lt;=30,O229+P229,O229+O229*0.3)*IF(G229=1,0.4,IF(G229=2,0.75,IF(G229="1 (kas 4 m. 1 k. nerengiamos)",0.52,1)))*IF(D229="olimpinė",1,IF(M229="Ne",0.5,1))*IF(OR(A$5="Lietuvos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federacija"),IF(OR(J229&lt;8,K229&lt;16),0,1),1)*E229*IF(I229&lt;=1,1,1/I229)*IF(OR(A$5="Lietuvos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28.974528000000007</v>
      </c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</row>
    <row r="230" spans="1:34">
      <c r="A230" s="81">
        <v>3</v>
      </c>
      <c r="B230" s="81" t="s">
        <v>76</v>
      </c>
      <c r="C230" s="67" t="s">
        <v>29</v>
      </c>
      <c r="D230" s="81" t="s">
        <v>30</v>
      </c>
      <c r="E230" s="81">
        <v>1</v>
      </c>
      <c r="F230" s="81" t="s">
        <v>70</v>
      </c>
      <c r="G230" s="81">
        <v>1</v>
      </c>
      <c r="H230" s="81" t="s">
        <v>32</v>
      </c>
      <c r="I230" s="81"/>
      <c r="J230" s="81">
        <v>47</v>
      </c>
      <c r="K230" s="81"/>
      <c r="L230" s="81">
        <v>31</v>
      </c>
      <c r="M230" s="81" t="s">
        <v>32</v>
      </c>
      <c r="N230" s="73">
        <f t="shared" si="175"/>
        <v>0</v>
      </c>
      <c r="O230" s="75">
        <f t="shared" si="176"/>
        <v>0</v>
      </c>
      <c r="P230" s="74">
        <f t="shared" si="177"/>
        <v>0</v>
      </c>
      <c r="Q230" s="77">
        <f t="shared" si="178"/>
        <v>0</v>
      </c>
      <c r="R230" s="76">
        <f t="shared" si="179"/>
        <v>0</v>
      </c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</row>
    <row r="231" spans="1:34">
      <c r="A231" s="81">
        <v>4</v>
      </c>
      <c r="B231" s="81" t="s">
        <v>99</v>
      </c>
      <c r="C231" s="67" t="s">
        <v>29</v>
      </c>
      <c r="D231" s="81" t="s">
        <v>30</v>
      </c>
      <c r="E231" s="81">
        <v>1</v>
      </c>
      <c r="F231" s="81" t="s">
        <v>70</v>
      </c>
      <c r="G231" s="81">
        <v>1</v>
      </c>
      <c r="H231" s="81" t="s">
        <v>98</v>
      </c>
      <c r="I231" s="81"/>
      <c r="J231" s="81">
        <v>47</v>
      </c>
      <c r="K231" s="81"/>
      <c r="L231" s="81">
        <v>37</v>
      </c>
      <c r="M231" s="81" t="s">
        <v>32</v>
      </c>
      <c r="N231" s="73">
        <f t="shared" si="175"/>
        <v>0</v>
      </c>
      <c r="O231" s="75">
        <f t="shared" si="176"/>
        <v>0</v>
      </c>
      <c r="P231" s="74">
        <f t="shared" si="177"/>
        <v>0</v>
      </c>
      <c r="Q231" s="77">
        <f t="shared" si="178"/>
        <v>0</v>
      </c>
      <c r="R231" s="76">
        <f t="shared" si="179"/>
        <v>0</v>
      </c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</row>
    <row r="232" spans="1:34">
      <c r="A232" s="81">
        <v>5</v>
      </c>
      <c r="B232" s="81" t="s">
        <v>54</v>
      </c>
      <c r="C232" s="67" t="s">
        <v>29</v>
      </c>
      <c r="D232" s="81" t="s">
        <v>30</v>
      </c>
      <c r="E232" s="81">
        <v>1</v>
      </c>
      <c r="F232" s="81" t="s">
        <v>70</v>
      </c>
      <c r="G232" s="81">
        <v>1</v>
      </c>
      <c r="H232" s="81" t="s">
        <v>32</v>
      </c>
      <c r="I232" s="81"/>
      <c r="J232" s="81">
        <v>53</v>
      </c>
      <c r="K232" s="81"/>
      <c r="L232" s="81">
        <v>5</v>
      </c>
      <c r="M232" s="81" t="s">
        <v>32</v>
      </c>
      <c r="N232" s="73">
        <f t="shared" si="175"/>
        <v>66</v>
      </c>
      <c r="O232" s="75">
        <f t="shared" si="176"/>
        <v>66</v>
      </c>
      <c r="P232" s="74">
        <f t="shared" si="177"/>
        <v>11.628</v>
      </c>
      <c r="Q232" s="77">
        <f t="shared" si="178"/>
        <v>17.618181818181817</v>
      </c>
      <c r="R232" s="76">
        <f t="shared" si="179"/>
        <v>31.672224000000003</v>
      </c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</row>
    <row r="233" spans="1:34">
      <c r="A233" s="124" t="s">
        <v>40</v>
      </c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6"/>
      <c r="R233" s="76">
        <f>SUM(R228:R232)</f>
        <v>60.646752000000006</v>
      </c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</row>
    <row r="234" spans="1:34">
      <c r="A234" s="70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6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</row>
    <row r="235" spans="1:34" s="6" customFormat="1">
      <c r="A235" s="131" t="s">
        <v>152</v>
      </c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83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</row>
    <row r="236" spans="1:34" ht="15" customHeight="1">
      <c r="A236" s="127" t="s">
        <v>153</v>
      </c>
      <c r="B236" s="133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83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</row>
    <row r="237" spans="1:34" ht="18" customHeight="1">
      <c r="A237" s="81">
        <v>1</v>
      </c>
      <c r="B237" s="81" t="s">
        <v>76</v>
      </c>
      <c r="C237" s="67" t="s">
        <v>29</v>
      </c>
      <c r="D237" s="81" t="s">
        <v>30</v>
      </c>
      <c r="E237" s="81">
        <v>1</v>
      </c>
      <c r="F237" s="81" t="s">
        <v>31</v>
      </c>
      <c r="G237" s="81">
        <v>1</v>
      </c>
      <c r="H237" s="81" t="s">
        <v>98</v>
      </c>
      <c r="I237" s="81"/>
      <c r="J237" s="81">
        <v>22</v>
      </c>
      <c r="K237" s="81"/>
      <c r="L237" s="81">
        <v>3</v>
      </c>
      <c r="M237" s="81" t="s">
        <v>32</v>
      </c>
      <c r="N237" s="73">
        <f t="shared" ref="N237" si="180">(IF(F237="OŽ",IF(L237=1,550.8,IF(L237=2,426.38,IF(L237=3,342.14,IF(L237=4,181.44,IF(L237=5,168.48,IF(L237=6,155.52,IF(L237=7,148.5,IF(L237=8,144,0))))))))+IF(L237&lt;=8,0,IF(L237&lt;=16,137.7,IF(L237&lt;=24,108,IF(L237&lt;=32,80.1,IF(L237&lt;=36,52.2,0)))))-IF(L237&lt;=8,0,IF(L237&lt;=16,(L237-9)*2.754,IF(L237&lt;=24,(L237-17)* 2.754,IF(L237&lt;=32,(L237-25)* 2.754,IF(L237&lt;=36,(L237-33)*2.754,0))))),0)+IF(F237="PČ",IF(L237=1,449,IF(L237=2,314.6,IF(L237=3,238,IF(L237=4,172,IF(L237=5,159,IF(L237=6,145,IF(L237=7,132,IF(L237=8,119,0))))))))+IF(L237&lt;=8,0,IF(L237&lt;=16,88,IF(L237&lt;=24,55,IF(L237&lt;=32,22,0))))-IF(L237&lt;=8,0,IF(L237&lt;=16,(L237-9)*2.245,IF(L237&lt;=24,(L237-17)*2.245,IF(L237&lt;=32,(L237-25)*2.245,0)))),0)+IF(F237="PČneol",IF(L237=1,85,IF(L237=2,64.61,IF(L237=3,50.76,IF(L237=4,16.25,IF(L237=5,15,IF(L237=6,13.75,IF(L237=7,12.5,IF(L237=8,11.25,0))))))))+IF(L237&lt;=8,0,IF(L237&lt;=16,9,0))-IF(L237&lt;=8,0,IF(L237&lt;=16,(L237-9)*0.425,0)),0)+IF(F237="PŽ",IF(L237=1,85,IF(L237=2,59.5,IF(L237=3,45,IF(L237=4,32.5,IF(L237=5,30,IF(L237=6,27.5,IF(L237=7,25,IF(L237=8,22.5,0))))))))+IF(L237&lt;=8,0,IF(L237&lt;=16,19,IF(L237&lt;=24,13,IF(L237&lt;=32,8,0))))-IF(L237&lt;=8,0,IF(L237&lt;=16,(L237-9)*0.425,IF(L237&lt;=24,(L237-17)*0.425,IF(L237&lt;=32,(L237-25)*0.425,0)))),0)+IF(F237="EČ",IF(L237=1,204,IF(L237=2,156.24,IF(L237=3,123.84,IF(L237=4,72,IF(L237=5,66,IF(L237=6,60,IF(L237=7,54,IF(L237=8,48,0))))))))+IF(L237&lt;=8,0,IF(L237&lt;=16,40,IF(L237&lt;=24,25,0)))-IF(L237&lt;=8,0,IF(L237&lt;=16,(L237-9)*1.02,IF(L237&lt;=24,(L237-17)*1.02,0))),0)+IF(F237="EČneol",IF(L237=1,68,IF(L237=2,51.69,IF(L237=3,40.61,IF(L237=4,13,IF(L237=5,12,IF(L237=6,11,IF(L237=7,10,IF(L237=8,9,0)))))))))+IF(F237="EŽ",IF(L237=1,68,IF(L237=2,47.6,IF(L237=3,36,IF(L237=4,18,IF(L237=5,16.5,IF(L237=6,15,IF(L237=7,13.5,IF(L237=8,12,0))))))))+IF(L237&lt;=8,0,IF(L237&lt;=16,10,IF(L237&lt;=24,6,0)))-IF(L237&lt;=8,0,IF(L237&lt;=16,(L237-9)*0.34,IF(L237&lt;=24,(L237-17)*0.34,0))),0)+IF(F237="PT",IF(L237=1,68,IF(L237=2,52.08,IF(L237=3,41.28,IF(L237=4,24,IF(L237=5,22,IF(L237=6,20,IF(L237=7,18,IF(L237=8,16,0))))))))+IF(L237&lt;=8,0,IF(L237&lt;=16,13,IF(L237&lt;=24,9,IF(L237&lt;=32,4,0))))-IF(L237&lt;=8,0,IF(L237&lt;=16,(L237-9)*0.34,IF(L237&lt;=24,(L237-17)*0.34,IF(L237&lt;=32,(L237-25)*0.34,0)))),0)+IF(F237="JOŽ",IF(L237=1,85,IF(L237=2,59.5,IF(L237=3,45,IF(L237=4,32.5,IF(L237=5,30,IF(L237=6,27.5,IF(L237=7,25,IF(L237=8,22.5,0))))))))+IF(L237&lt;=8,0,IF(L237&lt;=16,19,IF(L237&lt;=24,13,0)))-IF(L237&lt;=8,0,IF(L237&lt;=16,(L237-9)*0.425,IF(L237&lt;=24,(L237-17)*0.425,0))),0)+IF(F237="JPČ",IF(L237=1,68,IF(L237=2,47.6,IF(L237=3,36,IF(L237=4,26,IF(L237=5,24,IF(L237=6,22,IF(L237=7,20,IF(L237=8,18,0))))))))+IF(L237&lt;=8,0,IF(L237&lt;=16,13,IF(L237&lt;=24,9,0)))-IF(L237&lt;=8,0,IF(L237&lt;=16,(L237-9)*0.34,IF(L237&lt;=24,(L237-17)*0.34,0))),0)+IF(F237="JEČ",IF(L237=1,34,IF(L237=2,26.04,IF(L237=3,20.6,IF(L237=4,12,IF(L237=5,11,IF(L237=6,10,IF(L237=7,9,IF(L237=8,8,0))))))))+IF(L237&lt;=8,0,IF(L237&lt;=16,6,0))-IF(L237&lt;=8,0,IF(L237&lt;=16,(L237-9)*0.17,0)),0)+IF(F237="JEOF",IF(L237=1,34,IF(L237=2,26.04,IF(L237=3,20.6,IF(L237=4,12,IF(L237=5,11,IF(L237=6,10,IF(L237=7,9,IF(L237=8,8,0))))))))+IF(L237&lt;=8,0,IF(L237&lt;=16,6,0))-IF(L237&lt;=8,0,IF(L237&lt;=16,(L237-9)*0.17,0)),0)+IF(F237="JnPČ",IF(L237=1,51,IF(L237=2,35.7,IF(L237=3,27,IF(L237=4,19.5,IF(L237=5,18,IF(L237=6,16.5,IF(L237=7,15,IF(L237=8,13.5,0))))))))+IF(L237&lt;=8,0,IF(L237&lt;=16,10,0))-IF(L237&lt;=8,0,IF(L237&lt;=16,(L237-9)*0.255,0)),0)+IF(F237="JnEČ",IF(L237=1,25.5,IF(L237=2,19.53,IF(L237=3,15.48,IF(L237=4,9,IF(L237=5,8.25,IF(L237=6,7.5,IF(L237=7,6.75,IF(L237=8,6,0))))))))+IF(L237&lt;=8,0,IF(L237&lt;=16,5,0))-IF(L237&lt;=8,0,IF(L237&lt;=16,(L237-9)*0.1275,0)),0)+IF(F237="JčPČ",IF(L237=1,21.25,IF(L237=2,14.5,IF(L237=3,11.5,IF(L237=4,7,IF(L237=5,6.5,IF(L237=6,6,IF(L237=7,5.5,IF(L237=8,5,0))))))))+IF(L237&lt;=8,0,IF(L237&lt;=16,4,0))-IF(L237&lt;=8,0,IF(L237&lt;=16,(L237-9)*0.10625,0)),0)+IF(F237="JčEČ",IF(L237=1,17,IF(L237=2,13.02,IF(L237=3,10.32,IF(L237=4,6,IF(L237=5,5.5,IF(L237=6,5,IF(L237=7,4.5,IF(L237=8,4,0))))))))+IF(L237&lt;=8,0,IF(L237&lt;=16,3,0))-IF(L237&lt;=8,0,IF(L237&lt;=16,(L237-9)*0.085,0)),0)+IF(F237="NEAK",IF(L237=1,11.48,IF(L237=2,8.79,IF(L237=3,6.97,IF(L237=4,4.05,IF(L237=5,3.71,IF(L237=6,3.38,IF(L237=7,3.04,IF(L237=8,2.7,0))))))))+IF(L237&lt;=8,0,IF(L237&lt;=16,2,IF(L237&lt;=24,1.3,0)))-IF(L237&lt;=8,0,IF(L237&lt;=16,(L237-9)*0.0574,IF(L237&lt;=24,(L237-17)*0.0574,0))),0))*IF(L237&lt;0,1,IF(OR(F237="PČ",F237="PŽ",F237="PT"),IF(J237&lt;32,J237/32,1),1))* IF(L237&lt;0,1,IF(OR(F237="EČ",F237="EŽ",F237="JOŽ",F237="JPČ",F237="NEAK"),IF(J237&lt;24,J237/24,1),1))*IF(L237&lt;0,1,IF(OR(F237="PČneol",F237="JEČ",F237="JEOF",F237="JnPČ",F237="JnEČ",F237="JčPČ",F237="JčEČ"),IF(J237&lt;16,J237/16,1),1))*IF(L237&lt;0,1,IF(F237="EČneol",IF(J237&lt;8,J237/8,1),1))</f>
        <v>20.6</v>
      </c>
      <c r="O237" s="75">
        <f t="shared" ref="O237" si="181">IF(F237="OŽ",N237,IF(H237="Ne",IF(J237*0.3&lt;J237-L237,N237,0),IF(J237*0.1&lt;J237-L237,N237,0)))</f>
        <v>20.6</v>
      </c>
      <c r="P237" s="74">
        <f t="shared" ref="P237" si="182">IF(O237=0,0,IF(F237="OŽ",IF(L237&gt;35,0,IF(J237&gt;35,(36-L237)*1.836,((36-L237)-(36-J237))*1.836)),0)+IF(F237="PČ",IF(L237&gt;31,0,IF(J237&gt;31,(32-L237)*1.347,((32-L237)-(32-J237))*1.347)),0)+ IF(F237="PČneol",IF(L237&gt;15,0,IF(J237&gt;15,(16-L237)*0.255,((16-L237)-(16-J237))*0.255)),0)+IF(F237="PŽ",IF(L237&gt;31,0,IF(J237&gt;31,(32-L237)*0.255,((32-L237)-(32-J237))*0.255)),0)+IF(F237="EČ",IF(L237&gt;23,0,IF(J237&gt;23,(24-L237)*0.612,((24-L237)-(24-J237))*0.612)),0)+IF(F237="EČneol",IF(L237&gt;7,0,IF(J237&gt;7,(8-L237)*0.204,((8-L237)-(8-J237))*0.204)),0)+IF(F237="EŽ",IF(L237&gt;23,0,IF(J237&gt;23,(24-L237)*0.204,((24-L237)-(24-J237))*0.204)),0)+IF(F237="PT",IF(L237&gt;31,0,IF(J237&gt;31,(32-L237)*0.204,((32-L237)-(32-J237))*0.204)),0)+IF(F237="JOŽ",IF(L237&gt;23,0,IF(J237&gt;23,(24-L237)*0.255,((24-L237)-(24-J237))*0.255)),0)+IF(F237="JPČ",IF(L237&gt;23,0,IF(J237&gt;23,(24-L237)*0.204,((24-L237)-(24-J237))*0.204)),0)+IF(F237="JEČ",IF(L237&gt;15,0,IF(J237&gt;15,(16-L237)*0.102,((16-L237)-(16-J237))*0.102)),0)+IF(F237="JEOF",IF(L237&gt;15,0,IF(J237&gt;15,(16-L237)*0.102,((16-L237)-(16-J237))*0.102)),0)+IF(F237="JnPČ",IF(L237&gt;15,0,IF(J237&gt;15,(16-L237)*0.153,((16-L237)-(16-J237))*0.153)),0)+IF(F237="JnEČ",IF(L237&gt;15,0,IF(J237&gt;15,(16-L237)*0.0765,((16-L237)-(16-J237))*0.0765)),0)+IF(F237="JčPČ",IF(L237&gt;15,0,IF(J237&gt;15,(16-L237)*0.06375,((16-L237)-(16-J237))*0.06375)),0)+IF(F237="JčEČ",IF(L237&gt;15,0,IF(J237&gt;15,(16-L237)*0.051,((16-L237)-(16-J237))*0.051)),0)+IF(F237="NEAK",IF(L237&gt;23,0,IF(J237&gt;23,(24-L237)*0.03444,((24-L237)-(24-J237))*0.03444)),0))</f>
        <v>1.3259999999999998</v>
      </c>
      <c r="Q237" s="77">
        <f t="shared" ref="Q237" si="183">IF(ISERROR(P237*100/N237),0,(P237*100/N237))</f>
        <v>6.4368932038834945</v>
      </c>
      <c r="R237" s="76">
        <f t="shared" ref="R237" si="184">IF(Q237&lt;=30,O237+P237,O237+O237*0.3)*IF(G237=1,0.4,IF(G237=2,0.75,IF(G237="1 (kas 4 m. 1 k. nerengiamos)",0.52,1)))*IF(D237="olimpinė",1,IF(M237="Ne",0.5,1))*IF(OR(A$5="Lietuvos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federacija"),IF(OR(J237&lt;8,K237&lt;16),0,1),1)*E237*IF(I237&lt;=1,1,1/I237)*IF(OR(A$5="Lietuvos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8.9458080000000013</v>
      </c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</row>
    <row r="238" spans="1:34" ht="15" customHeight="1">
      <c r="A238" s="81">
        <v>2</v>
      </c>
      <c r="B238" s="81" t="s">
        <v>144</v>
      </c>
      <c r="C238" s="67" t="s">
        <v>29</v>
      </c>
      <c r="D238" s="81" t="s">
        <v>30</v>
      </c>
      <c r="E238" s="81">
        <v>1</v>
      </c>
      <c r="F238" s="81" t="s">
        <v>31</v>
      </c>
      <c r="G238" s="81">
        <v>1</v>
      </c>
      <c r="H238" s="81" t="s">
        <v>98</v>
      </c>
      <c r="I238" s="81"/>
      <c r="J238" s="81">
        <v>22</v>
      </c>
      <c r="K238" s="81"/>
      <c r="L238" s="81">
        <v>22</v>
      </c>
      <c r="M238" s="81" t="s">
        <v>32</v>
      </c>
      <c r="N238" s="73">
        <f t="shared" ref="N238" si="185">(IF(F238="OŽ",IF(L238=1,550.8,IF(L238=2,426.38,IF(L238=3,342.14,IF(L238=4,181.44,IF(L238=5,168.48,IF(L238=6,155.52,IF(L238=7,148.5,IF(L238=8,144,0))))))))+IF(L238&lt;=8,0,IF(L238&lt;=16,137.7,IF(L238&lt;=24,108,IF(L238&lt;=32,80.1,IF(L238&lt;=36,52.2,0)))))-IF(L238&lt;=8,0,IF(L238&lt;=16,(L238-9)*2.754,IF(L238&lt;=24,(L238-17)* 2.754,IF(L238&lt;=32,(L238-25)* 2.754,IF(L238&lt;=36,(L238-33)*2.754,0))))),0)+IF(F238="PČ",IF(L238=1,449,IF(L238=2,314.6,IF(L238=3,238,IF(L238=4,172,IF(L238=5,159,IF(L238=6,145,IF(L238=7,132,IF(L238=8,119,0))))))))+IF(L238&lt;=8,0,IF(L238&lt;=16,88,IF(L238&lt;=24,55,IF(L238&lt;=32,22,0))))-IF(L238&lt;=8,0,IF(L238&lt;=16,(L238-9)*2.245,IF(L238&lt;=24,(L238-17)*2.245,IF(L238&lt;=32,(L238-25)*2.245,0)))),0)+IF(F238="PČneol",IF(L238=1,85,IF(L238=2,64.61,IF(L238=3,50.76,IF(L238=4,16.25,IF(L238=5,15,IF(L238=6,13.75,IF(L238=7,12.5,IF(L238=8,11.25,0))))))))+IF(L238&lt;=8,0,IF(L238&lt;=16,9,0))-IF(L238&lt;=8,0,IF(L238&lt;=16,(L238-9)*0.425,0)),0)+IF(F238="PŽ",IF(L238=1,85,IF(L238=2,59.5,IF(L238=3,45,IF(L238=4,32.5,IF(L238=5,30,IF(L238=6,27.5,IF(L238=7,25,IF(L238=8,22.5,0))))))))+IF(L238&lt;=8,0,IF(L238&lt;=16,19,IF(L238&lt;=24,13,IF(L238&lt;=32,8,0))))-IF(L238&lt;=8,0,IF(L238&lt;=16,(L238-9)*0.425,IF(L238&lt;=24,(L238-17)*0.425,IF(L238&lt;=32,(L238-25)*0.425,0)))),0)+IF(F238="EČ",IF(L238=1,204,IF(L238=2,156.24,IF(L238=3,123.84,IF(L238=4,72,IF(L238=5,66,IF(L238=6,60,IF(L238=7,54,IF(L238=8,48,0))))))))+IF(L238&lt;=8,0,IF(L238&lt;=16,40,IF(L238&lt;=24,25,0)))-IF(L238&lt;=8,0,IF(L238&lt;=16,(L238-9)*1.02,IF(L238&lt;=24,(L238-17)*1.02,0))),0)+IF(F238="EČneol",IF(L238=1,68,IF(L238=2,51.69,IF(L238=3,40.61,IF(L238=4,13,IF(L238=5,12,IF(L238=6,11,IF(L238=7,10,IF(L238=8,9,0)))))))))+IF(F238="EŽ",IF(L238=1,68,IF(L238=2,47.6,IF(L238=3,36,IF(L238=4,18,IF(L238=5,16.5,IF(L238=6,15,IF(L238=7,13.5,IF(L238=8,12,0))))))))+IF(L238&lt;=8,0,IF(L238&lt;=16,10,IF(L238&lt;=24,6,0)))-IF(L238&lt;=8,0,IF(L238&lt;=16,(L238-9)*0.34,IF(L238&lt;=24,(L238-17)*0.34,0))),0)+IF(F238="PT",IF(L238=1,68,IF(L238=2,52.08,IF(L238=3,41.28,IF(L238=4,24,IF(L238=5,22,IF(L238=6,20,IF(L238=7,18,IF(L238=8,16,0))))))))+IF(L238&lt;=8,0,IF(L238&lt;=16,13,IF(L238&lt;=24,9,IF(L238&lt;=32,4,0))))-IF(L238&lt;=8,0,IF(L238&lt;=16,(L238-9)*0.34,IF(L238&lt;=24,(L238-17)*0.34,IF(L238&lt;=32,(L238-25)*0.34,0)))),0)+IF(F238="JOŽ",IF(L238=1,85,IF(L238=2,59.5,IF(L238=3,45,IF(L238=4,32.5,IF(L238=5,30,IF(L238=6,27.5,IF(L238=7,25,IF(L238=8,22.5,0))))))))+IF(L238&lt;=8,0,IF(L238&lt;=16,19,IF(L238&lt;=24,13,0)))-IF(L238&lt;=8,0,IF(L238&lt;=16,(L238-9)*0.425,IF(L238&lt;=24,(L238-17)*0.425,0))),0)+IF(F238="JPČ",IF(L238=1,68,IF(L238=2,47.6,IF(L238=3,36,IF(L238=4,26,IF(L238=5,24,IF(L238=6,22,IF(L238=7,20,IF(L238=8,18,0))))))))+IF(L238&lt;=8,0,IF(L238&lt;=16,13,IF(L238&lt;=24,9,0)))-IF(L238&lt;=8,0,IF(L238&lt;=16,(L238-9)*0.34,IF(L238&lt;=24,(L238-17)*0.34,0))),0)+IF(F238="JEČ",IF(L238=1,34,IF(L238=2,26.04,IF(L238=3,20.6,IF(L238=4,12,IF(L238=5,11,IF(L238=6,10,IF(L238=7,9,IF(L238=8,8,0))))))))+IF(L238&lt;=8,0,IF(L238&lt;=16,6,0))-IF(L238&lt;=8,0,IF(L238&lt;=16,(L238-9)*0.17,0)),0)+IF(F238="JEOF",IF(L238=1,34,IF(L238=2,26.04,IF(L238=3,20.6,IF(L238=4,12,IF(L238=5,11,IF(L238=6,10,IF(L238=7,9,IF(L238=8,8,0))))))))+IF(L238&lt;=8,0,IF(L238&lt;=16,6,0))-IF(L238&lt;=8,0,IF(L238&lt;=16,(L238-9)*0.17,0)),0)+IF(F238="JnPČ",IF(L238=1,51,IF(L238=2,35.7,IF(L238=3,27,IF(L238=4,19.5,IF(L238=5,18,IF(L238=6,16.5,IF(L238=7,15,IF(L238=8,13.5,0))))))))+IF(L238&lt;=8,0,IF(L238&lt;=16,10,0))-IF(L238&lt;=8,0,IF(L238&lt;=16,(L238-9)*0.255,0)),0)+IF(F238="JnEČ",IF(L238=1,25.5,IF(L238=2,19.53,IF(L238=3,15.48,IF(L238=4,9,IF(L238=5,8.25,IF(L238=6,7.5,IF(L238=7,6.75,IF(L238=8,6,0))))))))+IF(L238&lt;=8,0,IF(L238&lt;=16,5,0))-IF(L238&lt;=8,0,IF(L238&lt;=16,(L238-9)*0.1275,0)),0)+IF(F238="JčPČ",IF(L238=1,21.25,IF(L238=2,14.5,IF(L238=3,11.5,IF(L238=4,7,IF(L238=5,6.5,IF(L238=6,6,IF(L238=7,5.5,IF(L238=8,5,0))))))))+IF(L238&lt;=8,0,IF(L238&lt;=16,4,0))-IF(L238&lt;=8,0,IF(L238&lt;=16,(L238-9)*0.10625,0)),0)+IF(F238="JčEČ",IF(L238=1,17,IF(L238=2,13.02,IF(L238=3,10.32,IF(L238=4,6,IF(L238=5,5.5,IF(L238=6,5,IF(L238=7,4.5,IF(L238=8,4,0))))))))+IF(L238&lt;=8,0,IF(L238&lt;=16,3,0))-IF(L238&lt;=8,0,IF(L238&lt;=16,(L238-9)*0.085,0)),0)+IF(F238="NEAK",IF(L238=1,11.48,IF(L238=2,8.79,IF(L238=3,6.97,IF(L238=4,4.05,IF(L238=5,3.71,IF(L238=6,3.38,IF(L238=7,3.04,IF(L238=8,2.7,0))))))))+IF(L238&lt;=8,0,IF(L238&lt;=16,2,IF(L238&lt;=24,1.3,0)))-IF(L238&lt;=8,0,IF(L238&lt;=16,(L238-9)*0.0574,IF(L238&lt;=24,(L238-17)*0.0574,0))),0))*IF(L238&lt;0,1,IF(OR(F238="PČ",F238="PŽ",F238="PT"),IF(J238&lt;32,J238/32,1),1))* IF(L238&lt;0,1,IF(OR(F238="EČ",F238="EŽ",F238="JOŽ",F238="JPČ",F238="NEAK"),IF(J238&lt;24,J238/24,1),1))*IF(L238&lt;0,1,IF(OR(F238="PČneol",F238="JEČ",F238="JEOF",F238="JnPČ",F238="JnEČ",F238="JčPČ",F238="JčEČ"),IF(J238&lt;16,J238/16,1),1))*IF(L238&lt;0,1,IF(F238="EČneol",IF(J238&lt;8,J238/8,1),1))</f>
        <v>0</v>
      </c>
      <c r="O238" s="75">
        <f t="shared" ref="O238" si="186">IF(F238="OŽ",N238,IF(H238="Ne",IF(J238*0.3&lt;J238-L238,N238,0),IF(J238*0.1&lt;J238-L238,N238,0)))</f>
        <v>0</v>
      </c>
      <c r="P238" s="74">
        <f t="shared" ref="P238" si="187">IF(O238=0,0,IF(F238="OŽ",IF(L238&gt;35,0,IF(J238&gt;35,(36-L238)*1.836,((36-L238)-(36-J238))*1.836)),0)+IF(F238="PČ",IF(L238&gt;31,0,IF(J238&gt;31,(32-L238)*1.347,((32-L238)-(32-J238))*1.347)),0)+ IF(F238="PČneol",IF(L238&gt;15,0,IF(J238&gt;15,(16-L238)*0.255,((16-L238)-(16-J238))*0.255)),0)+IF(F238="PŽ",IF(L238&gt;31,0,IF(J238&gt;31,(32-L238)*0.255,((32-L238)-(32-J238))*0.255)),0)+IF(F238="EČ",IF(L238&gt;23,0,IF(J238&gt;23,(24-L238)*0.612,((24-L238)-(24-J238))*0.612)),0)+IF(F238="EČneol",IF(L238&gt;7,0,IF(J238&gt;7,(8-L238)*0.204,((8-L238)-(8-J238))*0.204)),0)+IF(F238="EŽ",IF(L238&gt;23,0,IF(J238&gt;23,(24-L238)*0.204,((24-L238)-(24-J238))*0.204)),0)+IF(F238="PT",IF(L238&gt;31,0,IF(J238&gt;31,(32-L238)*0.204,((32-L238)-(32-J238))*0.204)),0)+IF(F238="JOŽ",IF(L238&gt;23,0,IF(J238&gt;23,(24-L238)*0.255,((24-L238)-(24-J238))*0.255)),0)+IF(F238="JPČ",IF(L238&gt;23,0,IF(J238&gt;23,(24-L238)*0.204,((24-L238)-(24-J238))*0.204)),0)+IF(F238="JEČ",IF(L238&gt;15,0,IF(J238&gt;15,(16-L238)*0.102,((16-L238)-(16-J238))*0.102)),0)+IF(F238="JEOF",IF(L238&gt;15,0,IF(J238&gt;15,(16-L238)*0.102,((16-L238)-(16-J238))*0.102)),0)+IF(F238="JnPČ",IF(L238&gt;15,0,IF(J238&gt;15,(16-L238)*0.153,((16-L238)-(16-J238))*0.153)),0)+IF(F238="JnEČ",IF(L238&gt;15,0,IF(J238&gt;15,(16-L238)*0.0765,((16-L238)-(16-J238))*0.0765)),0)+IF(F238="JčPČ",IF(L238&gt;15,0,IF(J238&gt;15,(16-L238)*0.06375,((16-L238)-(16-J238))*0.06375)),0)+IF(F238="JčEČ",IF(L238&gt;15,0,IF(J238&gt;15,(16-L238)*0.051,((16-L238)-(16-J238))*0.051)),0)+IF(F238="NEAK",IF(L238&gt;23,0,IF(J238&gt;23,(24-L238)*0.03444,((24-L238)-(24-J238))*0.03444)),0))</f>
        <v>0</v>
      </c>
      <c r="Q238" s="77">
        <f t="shared" ref="Q238" si="188">IF(ISERROR(P238*100/N238),0,(P238*100/N238))</f>
        <v>0</v>
      </c>
      <c r="R238" s="76">
        <f t="shared" ref="R238" si="189">IF(Q238&lt;=30,O238+P238,O238+O238*0.3)*IF(G238=1,0.4,IF(G238=2,0.75,IF(G238="1 (kas 4 m. 1 k. nerengiamos)",0.52,1)))*IF(D238="olimpinė",1,IF(M238="Ne",0.5,1))*IF(OR(A$5="Lietuvos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federacija"),IF(OR(J238&lt;8,K238&lt;16),0,1),1)*E238*IF(I238&lt;=1,1,1/I238)*IF(OR(A$5="Lietuvos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</row>
    <row r="239" spans="1:34">
      <c r="A239" s="124" t="s">
        <v>40</v>
      </c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6"/>
      <c r="R239" s="76">
        <f>SUM(R237:R238)</f>
        <v>8.9458080000000013</v>
      </c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</row>
    <row r="240" spans="1:34">
      <c r="A240" s="131" t="s">
        <v>154</v>
      </c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83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</row>
    <row r="241" spans="1:34">
      <c r="A241" s="127" t="s">
        <v>155</v>
      </c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83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</row>
    <row r="242" spans="1:34">
      <c r="A242" s="81">
        <v>1</v>
      </c>
      <c r="B242" s="81" t="s">
        <v>156</v>
      </c>
      <c r="C242" s="67" t="s">
        <v>29</v>
      </c>
      <c r="D242" s="81" t="s">
        <v>30</v>
      </c>
      <c r="E242" s="81">
        <v>1</v>
      </c>
      <c r="F242" s="81" t="s">
        <v>85</v>
      </c>
      <c r="G242" s="81">
        <v>1</v>
      </c>
      <c r="H242" s="81" t="s">
        <v>32</v>
      </c>
      <c r="I242" s="81"/>
      <c r="J242" s="81">
        <v>43</v>
      </c>
      <c r="K242" s="81"/>
      <c r="L242" s="81">
        <v>29</v>
      </c>
      <c r="M242" s="81" t="s">
        <v>32</v>
      </c>
      <c r="N242" s="73">
        <v>0</v>
      </c>
      <c r="O242" s="75">
        <v>0</v>
      </c>
      <c r="P242" s="74">
        <v>0</v>
      </c>
      <c r="Q242" s="77">
        <v>0</v>
      </c>
      <c r="R242" s="76">
        <v>0</v>
      </c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</row>
    <row r="243" spans="1:34">
      <c r="A243" s="81">
        <v>2</v>
      </c>
      <c r="B243" s="81" t="s">
        <v>147</v>
      </c>
      <c r="C243" s="67" t="s">
        <v>29</v>
      </c>
      <c r="D243" s="81" t="s">
        <v>30</v>
      </c>
      <c r="E243" s="81">
        <v>1</v>
      </c>
      <c r="F243" s="81" t="s">
        <v>85</v>
      </c>
      <c r="G243" s="81">
        <v>1</v>
      </c>
      <c r="H243" s="81" t="s">
        <v>32</v>
      </c>
      <c r="I243" s="81"/>
      <c r="J243" s="81">
        <v>43</v>
      </c>
      <c r="K243" s="81"/>
      <c r="L243" s="81">
        <v>34</v>
      </c>
      <c r="M243" s="81" t="s">
        <v>32</v>
      </c>
      <c r="N243" s="73">
        <v>0</v>
      </c>
      <c r="O243" s="75">
        <v>0</v>
      </c>
      <c r="P243" s="74">
        <v>0</v>
      </c>
      <c r="Q243" s="77">
        <v>0</v>
      </c>
      <c r="R243" s="76">
        <v>0</v>
      </c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</row>
    <row r="244" spans="1:34">
      <c r="A244" s="81">
        <v>3</v>
      </c>
      <c r="B244" s="81" t="s">
        <v>87</v>
      </c>
      <c r="C244" s="67" t="s">
        <v>29</v>
      </c>
      <c r="D244" s="81" t="s">
        <v>30</v>
      </c>
      <c r="E244" s="81">
        <v>1</v>
      </c>
      <c r="F244" s="81" t="s">
        <v>85</v>
      </c>
      <c r="G244" s="81">
        <v>1</v>
      </c>
      <c r="H244" s="81" t="s">
        <v>98</v>
      </c>
      <c r="I244" s="81"/>
      <c r="J244" s="81">
        <v>43</v>
      </c>
      <c r="K244" s="81"/>
      <c r="L244" s="81">
        <v>37</v>
      </c>
      <c r="M244" s="81" t="s">
        <v>32</v>
      </c>
      <c r="N244" s="73">
        <v>0</v>
      </c>
      <c r="O244" s="75">
        <v>0</v>
      </c>
      <c r="P244" s="74">
        <v>0</v>
      </c>
      <c r="Q244" s="77">
        <v>0</v>
      </c>
      <c r="R244" s="76">
        <v>0</v>
      </c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</row>
    <row r="245" spans="1:34" ht="30">
      <c r="A245" s="81">
        <v>4</v>
      </c>
      <c r="B245" s="81" t="s">
        <v>157</v>
      </c>
      <c r="C245" s="67" t="s">
        <v>72</v>
      </c>
      <c r="D245" s="81" t="s">
        <v>39</v>
      </c>
      <c r="E245" s="81">
        <v>3</v>
      </c>
      <c r="F245" s="81" t="s">
        <v>85</v>
      </c>
      <c r="G245" s="81">
        <v>1</v>
      </c>
      <c r="H245" s="81" t="s">
        <v>98</v>
      </c>
      <c r="I245" s="81"/>
      <c r="J245" s="81">
        <v>10</v>
      </c>
      <c r="K245" s="68">
        <v>20</v>
      </c>
      <c r="L245" s="81">
        <v>7</v>
      </c>
      <c r="M245" s="81" t="s">
        <v>32</v>
      </c>
      <c r="N245" s="73">
        <v>4.21875</v>
      </c>
      <c r="O245" s="75">
        <v>4.21875</v>
      </c>
      <c r="P245" s="74">
        <v>0.22949999999999998</v>
      </c>
      <c r="Q245" s="77">
        <v>5.4399999999999995</v>
      </c>
      <c r="R245" s="76">
        <v>5.4446580000000004</v>
      </c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</row>
    <row r="246" spans="1:34">
      <c r="A246" s="81">
        <v>5</v>
      </c>
      <c r="B246" s="81" t="s">
        <v>109</v>
      </c>
      <c r="C246" s="67" t="s">
        <v>29</v>
      </c>
      <c r="D246" s="81" t="s">
        <v>30</v>
      </c>
      <c r="E246" s="81">
        <v>1</v>
      </c>
      <c r="F246" s="81" t="s">
        <v>85</v>
      </c>
      <c r="G246" s="81">
        <v>1</v>
      </c>
      <c r="H246" s="81" t="s">
        <v>98</v>
      </c>
      <c r="I246" s="81"/>
      <c r="J246" s="81">
        <v>51</v>
      </c>
      <c r="K246" s="81"/>
      <c r="L246" s="81">
        <v>37</v>
      </c>
      <c r="M246" s="81" t="s">
        <v>32</v>
      </c>
      <c r="N246" s="73">
        <v>0</v>
      </c>
      <c r="O246" s="75">
        <v>0</v>
      </c>
      <c r="P246" s="74">
        <v>0</v>
      </c>
      <c r="Q246" s="77">
        <v>0</v>
      </c>
      <c r="R246" s="76">
        <v>0</v>
      </c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</row>
    <row r="247" spans="1:34">
      <c r="A247" s="81">
        <v>6</v>
      </c>
      <c r="B247" s="81" t="s">
        <v>78</v>
      </c>
      <c r="C247" s="67" t="s">
        <v>29</v>
      </c>
      <c r="D247" s="81" t="s">
        <v>30</v>
      </c>
      <c r="E247" s="81">
        <v>1</v>
      </c>
      <c r="F247" s="81" t="s">
        <v>85</v>
      </c>
      <c r="G247" s="81">
        <v>1</v>
      </c>
      <c r="H247" s="81" t="s">
        <v>98</v>
      </c>
      <c r="I247" s="81"/>
      <c r="J247" s="81">
        <v>51</v>
      </c>
      <c r="K247" s="81"/>
      <c r="L247" s="81">
        <v>48</v>
      </c>
      <c r="M247" s="81" t="s">
        <v>32</v>
      </c>
      <c r="N247" s="73">
        <v>0</v>
      </c>
      <c r="O247" s="75">
        <v>0</v>
      </c>
      <c r="P247" s="74">
        <v>0</v>
      </c>
      <c r="Q247" s="77">
        <v>0</v>
      </c>
      <c r="R247" s="76">
        <v>0</v>
      </c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</row>
    <row r="248" spans="1:34">
      <c r="A248" s="81">
        <v>7</v>
      </c>
      <c r="B248" s="81" t="s">
        <v>106</v>
      </c>
      <c r="C248" s="67" t="s">
        <v>29</v>
      </c>
      <c r="D248" s="81" t="s">
        <v>30</v>
      </c>
      <c r="E248" s="81">
        <v>1</v>
      </c>
      <c r="F248" s="81" t="s">
        <v>85</v>
      </c>
      <c r="G248" s="81">
        <v>1</v>
      </c>
      <c r="H248" s="81" t="s">
        <v>98</v>
      </c>
      <c r="I248" s="81"/>
      <c r="J248" s="81">
        <v>51</v>
      </c>
      <c r="K248" s="81"/>
      <c r="L248" s="81">
        <v>51</v>
      </c>
      <c r="M248" s="81" t="s">
        <v>32</v>
      </c>
      <c r="N248" s="73">
        <v>0</v>
      </c>
      <c r="O248" s="75">
        <v>0</v>
      </c>
      <c r="P248" s="74">
        <v>0</v>
      </c>
      <c r="Q248" s="77">
        <v>0</v>
      </c>
      <c r="R248" s="76">
        <v>0</v>
      </c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</row>
    <row r="249" spans="1:34">
      <c r="A249" s="124" t="s">
        <v>40</v>
      </c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6"/>
      <c r="R249" s="76">
        <f>SUM(R242:R248)</f>
        <v>5.4446580000000004</v>
      </c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</row>
    <row r="250" spans="1:34">
      <c r="A250" s="49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6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</row>
    <row r="251" spans="1:34">
      <c r="A251" s="54" t="s">
        <v>61</v>
      </c>
      <c r="B251" s="54"/>
      <c r="C251" s="54"/>
      <c r="D251" s="54"/>
      <c r="E251" s="54"/>
      <c r="F251" s="54"/>
      <c r="G251" s="54"/>
      <c r="H251" s="54"/>
      <c r="I251" s="54"/>
      <c r="J251" s="50"/>
      <c r="K251" s="50"/>
      <c r="L251" s="50"/>
      <c r="M251" s="50"/>
      <c r="N251" s="50"/>
      <c r="O251" s="50"/>
      <c r="P251" s="50"/>
      <c r="Q251" s="50"/>
      <c r="R251" s="51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</row>
    <row r="252" spans="1:34" s="6" customFormat="1">
      <c r="A252" s="54"/>
      <c r="B252" s="54"/>
      <c r="C252" s="54"/>
      <c r="D252" s="54"/>
      <c r="E252" s="54"/>
      <c r="F252" s="54"/>
      <c r="G252" s="54"/>
      <c r="H252" s="54"/>
      <c r="I252" s="54"/>
      <c r="J252" s="50"/>
      <c r="K252" s="50"/>
      <c r="L252" s="50"/>
      <c r="M252" s="50"/>
      <c r="N252" s="50"/>
      <c r="O252" s="50"/>
      <c r="P252" s="50"/>
      <c r="Q252" s="50"/>
      <c r="R252" s="51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</row>
    <row r="253" spans="1:34" s="6" customFormat="1">
      <c r="A253" s="127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82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</row>
    <row r="254" spans="1:34" s="6" customFormat="1" ht="16.899999999999999" customHeight="1">
      <c r="A254" s="112" t="s">
        <v>158</v>
      </c>
      <c r="B254" s="113"/>
      <c r="C254" s="113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82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</row>
    <row r="255" spans="1:34" s="6" customFormat="1" ht="15" customHeight="1">
      <c r="A255" s="129" t="s">
        <v>159</v>
      </c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82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</row>
    <row r="256" spans="1:34" s="6" customFormat="1" ht="30">
      <c r="A256" s="81">
        <v>1</v>
      </c>
      <c r="B256" s="81" t="s">
        <v>50</v>
      </c>
      <c r="C256" s="67" t="s">
        <v>29</v>
      </c>
      <c r="D256" s="81" t="s">
        <v>30</v>
      </c>
      <c r="E256" s="81">
        <v>1</v>
      </c>
      <c r="F256" s="81" t="s">
        <v>51</v>
      </c>
      <c r="G256" s="81">
        <v>1</v>
      </c>
      <c r="H256" s="81" t="s">
        <v>32</v>
      </c>
      <c r="I256" s="81"/>
      <c r="J256" s="81">
        <v>75</v>
      </c>
      <c r="K256" s="81"/>
      <c r="L256" s="81">
        <v>4</v>
      </c>
      <c r="M256" s="81" t="s">
        <v>32</v>
      </c>
      <c r="N256" s="73">
        <f t="shared" ref="N256:N260" si="190">(IF(F256="OŽ",IF(L256=1,550.8,IF(L256=2,426.38,IF(L256=3,342.14,IF(L256=4,181.44,IF(L256=5,168.48,IF(L256=6,155.52,IF(L256=7,148.5,IF(L256=8,144,0))))))))+IF(L256&lt;=8,0,IF(L256&lt;=16,137.7,IF(L256&lt;=24,108,IF(L256&lt;=32,80.1,IF(L256&lt;=36,52.2,0)))))-IF(L256&lt;=8,0,IF(L256&lt;=16,(L256-9)*2.754,IF(L256&lt;=24,(L256-17)* 2.754,IF(L256&lt;=32,(L256-25)* 2.754,IF(L256&lt;=36,(L256-33)*2.754,0))))),0)+IF(F256="PČ",IF(L256=1,449,IF(L256=2,314.6,IF(L256=3,238,IF(L256=4,172,IF(L256=5,159,IF(L256=6,145,IF(L256=7,132,IF(L256=8,119,0))))))))+IF(L256&lt;=8,0,IF(L256&lt;=16,88,IF(L256&lt;=24,55,IF(L256&lt;=32,22,0))))-IF(L256&lt;=8,0,IF(L256&lt;=16,(L256-9)*2.245,IF(L256&lt;=24,(L256-17)*2.245,IF(L256&lt;=32,(L256-25)*2.245,0)))),0)+IF(F256="PČneol",IF(L256=1,85,IF(L256=2,64.61,IF(L256=3,50.76,IF(L256=4,16.25,IF(L256=5,15,IF(L256=6,13.75,IF(L256=7,12.5,IF(L256=8,11.25,0))))))))+IF(L256&lt;=8,0,IF(L256&lt;=16,9,0))-IF(L256&lt;=8,0,IF(L256&lt;=16,(L256-9)*0.425,0)),0)+IF(F256="PŽ",IF(L256=1,85,IF(L256=2,59.5,IF(L256=3,45,IF(L256=4,32.5,IF(L256=5,30,IF(L256=6,27.5,IF(L256=7,25,IF(L256=8,22.5,0))))))))+IF(L256&lt;=8,0,IF(L256&lt;=16,19,IF(L256&lt;=24,13,IF(L256&lt;=32,8,0))))-IF(L256&lt;=8,0,IF(L256&lt;=16,(L256-9)*0.425,IF(L256&lt;=24,(L256-17)*0.425,IF(L256&lt;=32,(L256-25)*0.425,0)))),0)+IF(F256="EČ",IF(L256=1,204,IF(L256=2,156.24,IF(L256=3,123.84,IF(L256=4,72,IF(L256=5,66,IF(L256=6,60,IF(L256=7,54,IF(L256=8,48,0))))))))+IF(L256&lt;=8,0,IF(L256&lt;=16,40,IF(L256&lt;=24,25,0)))-IF(L256&lt;=8,0,IF(L256&lt;=16,(L256-9)*1.02,IF(L256&lt;=24,(L256-17)*1.02,0))),0)+IF(F256="EČneol",IF(L256=1,68,IF(L256=2,51.69,IF(L256=3,40.61,IF(L256=4,13,IF(L256=5,12,IF(L256=6,11,IF(L256=7,10,IF(L256=8,9,0)))))))))+IF(F256="EŽ",IF(L256=1,68,IF(L256=2,47.6,IF(L256=3,36,IF(L256=4,18,IF(L256=5,16.5,IF(L256=6,15,IF(L256=7,13.5,IF(L256=8,12,0))))))))+IF(L256&lt;=8,0,IF(L256&lt;=16,10,IF(L256&lt;=24,6,0)))-IF(L256&lt;=8,0,IF(L256&lt;=16,(L256-9)*0.34,IF(L256&lt;=24,(L256-17)*0.34,0))),0)+IF(F256="PT",IF(L256=1,68,IF(L256=2,52.08,IF(L256=3,41.28,IF(L256=4,24,IF(L256=5,22,IF(L256=6,20,IF(L256=7,18,IF(L256=8,16,0))))))))+IF(L256&lt;=8,0,IF(L256&lt;=16,13,IF(L256&lt;=24,9,IF(L256&lt;=32,4,0))))-IF(L256&lt;=8,0,IF(L256&lt;=16,(L256-9)*0.34,IF(L256&lt;=24,(L256-17)*0.34,IF(L256&lt;=32,(L256-25)*0.34,0)))),0)+IF(F256="JOŽ",IF(L256=1,85,IF(L256=2,59.5,IF(L256=3,45,IF(L256=4,32.5,IF(L256=5,30,IF(L256=6,27.5,IF(L256=7,25,IF(L256=8,22.5,0))))))))+IF(L256&lt;=8,0,IF(L256&lt;=16,19,IF(L256&lt;=24,13,0)))-IF(L256&lt;=8,0,IF(L256&lt;=16,(L256-9)*0.425,IF(L256&lt;=24,(L256-17)*0.425,0))),0)+IF(F256="JPČ",IF(L256=1,68,IF(L256=2,47.6,IF(L256=3,36,IF(L256=4,26,IF(L256=5,24,IF(L256=6,22,IF(L256=7,20,IF(L256=8,18,0))))))))+IF(L256&lt;=8,0,IF(L256&lt;=16,13,IF(L256&lt;=24,9,0)))-IF(L256&lt;=8,0,IF(L256&lt;=16,(L256-9)*0.34,IF(L256&lt;=24,(L256-17)*0.34,0))),0)+IF(F256="JEČ",IF(L256=1,34,IF(L256=2,26.04,IF(L256=3,20.6,IF(L256=4,12,IF(L256=5,11,IF(L256=6,10,IF(L256=7,9,IF(L256=8,8,0))))))))+IF(L256&lt;=8,0,IF(L256&lt;=16,6,0))-IF(L256&lt;=8,0,IF(L256&lt;=16,(L256-9)*0.17,0)),0)+IF(F256="JEOF",IF(L256=1,34,IF(L256=2,26.04,IF(L256=3,20.6,IF(L256=4,12,IF(L256=5,11,IF(L256=6,10,IF(L256=7,9,IF(L256=8,8,0))))))))+IF(L256&lt;=8,0,IF(L256&lt;=16,6,0))-IF(L256&lt;=8,0,IF(L256&lt;=16,(L256-9)*0.17,0)),0)+IF(F256="JnPČ",IF(L256=1,51,IF(L256=2,35.7,IF(L256=3,27,IF(L256=4,19.5,IF(L256=5,18,IF(L256=6,16.5,IF(L256=7,15,IF(L256=8,13.5,0))))))))+IF(L256&lt;=8,0,IF(L256&lt;=16,10,0))-IF(L256&lt;=8,0,IF(L256&lt;=16,(L256-9)*0.255,0)),0)+IF(F256="JnEČ",IF(L256=1,25.5,IF(L256=2,19.53,IF(L256=3,15.48,IF(L256=4,9,IF(L256=5,8.25,IF(L256=6,7.5,IF(L256=7,6.75,IF(L256=8,6,0))))))))+IF(L256&lt;=8,0,IF(L256&lt;=16,5,0))-IF(L256&lt;=8,0,IF(L256&lt;=16,(L256-9)*0.1275,0)),0)+IF(F256="JčPČ",IF(L256=1,21.25,IF(L256=2,14.5,IF(L256=3,11.5,IF(L256=4,7,IF(L256=5,6.5,IF(L256=6,6,IF(L256=7,5.5,IF(L256=8,5,0))))))))+IF(L256&lt;=8,0,IF(L256&lt;=16,4,0))-IF(L256&lt;=8,0,IF(L256&lt;=16,(L256-9)*0.10625,0)),0)+IF(F256="JčEČ",IF(L256=1,17,IF(L256=2,13.02,IF(L256=3,10.32,IF(L256=4,6,IF(L256=5,5.5,IF(L256=6,5,IF(L256=7,4.5,IF(L256=8,4,0))))))))+IF(L256&lt;=8,0,IF(L256&lt;=16,3,0))-IF(L256&lt;=8,0,IF(L256&lt;=16,(L256-9)*0.085,0)),0)+IF(F256="NEAK",IF(L256=1,11.48,IF(L256=2,8.79,IF(L256=3,6.97,IF(L256=4,4.05,IF(L256=5,3.71,IF(L256=6,3.38,IF(L256=7,3.04,IF(L256=8,2.7,0))))))))+IF(L256&lt;=8,0,IF(L256&lt;=16,2,IF(L256&lt;=24,1.3,0)))-IF(L256&lt;=8,0,IF(L256&lt;=16,(L256-9)*0.0574,IF(L256&lt;=24,(L256-17)*0.0574,0))),0))*IF(L256&lt;0,1,IF(OR(F256="PČ",F256="PŽ",F256="PT"),IF(J256&lt;32,J256/32,1),1))* IF(L256&lt;0,1,IF(OR(F256="EČ",F256="EŽ",F256="JOŽ",F256="JPČ",F256="NEAK"),IF(J256&lt;24,J256/24,1),1))*IF(L256&lt;0,1,IF(OR(F256="PČneol",F256="JEČ",F256="JEOF",F256="JnPČ",F256="JnEČ",F256="JčPČ",F256="JčEČ"),IF(J256&lt;16,J256/16,1),1))*IF(L256&lt;0,1,IF(F256="EČneol",IF(J256&lt;8,J256/8,1),1))</f>
        <v>172</v>
      </c>
      <c r="O256" s="75">
        <f t="shared" ref="O256:O260" si="191">IF(F256="OŽ",N256,IF(H256="Ne",IF(J256*0.3&lt;J256-L256,N256,0),IF(J256*0.1&lt;J256-L256,N256,0)))</f>
        <v>172</v>
      </c>
      <c r="P256" s="74">
        <f t="shared" ref="P256:P260" si="192">IF(O256=0,0,IF(F256="OŽ",IF(L256&gt;35,0,IF(J256&gt;35,(36-L256)*1.836,((36-L256)-(36-J256))*1.836)),0)+IF(F256="PČ",IF(L256&gt;31,0,IF(J256&gt;31,(32-L256)*1.347,((32-L256)-(32-J256))*1.347)),0)+ IF(F256="PČneol",IF(L256&gt;15,0,IF(J256&gt;15,(16-L256)*0.255,((16-L256)-(16-J256))*0.255)),0)+IF(F256="PŽ",IF(L256&gt;31,0,IF(J256&gt;31,(32-L256)*0.255,((32-L256)-(32-J256))*0.255)),0)+IF(F256="EČ",IF(L256&gt;23,0,IF(J256&gt;23,(24-L256)*0.612,((24-L256)-(24-J256))*0.612)),0)+IF(F256="EČneol",IF(L256&gt;7,0,IF(J256&gt;7,(8-L256)*0.204,((8-L256)-(8-J256))*0.204)),0)+IF(F256="EŽ",IF(L256&gt;23,0,IF(J256&gt;23,(24-L256)*0.204,((24-L256)-(24-J256))*0.204)),0)+IF(F256="PT",IF(L256&gt;31,0,IF(J256&gt;31,(32-L256)*0.204,((32-L256)-(32-J256))*0.204)),0)+IF(F256="JOŽ",IF(L256&gt;23,0,IF(J256&gt;23,(24-L256)*0.255,((24-L256)-(24-J256))*0.255)),0)+IF(F256="JPČ",IF(L256&gt;23,0,IF(J256&gt;23,(24-L256)*0.204,((24-L256)-(24-J256))*0.204)),0)+IF(F256="JEČ",IF(L256&gt;15,0,IF(J256&gt;15,(16-L256)*0.102,((16-L256)-(16-J256))*0.102)),0)+IF(F256="JEOF",IF(L256&gt;15,0,IF(J256&gt;15,(16-L256)*0.102,((16-L256)-(16-J256))*0.102)),0)+IF(F256="JnPČ",IF(L256&gt;15,0,IF(J256&gt;15,(16-L256)*0.153,((16-L256)-(16-J256))*0.153)),0)+IF(F256="JnEČ",IF(L256&gt;15,0,IF(J256&gt;15,(16-L256)*0.0765,((16-L256)-(16-J256))*0.0765)),0)+IF(F256="JčPČ",IF(L256&gt;15,0,IF(J256&gt;15,(16-L256)*0.06375,((16-L256)-(16-J256))*0.06375)),0)+IF(F256="JčEČ",IF(L256&gt;15,0,IF(J256&gt;15,(16-L256)*0.051,((16-L256)-(16-J256))*0.051)),0)+IF(F256="NEAK",IF(L256&gt;23,0,IF(J256&gt;23,(24-L256)*0.03444,((24-L256)-(24-J256))*0.03444)),0))</f>
        <v>37.716000000000001</v>
      </c>
      <c r="Q256" s="77">
        <f t="shared" ref="Q256:Q260" si="193">IF(ISERROR(P256*100/N256),0,(P256*100/N256))</f>
        <v>21.927906976744186</v>
      </c>
      <c r="R256" s="76">
        <f t="shared" ref="R256:R260" si="194">IF(Q256&lt;=30,O256+P256,O256+O256*0.3)*IF(G256=1,0.4,IF(G256=2,0.75,IF(G256="1 (kas 4 m. 1 k. nerengiamos)",0.52,1)))*IF(D256="olimpinė",1,IF(M256="Ne",0.5,1))*IF(OR(A$5="Lietuvos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federacija"),IF(OR(J256&lt;8,K256&lt;16),0,1),1)*E256*IF(I256&lt;=1,1,1/I256)*IF(OR(A$5="Lietuvos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85.564128000000011</v>
      </c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</row>
    <row r="257" spans="1:34" s="6" customFormat="1">
      <c r="A257" s="81">
        <v>2</v>
      </c>
      <c r="B257" s="81" t="s">
        <v>100</v>
      </c>
      <c r="C257" s="67" t="s">
        <v>29</v>
      </c>
      <c r="D257" s="81" t="s">
        <v>30</v>
      </c>
      <c r="E257" s="81">
        <v>1</v>
      </c>
      <c r="F257" s="81" t="s">
        <v>51</v>
      </c>
      <c r="G257" s="81">
        <v>1</v>
      </c>
      <c r="H257" s="81" t="s">
        <v>32</v>
      </c>
      <c r="I257" s="81"/>
      <c r="J257" s="81">
        <v>75</v>
      </c>
      <c r="K257" s="81"/>
      <c r="L257" s="81">
        <v>19</v>
      </c>
      <c r="M257" s="81" t="s">
        <v>32</v>
      </c>
      <c r="N257" s="73">
        <f t="shared" si="190"/>
        <v>50.51</v>
      </c>
      <c r="O257" s="75">
        <f t="shared" si="191"/>
        <v>50.51</v>
      </c>
      <c r="P257" s="74">
        <f t="shared" si="192"/>
        <v>17.510999999999999</v>
      </c>
      <c r="Q257" s="77">
        <f t="shared" si="193"/>
        <v>34.668382498515143</v>
      </c>
      <c r="R257" s="76">
        <f t="shared" si="194"/>
        <v>26.790504000000002</v>
      </c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</row>
    <row r="258" spans="1:34" s="6" customFormat="1">
      <c r="A258" s="81">
        <v>3</v>
      </c>
      <c r="B258" s="81" t="s">
        <v>53</v>
      </c>
      <c r="C258" s="67" t="s">
        <v>29</v>
      </c>
      <c r="D258" s="81" t="s">
        <v>30</v>
      </c>
      <c r="E258" s="81">
        <v>1</v>
      </c>
      <c r="F258" s="81" t="s">
        <v>51</v>
      </c>
      <c r="G258" s="81">
        <v>1</v>
      </c>
      <c r="H258" s="81" t="s">
        <v>98</v>
      </c>
      <c r="I258" s="81"/>
      <c r="J258" s="81">
        <v>75</v>
      </c>
      <c r="K258" s="81"/>
      <c r="L258" s="81">
        <v>45</v>
      </c>
      <c r="M258" s="81" t="s">
        <v>32</v>
      </c>
      <c r="N258" s="73">
        <f t="shared" si="190"/>
        <v>0</v>
      </c>
      <c r="O258" s="75">
        <f t="shared" si="191"/>
        <v>0</v>
      </c>
      <c r="P258" s="74">
        <f t="shared" si="192"/>
        <v>0</v>
      </c>
      <c r="Q258" s="77">
        <f t="shared" si="193"/>
        <v>0</v>
      </c>
      <c r="R258" s="76">
        <f t="shared" si="194"/>
        <v>0</v>
      </c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</row>
    <row r="259" spans="1:34" s="6" customFormat="1">
      <c r="A259" s="81">
        <v>4</v>
      </c>
      <c r="B259" s="81" t="s">
        <v>160</v>
      </c>
      <c r="C259" s="67" t="s">
        <v>29</v>
      </c>
      <c r="D259" s="81" t="s">
        <v>30</v>
      </c>
      <c r="E259" s="81">
        <v>1</v>
      </c>
      <c r="F259" s="81" t="s">
        <v>51</v>
      </c>
      <c r="G259" s="81">
        <v>1</v>
      </c>
      <c r="H259" s="81" t="s">
        <v>98</v>
      </c>
      <c r="I259" s="81"/>
      <c r="J259" s="81">
        <v>75</v>
      </c>
      <c r="K259" s="81"/>
      <c r="L259" s="81">
        <v>42</v>
      </c>
      <c r="M259" s="81" t="s">
        <v>32</v>
      </c>
      <c r="N259" s="73">
        <f t="shared" si="190"/>
        <v>0</v>
      </c>
      <c r="O259" s="75">
        <f t="shared" si="191"/>
        <v>0</v>
      </c>
      <c r="P259" s="74">
        <f t="shared" si="192"/>
        <v>0</v>
      </c>
      <c r="Q259" s="77">
        <f t="shared" si="193"/>
        <v>0</v>
      </c>
      <c r="R259" s="76">
        <f t="shared" si="194"/>
        <v>0</v>
      </c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</row>
    <row r="260" spans="1:34" s="6" customFormat="1" ht="30">
      <c r="A260" s="81">
        <v>5</v>
      </c>
      <c r="B260" s="81" t="s">
        <v>161</v>
      </c>
      <c r="C260" s="67" t="s">
        <v>72</v>
      </c>
      <c r="D260" s="81" t="s">
        <v>39</v>
      </c>
      <c r="E260" s="81">
        <v>3</v>
      </c>
      <c r="F260" s="81" t="s">
        <v>57</v>
      </c>
      <c r="G260" s="81">
        <v>1</v>
      </c>
      <c r="H260" s="81" t="s">
        <v>98</v>
      </c>
      <c r="I260" s="81"/>
      <c r="J260" s="81">
        <v>16</v>
      </c>
      <c r="K260" s="81">
        <v>20</v>
      </c>
      <c r="L260" s="81">
        <v>7</v>
      </c>
      <c r="M260" s="81" t="s">
        <v>32</v>
      </c>
      <c r="N260" s="73">
        <f t="shared" si="190"/>
        <v>12.5</v>
      </c>
      <c r="O260" s="75">
        <f t="shared" si="191"/>
        <v>12.5</v>
      </c>
      <c r="P260" s="74">
        <f t="shared" si="192"/>
        <v>2.2949999999999999</v>
      </c>
      <c r="Q260" s="77">
        <f t="shared" si="193"/>
        <v>18.36</v>
      </c>
      <c r="R260" s="76">
        <f t="shared" si="194"/>
        <v>18.109080000000002</v>
      </c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</row>
    <row r="261" spans="1:34" s="6" customFormat="1">
      <c r="A261" s="81">
        <v>6</v>
      </c>
      <c r="B261" s="81" t="s">
        <v>54</v>
      </c>
      <c r="C261" s="67" t="s">
        <v>29</v>
      </c>
      <c r="D261" s="81" t="s">
        <v>30</v>
      </c>
      <c r="E261" s="81">
        <v>1</v>
      </c>
      <c r="F261" s="81" t="s">
        <v>51</v>
      </c>
      <c r="G261" s="81">
        <v>1</v>
      </c>
      <c r="H261" s="81" t="s">
        <v>32</v>
      </c>
      <c r="I261" s="81"/>
      <c r="J261" s="81">
        <v>96</v>
      </c>
      <c r="K261" s="81"/>
      <c r="L261" s="81">
        <v>7</v>
      </c>
      <c r="M261" s="81" t="s">
        <v>32</v>
      </c>
      <c r="N261" s="73">
        <f t="shared" ref="N261" si="195">(IF(F261="OŽ",IF(L261=1,550.8,IF(L261=2,426.38,IF(L261=3,342.14,IF(L261=4,181.44,IF(L261=5,168.48,IF(L261=6,155.52,IF(L261=7,148.5,IF(L261=8,144,0))))))))+IF(L261&lt;=8,0,IF(L261&lt;=16,137.7,IF(L261&lt;=24,108,IF(L261&lt;=32,80.1,IF(L261&lt;=36,52.2,0)))))-IF(L261&lt;=8,0,IF(L261&lt;=16,(L261-9)*2.754,IF(L261&lt;=24,(L261-17)* 2.754,IF(L261&lt;=32,(L261-25)* 2.754,IF(L261&lt;=36,(L261-33)*2.754,0))))),0)+IF(F261="PČ",IF(L261=1,449,IF(L261=2,314.6,IF(L261=3,238,IF(L261=4,172,IF(L261=5,159,IF(L261=6,145,IF(L261=7,132,IF(L261=8,119,0))))))))+IF(L261&lt;=8,0,IF(L261&lt;=16,88,IF(L261&lt;=24,55,IF(L261&lt;=32,22,0))))-IF(L261&lt;=8,0,IF(L261&lt;=16,(L261-9)*2.245,IF(L261&lt;=24,(L261-17)*2.245,IF(L261&lt;=32,(L261-25)*2.245,0)))),0)+IF(F261="PČneol",IF(L261=1,85,IF(L261=2,64.61,IF(L261=3,50.76,IF(L261=4,16.25,IF(L261=5,15,IF(L261=6,13.75,IF(L261=7,12.5,IF(L261=8,11.25,0))))))))+IF(L261&lt;=8,0,IF(L261&lt;=16,9,0))-IF(L261&lt;=8,0,IF(L261&lt;=16,(L261-9)*0.425,0)),0)+IF(F261="PŽ",IF(L261=1,85,IF(L261=2,59.5,IF(L261=3,45,IF(L261=4,32.5,IF(L261=5,30,IF(L261=6,27.5,IF(L261=7,25,IF(L261=8,22.5,0))))))))+IF(L261&lt;=8,0,IF(L261&lt;=16,19,IF(L261&lt;=24,13,IF(L261&lt;=32,8,0))))-IF(L261&lt;=8,0,IF(L261&lt;=16,(L261-9)*0.425,IF(L261&lt;=24,(L261-17)*0.425,IF(L261&lt;=32,(L261-25)*0.425,0)))),0)+IF(F261="EČ",IF(L261=1,204,IF(L261=2,156.24,IF(L261=3,123.84,IF(L261=4,72,IF(L261=5,66,IF(L261=6,60,IF(L261=7,54,IF(L261=8,48,0))))))))+IF(L261&lt;=8,0,IF(L261&lt;=16,40,IF(L261&lt;=24,25,0)))-IF(L261&lt;=8,0,IF(L261&lt;=16,(L261-9)*1.02,IF(L261&lt;=24,(L261-17)*1.02,0))),0)+IF(F261="EČneol",IF(L261=1,68,IF(L261=2,51.69,IF(L261=3,40.61,IF(L261=4,13,IF(L261=5,12,IF(L261=6,11,IF(L261=7,10,IF(L261=8,9,0)))))))))+IF(F261="EŽ",IF(L261=1,68,IF(L261=2,47.6,IF(L261=3,36,IF(L261=4,18,IF(L261=5,16.5,IF(L261=6,15,IF(L261=7,13.5,IF(L261=8,12,0))))))))+IF(L261&lt;=8,0,IF(L261&lt;=16,10,IF(L261&lt;=24,6,0)))-IF(L261&lt;=8,0,IF(L261&lt;=16,(L261-9)*0.34,IF(L261&lt;=24,(L261-17)*0.34,0))),0)+IF(F261="PT",IF(L261=1,68,IF(L261=2,52.08,IF(L261=3,41.28,IF(L261=4,24,IF(L261=5,22,IF(L261=6,20,IF(L261=7,18,IF(L261=8,16,0))))))))+IF(L261&lt;=8,0,IF(L261&lt;=16,13,IF(L261&lt;=24,9,IF(L261&lt;=32,4,0))))-IF(L261&lt;=8,0,IF(L261&lt;=16,(L261-9)*0.34,IF(L261&lt;=24,(L261-17)*0.34,IF(L261&lt;=32,(L261-25)*0.34,0)))),0)+IF(F261="JOŽ",IF(L261=1,85,IF(L261=2,59.5,IF(L261=3,45,IF(L261=4,32.5,IF(L261=5,30,IF(L261=6,27.5,IF(L261=7,25,IF(L261=8,22.5,0))))))))+IF(L261&lt;=8,0,IF(L261&lt;=16,19,IF(L261&lt;=24,13,0)))-IF(L261&lt;=8,0,IF(L261&lt;=16,(L261-9)*0.425,IF(L261&lt;=24,(L261-17)*0.425,0))),0)+IF(F261="JPČ",IF(L261=1,68,IF(L261=2,47.6,IF(L261=3,36,IF(L261=4,26,IF(L261=5,24,IF(L261=6,22,IF(L261=7,20,IF(L261=8,18,0))))))))+IF(L261&lt;=8,0,IF(L261&lt;=16,13,IF(L261&lt;=24,9,0)))-IF(L261&lt;=8,0,IF(L261&lt;=16,(L261-9)*0.34,IF(L261&lt;=24,(L261-17)*0.34,0))),0)+IF(F261="JEČ",IF(L261=1,34,IF(L261=2,26.04,IF(L261=3,20.6,IF(L261=4,12,IF(L261=5,11,IF(L261=6,10,IF(L261=7,9,IF(L261=8,8,0))))))))+IF(L261&lt;=8,0,IF(L261&lt;=16,6,0))-IF(L261&lt;=8,0,IF(L261&lt;=16,(L261-9)*0.17,0)),0)+IF(F261="JEOF",IF(L261=1,34,IF(L261=2,26.04,IF(L261=3,20.6,IF(L261=4,12,IF(L261=5,11,IF(L261=6,10,IF(L261=7,9,IF(L261=8,8,0))))))))+IF(L261&lt;=8,0,IF(L261&lt;=16,6,0))-IF(L261&lt;=8,0,IF(L261&lt;=16,(L261-9)*0.17,0)),0)+IF(F261="JnPČ",IF(L261=1,51,IF(L261=2,35.7,IF(L261=3,27,IF(L261=4,19.5,IF(L261=5,18,IF(L261=6,16.5,IF(L261=7,15,IF(L261=8,13.5,0))))))))+IF(L261&lt;=8,0,IF(L261&lt;=16,10,0))-IF(L261&lt;=8,0,IF(L261&lt;=16,(L261-9)*0.255,0)),0)+IF(F261="JnEČ",IF(L261=1,25.5,IF(L261=2,19.53,IF(L261=3,15.48,IF(L261=4,9,IF(L261=5,8.25,IF(L261=6,7.5,IF(L261=7,6.75,IF(L261=8,6,0))))))))+IF(L261&lt;=8,0,IF(L261&lt;=16,5,0))-IF(L261&lt;=8,0,IF(L261&lt;=16,(L261-9)*0.1275,0)),0)+IF(F261="JčPČ",IF(L261=1,21.25,IF(L261=2,14.5,IF(L261=3,11.5,IF(L261=4,7,IF(L261=5,6.5,IF(L261=6,6,IF(L261=7,5.5,IF(L261=8,5,0))))))))+IF(L261&lt;=8,0,IF(L261&lt;=16,4,0))-IF(L261&lt;=8,0,IF(L261&lt;=16,(L261-9)*0.10625,0)),0)+IF(F261="JčEČ",IF(L261=1,17,IF(L261=2,13.02,IF(L261=3,10.32,IF(L261=4,6,IF(L261=5,5.5,IF(L261=6,5,IF(L261=7,4.5,IF(L261=8,4,0))))))))+IF(L261&lt;=8,0,IF(L261&lt;=16,3,0))-IF(L261&lt;=8,0,IF(L261&lt;=16,(L261-9)*0.085,0)),0)+IF(F261="NEAK",IF(L261=1,11.48,IF(L261=2,8.79,IF(L261=3,6.97,IF(L261=4,4.05,IF(L261=5,3.71,IF(L261=6,3.38,IF(L261=7,3.04,IF(L261=8,2.7,0))))))))+IF(L261&lt;=8,0,IF(L261&lt;=16,2,IF(L261&lt;=24,1.3,0)))-IF(L261&lt;=8,0,IF(L261&lt;=16,(L261-9)*0.0574,IF(L261&lt;=24,(L261-17)*0.0574,0))),0))*IF(L261&lt;0,1,IF(OR(F261="PČ",F261="PŽ",F261="PT"),IF(J261&lt;32,J261/32,1),1))* IF(L261&lt;0,1,IF(OR(F261="EČ",F261="EŽ",F261="JOŽ",F261="JPČ",F261="NEAK"),IF(J261&lt;24,J261/24,1),1))*IF(L261&lt;0,1,IF(OR(F261="PČneol",F261="JEČ",F261="JEOF",F261="JnPČ",F261="JnEČ",F261="JčPČ",F261="JčEČ"),IF(J261&lt;16,J261/16,1),1))*IF(L261&lt;0,1,IF(F261="EČneol",IF(J261&lt;8,J261/8,1),1))</f>
        <v>132</v>
      </c>
      <c r="O261" s="75">
        <f t="shared" ref="O261" si="196">IF(F261="OŽ",N261,IF(H261="Ne",IF(J261*0.3&lt;J261-L261,N261,0),IF(J261*0.1&lt;J261-L261,N261,0)))</f>
        <v>132</v>
      </c>
      <c r="P261" s="74">
        <f t="shared" ref="P261" si="197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33.674999999999997</v>
      </c>
      <c r="Q261" s="77">
        <f t="shared" ref="Q261" si="198">IF(ISERROR(P261*100/N261),0,(P261*100/N261))</f>
        <v>25.511363636363633</v>
      </c>
      <c r="R261" s="76">
        <f t="shared" ref="R261" si="199">IF(Q261&lt;=30,O261+P261,O261+O261*0.3)*IF(G261=1,0.4,IF(G261=2,0.75,IF(G261="1 (kas 4 m. 1 k. nerengiamos)",0.52,1)))*IF(D261="olimpinė",1,IF(M261="Ne",0.5,1))*IF(OR(A$5="Lietuvos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federacija"),IF(OR(J261&lt;8,K261&lt;16),0,1),1)*E261*IF(I261&lt;=1,1,1/I261)*IF(OR(A$5="Lietuvos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67.595400000000012</v>
      </c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</row>
    <row r="262" spans="1:34" s="6" customFormat="1" ht="15.75" customHeight="1">
      <c r="A262" s="124" t="s">
        <v>40</v>
      </c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6"/>
      <c r="R262" s="76">
        <f>SUM(R256:R261)</f>
        <v>198.05911200000003</v>
      </c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</row>
    <row r="263" spans="1:34" s="6" customFormat="1" ht="15.75" customHeight="1">
      <c r="A263" s="53" t="s">
        <v>102</v>
      </c>
      <c r="B263" s="53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1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</row>
    <row r="264" spans="1:34" s="6" customFormat="1" ht="15.75" customHeight="1">
      <c r="A264" s="54" t="s">
        <v>61</v>
      </c>
      <c r="B264" s="54"/>
      <c r="C264" s="54"/>
      <c r="D264" s="54"/>
      <c r="E264" s="54"/>
      <c r="F264" s="54"/>
      <c r="G264" s="54"/>
      <c r="H264" s="54"/>
      <c r="I264" s="54"/>
      <c r="J264" s="50"/>
      <c r="K264" s="50"/>
      <c r="L264" s="50"/>
      <c r="M264" s="50"/>
      <c r="N264" s="50"/>
      <c r="O264" s="50"/>
      <c r="P264" s="50"/>
      <c r="Q264" s="50"/>
      <c r="R264" s="51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</row>
    <row r="265" spans="1:34" s="6" customFormat="1" ht="15.7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0"/>
      <c r="K265" s="50"/>
      <c r="L265" s="50"/>
      <c r="M265" s="50"/>
      <c r="N265" s="50"/>
      <c r="O265" s="50"/>
      <c r="P265" s="50"/>
      <c r="Q265" s="50"/>
      <c r="R265" s="51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</row>
    <row r="266" spans="1:34" s="6" customFormat="1" ht="15.7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0"/>
      <c r="K266" s="50"/>
      <c r="L266" s="50"/>
      <c r="M266" s="50"/>
      <c r="N266" s="50"/>
      <c r="O266" s="50"/>
      <c r="P266" s="50"/>
      <c r="Q266" s="50"/>
      <c r="R266" s="51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</row>
    <row r="267" spans="1:34" s="6" customFormat="1" ht="5.45" customHeight="1">
      <c r="A267" s="127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50"/>
      <c r="R267" s="51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</row>
    <row r="268" spans="1:34" s="6" customFormat="1" ht="13.9" customHeight="1">
      <c r="A268" s="127" t="s">
        <v>162</v>
      </c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82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</row>
    <row r="269" spans="1:34" s="6" customFormat="1" ht="13.9" customHeight="1">
      <c r="A269" s="112" t="s">
        <v>27</v>
      </c>
      <c r="B269" s="113"/>
      <c r="C269" s="113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82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</row>
    <row r="270" spans="1:34" s="6" customFormat="1" ht="15" customHeight="1">
      <c r="A270" s="129" t="s">
        <v>163</v>
      </c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82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</row>
    <row r="271" spans="1:34" s="6" customFormat="1" ht="15" customHeight="1">
      <c r="A271" s="81">
        <v>1</v>
      </c>
      <c r="B271" s="81" t="s">
        <v>76</v>
      </c>
      <c r="C271" s="67" t="s">
        <v>128</v>
      </c>
      <c r="D271" s="81" t="s">
        <v>30</v>
      </c>
      <c r="E271" s="81">
        <v>1</v>
      </c>
      <c r="F271" s="81" t="s">
        <v>64</v>
      </c>
      <c r="G271" s="81">
        <v>1</v>
      </c>
      <c r="H271" s="81" t="s">
        <v>32</v>
      </c>
      <c r="I271" s="81"/>
      <c r="J271" s="81">
        <v>55</v>
      </c>
      <c r="K271" s="81"/>
      <c r="L271" s="81">
        <v>4</v>
      </c>
      <c r="M271" s="81" t="s">
        <v>32</v>
      </c>
      <c r="N271" s="73">
        <f t="shared" ref="N271:N274" si="200">(IF(F271="OŽ",IF(L271=1,550.8,IF(L271=2,426.38,IF(L271=3,342.14,IF(L271=4,181.44,IF(L271=5,168.48,IF(L271=6,155.52,IF(L271=7,148.5,IF(L271=8,144,0))))))))+IF(L271&lt;=8,0,IF(L271&lt;=16,137.7,IF(L271&lt;=24,108,IF(L271&lt;=32,80.1,IF(L271&lt;=36,52.2,0)))))-IF(L271&lt;=8,0,IF(L271&lt;=16,(L271-9)*2.754,IF(L271&lt;=24,(L271-17)* 2.754,IF(L271&lt;=32,(L271-25)* 2.754,IF(L271&lt;=36,(L271-33)*2.754,0))))),0)+IF(F271="PČ",IF(L271=1,449,IF(L271=2,314.6,IF(L271=3,238,IF(L271=4,172,IF(L271=5,159,IF(L271=6,145,IF(L271=7,132,IF(L271=8,119,0))))))))+IF(L271&lt;=8,0,IF(L271&lt;=16,88,IF(L271&lt;=24,55,IF(L271&lt;=32,22,0))))-IF(L271&lt;=8,0,IF(L271&lt;=16,(L271-9)*2.245,IF(L271&lt;=24,(L271-17)*2.245,IF(L271&lt;=32,(L271-25)*2.245,0)))),0)+IF(F271="PČneol",IF(L271=1,85,IF(L271=2,64.61,IF(L271=3,50.76,IF(L271=4,16.25,IF(L271=5,15,IF(L271=6,13.75,IF(L271=7,12.5,IF(L271=8,11.25,0))))))))+IF(L271&lt;=8,0,IF(L271&lt;=16,9,0))-IF(L271&lt;=8,0,IF(L271&lt;=16,(L271-9)*0.425,0)),0)+IF(F271="PŽ",IF(L271=1,85,IF(L271=2,59.5,IF(L271=3,45,IF(L271=4,32.5,IF(L271=5,30,IF(L271=6,27.5,IF(L271=7,25,IF(L271=8,22.5,0))))))))+IF(L271&lt;=8,0,IF(L271&lt;=16,19,IF(L271&lt;=24,13,IF(L271&lt;=32,8,0))))-IF(L271&lt;=8,0,IF(L271&lt;=16,(L271-9)*0.425,IF(L271&lt;=24,(L271-17)*0.425,IF(L271&lt;=32,(L271-25)*0.425,0)))),0)+IF(F271="EČ",IF(L271=1,204,IF(L271=2,156.24,IF(L271=3,123.84,IF(L271=4,72,IF(L271=5,66,IF(L271=6,60,IF(L271=7,54,IF(L271=8,48,0))))))))+IF(L271&lt;=8,0,IF(L271&lt;=16,40,IF(L271&lt;=24,25,0)))-IF(L271&lt;=8,0,IF(L271&lt;=16,(L271-9)*1.02,IF(L271&lt;=24,(L271-17)*1.02,0))),0)+IF(F271="EČneol",IF(L271=1,68,IF(L271=2,51.69,IF(L271=3,40.61,IF(L271=4,13,IF(L271=5,12,IF(L271=6,11,IF(L271=7,10,IF(L271=8,9,0)))))))))+IF(F271="EŽ",IF(L271=1,68,IF(L271=2,47.6,IF(L271=3,36,IF(L271=4,18,IF(L271=5,16.5,IF(L271=6,15,IF(L271=7,13.5,IF(L271=8,12,0))))))))+IF(L271&lt;=8,0,IF(L271&lt;=16,10,IF(L271&lt;=24,6,0)))-IF(L271&lt;=8,0,IF(L271&lt;=16,(L271-9)*0.34,IF(L271&lt;=24,(L271-17)*0.34,0))),0)+IF(F271="PT",IF(L271=1,68,IF(L271=2,52.08,IF(L271=3,41.28,IF(L271=4,24,IF(L271=5,22,IF(L271=6,20,IF(L271=7,18,IF(L271=8,16,0))))))))+IF(L271&lt;=8,0,IF(L271&lt;=16,13,IF(L271&lt;=24,9,IF(L271&lt;=32,4,0))))-IF(L271&lt;=8,0,IF(L271&lt;=16,(L271-9)*0.34,IF(L271&lt;=24,(L271-17)*0.34,IF(L271&lt;=32,(L271-25)*0.34,0)))),0)+IF(F271="JOŽ",IF(L271=1,85,IF(L271=2,59.5,IF(L271=3,45,IF(L271=4,32.5,IF(L271=5,30,IF(L271=6,27.5,IF(L271=7,25,IF(L271=8,22.5,0))))))))+IF(L271&lt;=8,0,IF(L271&lt;=16,19,IF(L271&lt;=24,13,0)))-IF(L271&lt;=8,0,IF(L271&lt;=16,(L271-9)*0.425,IF(L271&lt;=24,(L271-17)*0.425,0))),0)+IF(F271="JPČ",IF(L271=1,68,IF(L271=2,47.6,IF(L271=3,36,IF(L271=4,26,IF(L271=5,24,IF(L271=6,22,IF(L271=7,20,IF(L271=8,18,0))))))))+IF(L271&lt;=8,0,IF(L271&lt;=16,13,IF(L271&lt;=24,9,0)))-IF(L271&lt;=8,0,IF(L271&lt;=16,(L271-9)*0.34,IF(L271&lt;=24,(L271-17)*0.34,0))),0)+IF(F271="JEČ",IF(L271=1,34,IF(L271=2,26.04,IF(L271=3,20.6,IF(L271=4,12,IF(L271=5,11,IF(L271=6,10,IF(L271=7,9,IF(L271=8,8,0))))))))+IF(L271&lt;=8,0,IF(L271&lt;=16,6,0))-IF(L271&lt;=8,0,IF(L271&lt;=16,(L271-9)*0.17,0)),0)+IF(F271="JEOF",IF(L271=1,34,IF(L271=2,26.04,IF(L271=3,20.6,IF(L271=4,12,IF(L271=5,11,IF(L271=6,10,IF(L271=7,9,IF(L271=8,8,0))))))))+IF(L271&lt;=8,0,IF(L271&lt;=16,6,0))-IF(L271&lt;=8,0,IF(L271&lt;=16,(L271-9)*0.17,0)),0)+IF(F271="JnPČ",IF(L271=1,51,IF(L271=2,35.7,IF(L271=3,27,IF(L271=4,19.5,IF(L271=5,18,IF(L271=6,16.5,IF(L271=7,15,IF(L271=8,13.5,0))))))))+IF(L271&lt;=8,0,IF(L271&lt;=16,10,0))-IF(L271&lt;=8,0,IF(L271&lt;=16,(L271-9)*0.255,0)),0)+IF(F271="JnEČ",IF(L271=1,25.5,IF(L271=2,19.53,IF(L271=3,15.48,IF(L271=4,9,IF(L271=5,8.25,IF(L271=6,7.5,IF(L271=7,6.75,IF(L271=8,6,0))))))))+IF(L271&lt;=8,0,IF(L271&lt;=16,5,0))-IF(L271&lt;=8,0,IF(L271&lt;=16,(L271-9)*0.1275,0)),0)+IF(F271="JčPČ",IF(L271=1,21.25,IF(L271=2,14.5,IF(L271=3,11.5,IF(L271=4,7,IF(L271=5,6.5,IF(L271=6,6,IF(L271=7,5.5,IF(L271=8,5,0))))))))+IF(L271&lt;=8,0,IF(L271&lt;=16,4,0))-IF(L271&lt;=8,0,IF(L271&lt;=16,(L271-9)*0.10625,0)),0)+IF(F271="JčEČ",IF(L271=1,17,IF(L271=2,13.02,IF(L271=3,10.32,IF(L271=4,6,IF(L271=5,5.5,IF(L271=6,5,IF(L271=7,4.5,IF(L271=8,4,0))))))))+IF(L271&lt;=8,0,IF(L271&lt;=16,3,0))-IF(L271&lt;=8,0,IF(L271&lt;=16,(L271-9)*0.085,0)),0)+IF(F271="NEAK",IF(L271=1,11.48,IF(L271=2,8.79,IF(L271=3,6.97,IF(L271=4,4.05,IF(L271=5,3.71,IF(L271=6,3.38,IF(L271=7,3.04,IF(L271=8,2.7,0))))))))+IF(L271&lt;=8,0,IF(L271&lt;=16,2,IF(L271&lt;=24,1.3,0)))-IF(L271&lt;=8,0,IF(L271&lt;=16,(L271-9)*0.0574,IF(L271&lt;=24,(L271-17)*0.0574,0))),0))*IF(L271&lt;0,1,IF(OR(F271="PČ",F271="PŽ",F271="PT"),IF(J271&lt;32,J271/32,1),1))* IF(L271&lt;0,1,IF(OR(F271="EČ",F271="EŽ",F271="JOŽ",F271="JPČ",F271="NEAK"),IF(J271&lt;24,J271/24,1),1))*IF(L271&lt;0,1,IF(OR(F271="PČneol",F271="JEČ",F271="JEOF",F271="JnPČ",F271="JnEČ",F271="JčPČ",F271="JčEČ"),IF(J271&lt;16,J271/16,1),1))*IF(L271&lt;0,1,IF(F271="EČneol",IF(J271&lt;8,J271/8,1),1))</f>
        <v>26</v>
      </c>
      <c r="O271" s="75">
        <f t="shared" ref="O271:O274" si="201">IF(F271="OŽ",N271,IF(H271="Ne",IF(J271*0.3&lt;J271-L271,N271,0),IF(J271*0.1&lt;J271-L271,N271,0)))</f>
        <v>26</v>
      </c>
      <c r="P271" s="74">
        <f t="shared" ref="P271:P274" si="202">IF(O271=0,0,IF(F271="OŽ",IF(L271&gt;35,0,IF(J271&gt;35,(36-L271)*1.836,((36-L271)-(36-J271))*1.836)),0)+IF(F271="PČ",IF(L271&gt;31,0,IF(J271&gt;31,(32-L271)*1.347,((32-L271)-(32-J271))*1.347)),0)+ IF(F271="PČneol",IF(L271&gt;15,0,IF(J271&gt;15,(16-L271)*0.255,((16-L271)-(16-J271))*0.255)),0)+IF(F271="PŽ",IF(L271&gt;31,0,IF(J271&gt;31,(32-L271)*0.255,((32-L271)-(32-J271))*0.255)),0)+IF(F271="EČ",IF(L271&gt;23,0,IF(J271&gt;23,(24-L271)*0.612,((24-L271)-(24-J271))*0.612)),0)+IF(F271="EČneol",IF(L271&gt;7,0,IF(J271&gt;7,(8-L271)*0.204,((8-L271)-(8-J271))*0.204)),0)+IF(F271="EŽ",IF(L271&gt;23,0,IF(J271&gt;23,(24-L271)*0.204,((24-L271)-(24-J271))*0.204)),0)+IF(F271="PT",IF(L271&gt;31,0,IF(J271&gt;31,(32-L271)*0.204,((32-L271)-(32-J271))*0.204)),0)+IF(F271="JOŽ",IF(L271&gt;23,0,IF(J271&gt;23,(24-L271)*0.255,((24-L271)-(24-J271))*0.255)),0)+IF(F271="JPČ",IF(L271&gt;23,0,IF(J271&gt;23,(24-L271)*0.204,((24-L271)-(24-J271))*0.204)),0)+IF(F271="JEČ",IF(L271&gt;15,0,IF(J271&gt;15,(16-L271)*0.102,((16-L271)-(16-J271))*0.102)),0)+IF(F271="JEOF",IF(L271&gt;15,0,IF(J271&gt;15,(16-L271)*0.102,((16-L271)-(16-J271))*0.102)),0)+IF(F271="JnPČ",IF(L271&gt;15,0,IF(J271&gt;15,(16-L271)*0.153,((16-L271)-(16-J271))*0.153)),0)+IF(F271="JnEČ",IF(L271&gt;15,0,IF(J271&gt;15,(16-L271)*0.0765,((16-L271)-(16-J271))*0.0765)),0)+IF(F271="JčPČ",IF(L271&gt;15,0,IF(J271&gt;15,(16-L271)*0.06375,((16-L271)-(16-J271))*0.06375)),0)+IF(F271="JčEČ",IF(L271&gt;15,0,IF(J271&gt;15,(16-L271)*0.051,((16-L271)-(16-J271))*0.051)),0)+IF(F271="NEAK",IF(L271&gt;23,0,IF(J271&gt;23,(24-L271)*0.03444,((24-L271)-(24-J271))*0.03444)),0))</f>
        <v>4.08</v>
      </c>
      <c r="Q271" s="77">
        <f t="shared" ref="Q271:Q274" si="203">IF(ISERROR(P271*100/N271),0,(P271*100/N271))</f>
        <v>15.692307692307692</v>
      </c>
      <c r="R271" s="76">
        <f t="shared" ref="R271:R274" si="204">IF(Q271&lt;=30,O271+P271,O271+O271*0.3)*IF(G271=1,0.4,IF(G271=2,0.75,IF(G271="1 (kas 4 m. 1 k. nerengiamos)",0.52,1)))*IF(D271="olimpinė",1,IF(M271="Ne",0.5,1))*IF(OR(A$5="Lietuvos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federacija"),IF(OR(J271&lt;8,K271&lt;16),0,1),1)*E271*IF(I271&lt;=1,1,1/I271)*IF(OR(A$5="Lietuvos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12.272640000000001</v>
      </c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</row>
    <row r="272" spans="1:34" s="6" customFormat="1" ht="15" customHeight="1">
      <c r="A272" s="81">
        <v>2</v>
      </c>
      <c r="B272" s="81" t="s">
        <v>53</v>
      </c>
      <c r="C272" s="67" t="s">
        <v>128</v>
      </c>
      <c r="D272" s="81" t="s">
        <v>30</v>
      </c>
      <c r="E272" s="81">
        <v>1</v>
      </c>
      <c r="F272" s="81" t="s">
        <v>64</v>
      </c>
      <c r="G272" s="81">
        <v>1</v>
      </c>
      <c r="H272" s="81" t="s">
        <v>32</v>
      </c>
      <c r="I272" s="81"/>
      <c r="J272" s="81">
        <v>55</v>
      </c>
      <c r="K272" s="81"/>
      <c r="L272" s="81">
        <v>35</v>
      </c>
      <c r="M272" s="81" t="s">
        <v>32</v>
      </c>
      <c r="N272" s="73">
        <f t="shared" si="200"/>
        <v>0</v>
      </c>
      <c r="O272" s="75">
        <f t="shared" si="201"/>
        <v>0</v>
      </c>
      <c r="P272" s="74">
        <f t="shared" si="202"/>
        <v>0</v>
      </c>
      <c r="Q272" s="77">
        <f t="shared" si="203"/>
        <v>0</v>
      </c>
      <c r="R272" s="76">
        <f t="shared" si="204"/>
        <v>0</v>
      </c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</row>
    <row r="273" spans="1:34" s="6" customFormat="1" ht="15" customHeight="1">
      <c r="A273" s="81">
        <v>3</v>
      </c>
      <c r="B273" s="81" t="s">
        <v>164</v>
      </c>
      <c r="C273" s="67" t="s">
        <v>128</v>
      </c>
      <c r="D273" s="81" t="s">
        <v>30</v>
      </c>
      <c r="E273" s="81">
        <v>1</v>
      </c>
      <c r="F273" s="81" t="s">
        <v>64</v>
      </c>
      <c r="G273" s="81">
        <v>1</v>
      </c>
      <c r="H273" s="81" t="s">
        <v>98</v>
      </c>
      <c r="I273" s="81"/>
      <c r="J273" s="81">
        <v>55</v>
      </c>
      <c r="K273" s="81"/>
      <c r="L273" s="81">
        <v>48</v>
      </c>
      <c r="M273" s="81" t="s">
        <v>32</v>
      </c>
      <c r="N273" s="73">
        <f t="shared" si="200"/>
        <v>0</v>
      </c>
      <c r="O273" s="75">
        <f t="shared" si="201"/>
        <v>0</v>
      </c>
      <c r="P273" s="74">
        <f t="shared" si="202"/>
        <v>0</v>
      </c>
      <c r="Q273" s="77">
        <f t="shared" si="203"/>
        <v>0</v>
      </c>
      <c r="R273" s="76">
        <f t="shared" si="204"/>
        <v>0</v>
      </c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</row>
    <row r="274" spans="1:34" s="6" customFormat="1">
      <c r="A274" s="81">
        <v>4</v>
      </c>
      <c r="B274" s="81" t="s">
        <v>165</v>
      </c>
      <c r="C274" s="67" t="s">
        <v>29</v>
      </c>
      <c r="D274" s="81" t="s">
        <v>30</v>
      </c>
      <c r="E274" s="81">
        <v>1</v>
      </c>
      <c r="F274" s="81" t="s">
        <v>64</v>
      </c>
      <c r="G274" s="81">
        <v>1</v>
      </c>
      <c r="H274" s="81" t="s">
        <v>98</v>
      </c>
      <c r="I274" s="81"/>
      <c r="J274" s="81">
        <v>55</v>
      </c>
      <c r="K274" s="81"/>
      <c r="L274" s="81">
        <v>45</v>
      </c>
      <c r="M274" s="81" t="s">
        <v>32</v>
      </c>
      <c r="N274" s="73">
        <f t="shared" si="200"/>
        <v>0</v>
      </c>
      <c r="O274" s="75">
        <f t="shared" si="201"/>
        <v>0</v>
      </c>
      <c r="P274" s="74">
        <f t="shared" si="202"/>
        <v>0</v>
      </c>
      <c r="Q274" s="77">
        <f t="shared" si="203"/>
        <v>0</v>
      </c>
      <c r="R274" s="76">
        <f t="shared" si="204"/>
        <v>0</v>
      </c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</row>
    <row r="275" spans="1:34" s="6" customFormat="1">
      <c r="A275" s="81">
        <v>5</v>
      </c>
      <c r="B275" s="81" t="s">
        <v>55</v>
      </c>
      <c r="C275" s="67" t="s">
        <v>29</v>
      </c>
      <c r="D275" s="81" t="s">
        <v>30</v>
      </c>
      <c r="E275" s="81">
        <v>1</v>
      </c>
      <c r="F275" s="81" t="s">
        <v>64</v>
      </c>
      <c r="G275" s="81">
        <v>1</v>
      </c>
      <c r="H275" s="81" t="s">
        <v>32</v>
      </c>
      <c r="I275" s="81"/>
      <c r="J275" s="81">
        <v>69</v>
      </c>
      <c r="K275" s="81"/>
      <c r="L275" s="81">
        <v>33</v>
      </c>
      <c r="M275" s="81" t="s">
        <v>32</v>
      </c>
      <c r="N275" s="73">
        <f t="shared" ref="N275" si="205">(IF(F275="OŽ",IF(L275=1,550.8,IF(L275=2,426.38,IF(L275=3,342.14,IF(L275=4,181.44,IF(L275=5,168.48,IF(L275=6,155.52,IF(L275=7,148.5,IF(L275=8,144,0))))))))+IF(L275&lt;=8,0,IF(L275&lt;=16,137.7,IF(L275&lt;=24,108,IF(L275&lt;=32,80.1,IF(L275&lt;=36,52.2,0)))))-IF(L275&lt;=8,0,IF(L275&lt;=16,(L275-9)*2.754,IF(L275&lt;=24,(L275-17)* 2.754,IF(L275&lt;=32,(L275-25)* 2.754,IF(L275&lt;=36,(L275-33)*2.754,0))))),0)+IF(F275="PČ",IF(L275=1,449,IF(L275=2,314.6,IF(L275=3,238,IF(L275=4,172,IF(L275=5,159,IF(L275=6,145,IF(L275=7,132,IF(L275=8,119,0))))))))+IF(L275&lt;=8,0,IF(L275&lt;=16,88,IF(L275&lt;=24,55,IF(L275&lt;=32,22,0))))-IF(L275&lt;=8,0,IF(L275&lt;=16,(L275-9)*2.245,IF(L275&lt;=24,(L275-17)*2.245,IF(L275&lt;=32,(L275-25)*2.245,0)))),0)+IF(F275="PČneol",IF(L275=1,85,IF(L275=2,64.61,IF(L275=3,50.76,IF(L275=4,16.25,IF(L275=5,15,IF(L275=6,13.75,IF(L275=7,12.5,IF(L275=8,11.25,0))))))))+IF(L275&lt;=8,0,IF(L275&lt;=16,9,0))-IF(L275&lt;=8,0,IF(L275&lt;=16,(L275-9)*0.425,0)),0)+IF(F275="PŽ",IF(L275=1,85,IF(L275=2,59.5,IF(L275=3,45,IF(L275=4,32.5,IF(L275=5,30,IF(L275=6,27.5,IF(L275=7,25,IF(L275=8,22.5,0))))))))+IF(L275&lt;=8,0,IF(L275&lt;=16,19,IF(L275&lt;=24,13,IF(L275&lt;=32,8,0))))-IF(L275&lt;=8,0,IF(L275&lt;=16,(L275-9)*0.425,IF(L275&lt;=24,(L275-17)*0.425,IF(L275&lt;=32,(L275-25)*0.425,0)))),0)+IF(F275="EČ",IF(L275=1,204,IF(L275=2,156.24,IF(L275=3,123.84,IF(L275=4,72,IF(L275=5,66,IF(L275=6,60,IF(L275=7,54,IF(L275=8,48,0))))))))+IF(L275&lt;=8,0,IF(L275&lt;=16,40,IF(L275&lt;=24,25,0)))-IF(L275&lt;=8,0,IF(L275&lt;=16,(L275-9)*1.02,IF(L275&lt;=24,(L275-17)*1.02,0))),0)+IF(F275="EČneol",IF(L275=1,68,IF(L275=2,51.69,IF(L275=3,40.61,IF(L275=4,13,IF(L275=5,12,IF(L275=6,11,IF(L275=7,10,IF(L275=8,9,0)))))))))+IF(F275="EŽ",IF(L275=1,68,IF(L275=2,47.6,IF(L275=3,36,IF(L275=4,18,IF(L275=5,16.5,IF(L275=6,15,IF(L275=7,13.5,IF(L275=8,12,0))))))))+IF(L275&lt;=8,0,IF(L275&lt;=16,10,IF(L275&lt;=24,6,0)))-IF(L275&lt;=8,0,IF(L275&lt;=16,(L275-9)*0.34,IF(L275&lt;=24,(L275-17)*0.34,0))),0)+IF(F275="PT",IF(L275=1,68,IF(L275=2,52.08,IF(L275=3,41.28,IF(L275=4,24,IF(L275=5,22,IF(L275=6,20,IF(L275=7,18,IF(L275=8,16,0))))))))+IF(L275&lt;=8,0,IF(L275&lt;=16,13,IF(L275&lt;=24,9,IF(L275&lt;=32,4,0))))-IF(L275&lt;=8,0,IF(L275&lt;=16,(L275-9)*0.34,IF(L275&lt;=24,(L275-17)*0.34,IF(L275&lt;=32,(L275-25)*0.34,0)))),0)+IF(F275="JOŽ",IF(L275=1,85,IF(L275=2,59.5,IF(L275=3,45,IF(L275=4,32.5,IF(L275=5,30,IF(L275=6,27.5,IF(L275=7,25,IF(L275=8,22.5,0))))))))+IF(L275&lt;=8,0,IF(L275&lt;=16,19,IF(L275&lt;=24,13,0)))-IF(L275&lt;=8,0,IF(L275&lt;=16,(L275-9)*0.425,IF(L275&lt;=24,(L275-17)*0.425,0))),0)+IF(F275="JPČ",IF(L275=1,68,IF(L275=2,47.6,IF(L275=3,36,IF(L275=4,26,IF(L275=5,24,IF(L275=6,22,IF(L275=7,20,IF(L275=8,18,0))))))))+IF(L275&lt;=8,0,IF(L275&lt;=16,13,IF(L275&lt;=24,9,0)))-IF(L275&lt;=8,0,IF(L275&lt;=16,(L275-9)*0.34,IF(L275&lt;=24,(L275-17)*0.34,0))),0)+IF(F275="JEČ",IF(L275=1,34,IF(L275=2,26.04,IF(L275=3,20.6,IF(L275=4,12,IF(L275=5,11,IF(L275=6,10,IF(L275=7,9,IF(L275=8,8,0))))))))+IF(L275&lt;=8,0,IF(L275&lt;=16,6,0))-IF(L275&lt;=8,0,IF(L275&lt;=16,(L275-9)*0.17,0)),0)+IF(F275="JEOF",IF(L275=1,34,IF(L275=2,26.04,IF(L275=3,20.6,IF(L275=4,12,IF(L275=5,11,IF(L275=6,10,IF(L275=7,9,IF(L275=8,8,0))))))))+IF(L275&lt;=8,0,IF(L275&lt;=16,6,0))-IF(L275&lt;=8,0,IF(L275&lt;=16,(L275-9)*0.17,0)),0)+IF(F275="JnPČ",IF(L275=1,51,IF(L275=2,35.7,IF(L275=3,27,IF(L275=4,19.5,IF(L275=5,18,IF(L275=6,16.5,IF(L275=7,15,IF(L275=8,13.5,0))))))))+IF(L275&lt;=8,0,IF(L275&lt;=16,10,0))-IF(L275&lt;=8,0,IF(L275&lt;=16,(L275-9)*0.255,0)),0)+IF(F275="JnEČ",IF(L275=1,25.5,IF(L275=2,19.53,IF(L275=3,15.48,IF(L275=4,9,IF(L275=5,8.25,IF(L275=6,7.5,IF(L275=7,6.75,IF(L275=8,6,0))))))))+IF(L275&lt;=8,0,IF(L275&lt;=16,5,0))-IF(L275&lt;=8,0,IF(L275&lt;=16,(L275-9)*0.1275,0)),0)+IF(F275="JčPČ",IF(L275=1,21.25,IF(L275=2,14.5,IF(L275=3,11.5,IF(L275=4,7,IF(L275=5,6.5,IF(L275=6,6,IF(L275=7,5.5,IF(L275=8,5,0))))))))+IF(L275&lt;=8,0,IF(L275&lt;=16,4,0))-IF(L275&lt;=8,0,IF(L275&lt;=16,(L275-9)*0.10625,0)),0)+IF(F275="JčEČ",IF(L275=1,17,IF(L275=2,13.02,IF(L275=3,10.32,IF(L275=4,6,IF(L275=5,5.5,IF(L275=6,5,IF(L275=7,4.5,IF(L275=8,4,0))))))))+IF(L275&lt;=8,0,IF(L275&lt;=16,3,0))-IF(L275&lt;=8,0,IF(L275&lt;=16,(L275-9)*0.085,0)),0)+IF(F275="NEAK",IF(L275=1,11.48,IF(L275=2,8.79,IF(L275=3,6.97,IF(L275=4,4.05,IF(L275=5,3.71,IF(L275=6,3.38,IF(L275=7,3.04,IF(L275=8,2.7,0))))))))+IF(L275&lt;=8,0,IF(L275&lt;=16,2,IF(L275&lt;=24,1.3,0)))-IF(L275&lt;=8,0,IF(L275&lt;=16,(L275-9)*0.0574,IF(L275&lt;=24,(L275-17)*0.0574,0))),0))*IF(L275&lt;0,1,IF(OR(F275="PČ",F275="PŽ",F275="PT"),IF(J275&lt;32,J275/32,1),1))* IF(L275&lt;0,1,IF(OR(F275="EČ",F275="EŽ",F275="JOŽ",F275="JPČ",F275="NEAK"),IF(J275&lt;24,J275/24,1),1))*IF(L275&lt;0,1,IF(OR(F275="PČneol",F275="JEČ",F275="JEOF",F275="JnPČ",F275="JnEČ",F275="JčPČ",F275="JčEČ"),IF(J275&lt;16,J275/16,1),1))*IF(L275&lt;0,1,IF(F275="EČneol",IF(J275&lt;8,J275/8,1),1))</f>
        <v>0</v>
      </c>
      <c r="O275" s="75">
        <f t="shared" ref="O275" si="206">IF(F275="OŽ",N275,IF(H275="Ne",IF(J275*0.3&lt;J275-L275,N275,0),IF(J275*0.1&lt;J275-L275,N275,0)))</f>
        <v>0</v>
      </c>
      <c r="P275" s="74">
        <f t="shared" ref="P275" si="207">IF(O275=0,0,IF(F275="OŽ",IF(L275&gt;35,0,IF(J275&gt;35,(36-L275)*1.836,((36-L275)-(36-J275))*1.836)),0)+IF(F275="PČ",IF(L275&gt;31,0,IF(J275&gt;31,(32-L275)*1.347,((32-L275)-(32-J275))*1.347)),0)+ IF(F275="PČneol",IF(L275&gt;15,0,IF(J275&gt;15,(16-L275)*0.255,((16-L275)-(16-J275))*0.255)),0)+IF(F275="PŽ",IF(L275&gt;31,0,IF(J275&gt;31,(32-L275)*0.255,((32-L275)-(32-J275))*0.255)),0)+IF(F275="EČ",IF(L275&gt;23,0,IF(J275&gt;23,(24-L275)*0.612,((24-L275)-(24-J275))*0.612)),0)+IF(F275="EČneol",IF(L275&gt;7,0,IF(J275&gt;7,(8-L275)*0.204,((8-L275)-(8-J275))*0.204)),0)+IF(F275="EŽ",IF(L275&gt;23,0,IF(J275&gt;23,(24-L275)*0.204,((24-L275)-(24-J275))*0.204)),0)+IF(F275="PT",IF(L275&gt;31,0,IF(J275&gt;31,(32-L275)*0.204,((32-L275)-(32-J275))*0.204)),0)+IF(F275="JOŽ",IF(L275&gt;23,0,IF(J275&gt;23,(24-L275)*0.255,((24-L275)-(24-J275))*0.255)),0)+IF(F275="JPČ",IF(L275&gt;23,0,IF(J275&gt;23,(24-L275)*0.204,((24-L275)-(24-J275))*0.204)),0)+IF(F275="JEČ",IF(L275&gt;15,0,IF(J275&gt;15,(16-L275)*0.102,((16-L275)-(16-J275))*0.102)),0)+IF(F275="JEOF",IF(L275&gt;15,0,IF(J275&gt;15,(16-L275)*0.102,((16-L275)-(16-J275))*0.102)),0)+IF(F275="JnPČ",IF(L275&gt;15,0,IF(J275&gt;15,(16-L275)*0.153,((16-L275)-(16-J275))*0.153)),0)+IF(F275="JnEČ",IF(L275&gt;15,0,IF(J275&gt;15,(16-L275)*0.0765,((16-L275)-(16-J275))*0.0765)),0)+IF(F275="JčPČ",IF(L275&gt;15,0,IF(J275&gt;15,(16-L275)*0.06375,((16-L275)-(16-J275))*0.06375)),0)+IF(F275="JčEČ",IF(L275&gt;15,0,IF(J275&gt;15,(16-L275)*0.051,((16-L275)-(16-J275))*0.051)),0)+IF(F275="NEAK",IF(L275&gt;23,0,IF(J275&gt;23,(24-L275)*0.03444,((24-L275)-(24-J275))*0.03444)),0))</f>
        <v>0</v>
      </c>
      <c r="Q275" s="77">
        <f t="shared" ref="Q275" si="208">IF(ISERROR(P275*100/N275),0,(P275*100/N275))</f>
        <v>0</v>
      </c>
      <c r="R275" s="76">
        <f t="shared" ref="R275" si="209">IF(Q275&lt;=30,O275+P275,O275+O275*0.3)*IF(G275=1,0.4,IF(G275=2,0.75,IF(G275="1 (kas 4 m. 1 k. nerengiamos)",0.52,1)))*IF(D275="olimpinė",1,IF(M275="Ne",0.5,1))*IF(OR(A$5="Lietuvos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federacija"),IF(OR(J275&lt;8,K275&lt;16),0,1),1)*E275*IF(I275&lt;=1,1,1/I275)*IF(OR(A$5="Lietuvos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</row>
    <row r="276" spans="1:34" s="6" customFormat="1" ht="15.75" customHeight="1">
      <c r="A276" s="140" t="s">
        <v>40</v>
      </c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2"/>
      <c r="R276" s="76">
        <f>SUM(R271:R275)</f>
        <v>12.272640000000001</v>
      </c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</row>
    <row r="277" spans="1:34" s="6" customFormat="1" ht="15.75" customHeight="1">
      <c r="A277" s="53" t="s">
        <v>102</v>
      </c>
      <c r="B277" s="53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1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</row>
    <row r="278" spans="1:34" s="6" customFormat="1" ht="15.75" customHeight="1">
      <c r="A278" s="54" t="s">
        <v>61</v>
      </c>
      <c r="B278" s="54"/>
      <c r="C278" s="54"/>
      <c r="D278" s="54"/>
      <c r="E278" s="54"/>
      <c r="F278" s="54"/>
      <c r="G278" s="54"/>
      <c r="H278" s="54"/>
      <c r="I278" s="54"/>
      <c r="J278" s="50"/>
      <c r="K278" s="50"/>
      <c r="L278" s="50"/>
      <c r="M278" s="50"/>
      <c r="N278" s="50"/>
      <c r="O278" s="50"/>
      <c r="P278" s="50"/>
      <c r="Q278" s="50"/>
      <c r="R278" s="51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</row>
    <row r="279" spans="1:34" s="6" customFormat="1" ht="15.7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0"/>
      <c r="K279" s="50"/>
      <c r="L279" s="50"/>
      <c r="M279" s="50"/>
      <c r="N279" s="50"/>
      <c r="O279" s="50"/>
      <c r="P279" s="50"/>
      <c r="Q279" s="50"/>
      <c r="R279" s="51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</row>
    <row r="280" spans="1:34" s="6" customFormat="1" ht="15.75" customHeight="1">
      <c r="A280" s="127" t="s">
        <v>166</v>
      </c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82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</row>
    <row r="281" spans="1:34" ht="15.75" customHeight="1">
      <c r="A281" s="112" t="s">
        <v>27</v>
      </c>
      <c r="B281" s="113"/>
      <c r="C281" s="113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82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</row>
    <row r="282" spans="1:34" ht="15.75" customHeight="1">
      <c r="A282" s="129" t="s">
        <v>167</v>
      </c>
      <c r="B282" s="13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82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</row>
    <row r="283" spans="1:34" s="5" customFormat="1" ht="30">
      <c r="A283" s="81">
        <v>1</v>
      </c>
      <c r="B283" s="81" t="s">
        <v>151</v>
      </c>
      <c r="C283" s="67" t="s">
        <v>128</v>
      </c>
      <c r="D283" s="81" t="s">
        <v>30</v>
      </c>
      <c r="E283" s="81">
        <v>1</v>
      </c>
      <c r="F283" s="81" t="s">
        <v>168</v>
      </c>
      <c r="G283" s="81">
        <v>1</v>
      </c>
      <c r="H283" s="81" t="s">
        <v>32</v>
      </c>
      <c r="I283" s="81"/>
      <c r="J283" s="81">
        <v>36</v>
      </c>
      <c r="K283" s="81"/>
      <c r="L283" s="81">
        <v>31</v>
      </c>
      <c r="M283" s="81" t="s">
        <v>32</v>
      </c>
      <c r="N283" s="73">
        <f t="shared" ref="N283:N284" si="210">(IF(F283="OŽ",IF(L283=1,550.8,IF(L283=2,426.38,IF(L283=3,342.14,IF(L283=4,181.44,IF(L283=5,168.48,IF(L283=6,155.52,IF(L283=7,148.5,IF(L283=8,144,0))))))))+IF(L283&lt;=8,0,IF(L283&lt;=16,137.7,IF(L283&lt;=24,108,IF(L283&lt;=32,80.1,IF(L283&lt;=36,52.2,0)))))-IF(L283&lt;=8,0,IF(L283&lt;=16,(L283-9)*2.754,IF(L283&lt;=24,(L283-17)* 2.754,IF(L283&lt;=32,(L283-25)* 2.754,IF(L283&lt;=36,(L283-33)*2.754,0))))),0)+IF(F283="PČ",IF(L283=1,449,IF(L283=2,314.6,IF(L283=3,238,IF(L283=4,172,IF(L283=5,159,IF(L283=6,145,IF(L283=7,132,IF(L283=8,119,0))))))))+IF(L283&lt;=8,0,IF(L283&lt;=16,88,IF(L283&lt;=24,55,IF(L283&lt;=32,22,0))))-IF(L283&lt;=8,0,IF(L283&lt;=16,(L283-9)*2.245,IF(L283&lt;=24,(L283-17)*2.245,IF(L283&lt;=32,(L283-25)*2.245,0)))),0)+IF(F283="PČneol",IF(L283=1,85,IF(L283=2,64.61,IF(L283=3,50.76,IF(L283=4,16.25,IF(L283=5,15,IF(L283=6,13.75,IF(L283=7,12.5,IF(L283=8,11.25,0))))))))+IF(L283&lt;=8,0,IF(L283&lt;=16,9,0))-IF(L283&lt;=8,0,IF(L283&lt;=16,(L283-9)*0.425,0)),0)+IF(F283="PŽ",IF(L283=1,85,IF(L283=2,59.5,IF(L283=3,45,IF(L283=4,32.5,IF(L283=5,30,IF(L283=6,27.5,IF(L283=7,25,IF(L283=8,22.5,0))))))))+IF(L283&lt;=8,0,IF(L283&lt;=16,19,IF(L283&lt;=24,13,IF(L283&lt;=32,8,0))))-IF(L283&lt;=8,0,IF(L283&lt;=16,(L283-9)*0.425,IF(L283&lt;=24,(L283-17)*0.425,IF(L283&lt;=32,(L283-25)*0.425,0)))),0)+IF(F283="EČ",IF(L283=1,204,IF(L283=2,156.24,IF(L283=3,123.84,IF(L283=4,72,IF(L283=5,66,IF(L283=6,60,IF(L283=7,54,IF(L283=8,48,0))))))))+IF(L283&lt;=8,0,IF(L283&lt;=16,40,IF(L283&lt;=24,25,0)))-IF(L283&lt;=8,0,IF(L283&lt;=16,(L283-9)*1.02,IF(L283&lt;=24,(L283-17)*1.02,0))),0)+IF(F283="EČneol",IF(L283=1,68,IF(L283=2,51.69,IF(L283=3,40.61,IF(L283=4,13,IF(L283=5,12,IF(L283=6,11,IF(L283=7,10,IF(L283=8,9,0)))))))))+IF(F283="EŽ",IF(L283=1,68,IF(L283=2,47.6,IF(L283=3,36,IF(L283=4,18,IF(L283=5,16.5,IF(L283=6,15,IF(L283=7,13.5,IF(L283=8,12,0))))))))+IF(L283&lt;=8,0,IF(L283&lt;=16,10,IF(L283&lt;=24,6,0)))-IF(L283&lt;=8,0,IF(L283&lt;=16,(L283-9)*0.34,IF(L283&lt;=24,(L283-17)*0.34,0))),0)+IF(F283="PT",IF(L283=1,68,IF(L283=2,52.08,IF(L283=3,41.28,IF(L283=4,24,IF(L283=5,22,IF(L283=6,20,IF(L283=7,18,IF(L283=8,16,0))))))))+IF(L283&lt;=8,0,IF(L283&lt;=16,13,IF(L283&lt;=24,9,IF(L283&lt;=32,4,0))))-IF(L283&lt;=8,0,IF(L283&lt;=16,(L283-9)*0.34,IF(L283&lt;=24,(L283-17)*0.34,IF(L283&lt;=32,(L283-25)*0.34,0)))),0)+IF(F283="JOŽ",IF(L283=1,85,IF(L283=2,59.5,IF(L283=3,45,IF(L283=4,32.5,IF(L283=5,30,IF(L283=6,27.5,IF(L283=7,25,IF(L283=8,22.5,0))))))))+IF(L283&lt;=8,0,IF(L283&lt;=16,19,IF(L283&lt;=24,13,0)))-IF(L283&lt;=8,0,IF(L283&lt;=16,(L283-9)*0.425,IF(L283&lt;=24,(L283-17)*0.425,0))),0)+IF(F283="JPČ",IF(L283=1,68,IF(L283=2,47.6,IF(L283=3,36,IF(L283=4,26,IF(L283=5,24,IF(L283=6,22,IF(L283=7,20,IF(L283=8,18,0))))))))+IF(L283&lt;=8,0,IF(L283&lt;=16,13,IF(L283&lt;=24,9,0)))-IF(L283&lt;=8,0,IF(L283&lt;=16,(L283-9)*0.34,IF(L283&lt;=24,(L283-17)*0.34,0))),0)+IF(F283="JEČ",IF(L283=1,34,IF(L283=2,26.04,IF(L283=3,20.6,IF(L283=4,12,IF(L283=5,11,IF(L283=6,10,IF(L283=7,9,IF(L283=8,8,0))))))))+IF(L283&lt;=8,0,IF(L283&lt;=16,6,0))-IF(L283&lt;=8,0,IF(L283&lt;=16,(L283-9)*0.17,0)),0)+IF(F283="JEOF",IF(L283=1,34,IF(L283=2,26.04,IF(L283=3,20.6,IF(L283=4,12,IF(L283=5,11,IF(L283=6,10,IF(L283=7,9,IF(L283=8,8,0))))))))+IF(L283&lt;=8,0,IF(L283&lt;=16,6,0))-IF(L283&lt;=8,0,IF(L283&lt;=16,(L283-9)*0.17,0)),0)+IF(F283="JnPČ",IF(L283=1,51,IF(L283=2,35.7,IF(L283=3,27,IF(L283=4,19.5,IF(L283=5,18,IF(L283=6,16.5,IF(L283=7,15,IF(L283=8,13.5,0))))))))+IF(L283&lt;=8,0,IF(L283&lt;=16,10,0))-IF(L283&lt;=8,0,IF(L283&lt;=16,(L283-9)*0.255,0)),0)+IF(F283="JnEČ",IF(L283=1,25.5,IF(L283=2,19.53,IF(L283=3,15.48,IF(L283=4,9,IF(L283=5,8.25,IF(L283=6,7.5,IF(L283=7,6.75,IF(L283=8,6,0))))))))+IF(L283&lt;=8,0,IF(L283&lt;=16,5,0))-IF(L283&lt;=8,0,IF(L283&lt;=16,(L283-9)*0.1275,0)),0)+IF(F283="JčPČ",IF(L283=1,21.25,IF(L283=2,14.5,IF(L283=3,11.5,IF(L283=4,7,IF(L283=5,6.5,IF(L283=6,6,IF(L283=7,5.5,IF(L283=8,5,0))))))))+IF(L283&lt;=8,0,IF(L283&lt;=16,4,0))-IF(L283&lt;=8,0,IF(L283&lt;=16,(L283-9)*0.10625,0)),0)+IF(F283="JčEČ",IF(L283=1,17,IF(L283=2,13.02,IF(L283=3,10.32,IF(L283=4,6,IF(L283=5,5.5,IF(L283=6,5,IF(L283=7,4.5,IF(L283=8,4,0))))))))+IF(L283&lt;=8,0,IF(L283&lt;=16,3,0))-IF(L283&lt;=8,0,IF(L283&lt;=16,(L283-9)*0.085,0)),0)+IF(F283="NEAK",IF(L283=1,11.48,IF(L283=2,8.79,IF(L283=3,6.97,IF(L283=4,4.05,IF(L283=5,3.71,IF(L283=6,3.38,IF(L283=7,3.04,IF(L283=8,2.7,0))))))))+IF(L283&lt;=8,0,IF(L283&lt;=16,2,IF(L283&lt;=24,1.3,0)))-IF(L283&lt;=8,0,IF(L283&lt;=16,(L283-9)*0.0574,IF(L283&lt;=24,(L283-17)*0.0574,0))),0))*IF(L283&lt;0,1,IF(OR(F283="PČ",F283="PŽ",F283="PT"),IF(J283&lt;32,J283/32,1),1))* IF(L283&lt;0,1,IF(OR(F283="EČ",F283="EŽ",F283="JOŽ",F283="JPČ",F283="NEAK"),IF(J283&lt;24,J283/24,1),1))*IF(L283&lt;0,1,IF(OR(F283="PČneol",F283="JEČ",F283="JEOF",F283="JnPČ",F283="JnEČ",F283="JčPČ",F283="JčEČ"),IF(J283&lt;16,J283/16,1),1))*IF(L283&lt;0,1,IF(F283="EČneol",IF(J283&lt;8,J283/8,1),1))</f>
        <v>63.575999999999993</v>
      </c>
      <c r="O283" s="75">
        <f t="shared" ref="O283:O284" si="211">IF(F283="OŽ",N283,IF(H283="Ne",IF(J283*0.3&lt;J283-L283,N283,0),IF(J283*0.1&lt;J283-L283,N283,0)))</f>
        <v>63.575999999999993</v>
      </c>
      <c r="P283" s="74">
        <f t="shared" ref="P283:P284" si="212">IF(O283=0,0,IF(F283="OŽ",IF(L283&gt;35,0,IF(J283&gt;35,(36-L283)*1.836,((36-L283)-(36-J283))*1.836)),0)+IF(F283="PČ",IF(L283&gt;31,0,IF(J283&gt;31,(32-L283)*1.347,((32-L283)-(32-J283))*1.347)),0)+ IF(F283="PČneol",IF(L283&gt;15,0,IF(J283&gt;15,(16-L283)*0.255,((16-L283)-(16-J283))*0.255)),0)+IF(F283="PŽ",IF(L283&gt;31,0,IF(J283&gt;31,(32-L283)*0.255,((32-L283)-(32-J283))*0.255)),0)+IF(F283="EČ",IF(L283&gt;23,0,IF(J283&gt;23,(24-L283)*0.612,((24-L283)-(24-J283))*0.612)),0)+IF(F283="EČneol",IF(L283&gt;7,0,IF(J283&gt;7,(8-L283)*0.204,((8-L283)-(8-J283))*0.204)),0)+IF(F283="EŽ",IF(L283&gt;23,0,IF(J283&gt;23,(24-L283)*0.204,((24-L283)-(24-J283))*0.204)),0)+IF(F283="PT",IF(L283&gt;31,0,IF(J283&gt;31,(32-L283)*0.204,((32-L283)-(32-J283))*0.204)),0)+IF(F283="JOŽ",IF(L283&gt;23,0,IF(J283&gt;23,(24-L283)*0.255,((24-L283)-(24-J283))*0.255)),0)+IF(F283="JPČ",IF(L283&gt;23,0,IF(J283&gt;23,(24-L283)*0.204,((24-L283)-(24-J283))*0.204)),0)+IF(F283="JEČ",IF(L283&gt;15,0,IF(J283&gt;15,(16-L283)*0.102,((16-L283)-(16-J283))*0.102)),0)+IF(F283="JEOF",IF(L283&gt;15,0,IF(J283&gt;15,(16-L283)*0.102,((16-L283)-(16-J283))*0.102)),0)+IF(F283="JnPČ",IF(L283&gt;15,0,IF(J283&gt;15,(16-L283)*0.153,((16-L283)-(16-J283))*0.153)),0)+IF(F283="JnEČ",IF(L283&gt;15,0,IF(J283&gt;15,(16-L283)*0.0765,((16-L283)-(16-J283))*0.0765)),0)+IF(F283="JčPČ",IF(L283&gt;15,0,IF(J283&gt;15,(16-L283)*0.06375,((16-L283)-(16-J283))*0.06375)),0)+IF(F283="JčEČ",IF(L283&gt;15,0,IF(J283&gt;15,(16-L283)*0.051,((16-L283)-(16-J283))*0.051)),0)+IF(F283="NEAK",IF(L283&gt;23,0,IF(J283&gt;23,(24-L283)*0.03444,((24-L283)-(24-J283))*0.03444)),0))</f>
        <v>9.18</v>
      </c>
      <c r="Q283" s="77">
        <f t="shared" ref="Q283:Q284" si="213">IF(ISERROR(P283*100/N283),0,(P283*100/N283))</f>
        <v>14.439411098527748</v>
      </c>
      <c r="R283" s="76">
        <f t="shared" ref="R283:R284" si="214">IF(Q283&lt;=30,O283+P283,O283+O283*0.3)*IF(G283=1,0.4,IF(G283=2,0.75,IF(G283="1 (kas 4 m. 1 k. nerengiamos)",0.52,1)))*IF(D283="olimpinė",1,IF(M283="Ne",0.5,1))*IF(OR(A$5="Lietuvos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federacija"),IF(OR(J283&lt;8,K283&lt;16),0,1),1)*E283*IF(I283&lt;=1,1,1/I283)*IF(OR(A$5="Lietuvos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29.684448000000003</v>
      </c>
      <c r="S283" s="48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</row>
    <row r="284" spans="1:34">
      <c r="A284" s="81">
        <v>2</v>
      </c>
      <c r="B284" s="81" t="s">
        <v>53</v>
      </c>
      <c r="C284" s="67" t="s">
        <v>128</v>
      </c>
      <c r="D284" s="81" t="s">
        <v>30</v>
      </c>
      <c r="E284" s="81">
        <v>1</v>
      </c>
      <c r="F284" s="81" t="s">
        <v>168</v>
      </c>
      <c r="G284" s="81">
        <v>1</v>
      </c>
      <c r="H284" s="81" t="s">
        <v>32</v>
      </c>
      <c r="I284" s="81"/>
      <c r="J284" s="81">
        <v>36</v>
      </c>
      <c r="K284" s="81"/>
      <c r="L284" s="81">
        <v>29</v>
      </c>
      <c r="M284" s="81" t="s">
        <v>32</v>
      </c>
      <c r="N284" s="73">
        <f t="shared" si="210"/>
        <v>69.083999999999989</v>
      </c>
      <c r="O284" s="75">
        <f t="shared" si="211"/>
        <v>69.083999999999989</v>
      </c>
      <c r="P284" s="74">
        <f t="shared" si="212"/>
        <v>12.852</v>
      </c>
      <c r="Q284" s="77">
        <f t="shared" si="213"/>
        <v>18.603439291297555</v>
      </c>
      <c r="R284" s="76">
        <f t="shared" si="214"/>
        <v>33.429887999999998</v>
      </c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</row>
    <row r="285" spans="1:34" s="6" customFormat="1">
      <c r="A285" s="81">
        <v>3</v>
      </c>
      <c r="B285" s="81" t="s">
        <v>54</v>
      </c>
      <c r="C285" s="67" t="s">
        <v>128</v>
      </c>
      <c r="D285" s="81" t="s">
        <v>30</v>
      </c>
      <c r="E285" s="81">
        <v>1</v>
      </c>
      <c r="F285" s="81" t="s">
        <v>168</v>
      </c>
      <c r="G285" s="81">
        <v>1</v>
      </c>
      <c r="H285" s="81" t="s">
        <v>32</v>
      </c>
      <c r="I285" s="81"/>
      <c r="J285" s="81">
        <v>36</v>
      </c>
      <c r="K285" s="81"/>
      <c r="L285" s="81">
        <v>34</v>
      </c>
      <c r="M285" s="81" t="s">
        <v>32</v>
      </c>
      <c r="N285" s="73">
        <f t="shared" ref="N285" si="215">(IF(F285="OŽ",IF(L285=1,550.8,IF(L285=2,426.38,IF(L285=3,342.14,IF(L285=4,181.44,IF(L285=5,168.48,IF(L285=6,155.52,IF(L285=7,148.5,IF(L285=8,144,0))))))))+IF(L285&lt;=8,0,IF(L285&lt;=16,137.7,IF(L285&lt;=24,108,IF(L285&lt;=32,80.1,IF(L285&lt;=36,52.2,0)))))-IF(L285&lt;=8,0,IF(L285&lt;=16,(L285-9)*2.754,IF(L285&lt;=24,(L285-17)* 2.754,IF(L285&lt;=32,(L285-25)* 2.754,IF(L285&lt;=36,(L285-33)*2.754,0))))),0)+IF(F285="PČ",IF(L285=1,449,IF(L285=2,314.6,IF(L285=3,238,IF(L285=4,172,IF(L285=5,159,IF(L285=6,145,IF(L285=7,132,IF(L285=8,119,0))))))))+IF(L285&lt;=8,0,IF(L285&lt;=16,88,IF(L285&lt;=24,55,IF(L285&lt;=32,22,0))))-IF(L285&lt;=8,0,IF(L285&lt;=16,(L285-9)*2.245,IF(L285&lt;=24,(L285-17)*2.245,IF(L285&lt;=32,(L285-25)*2.245,0)))),0)+IF(F285="PČneol",IF(L285=1,85,IF(L285=2,64.61,IF(L285=3,50.76,IF(L285=4,16.25,IF(L285=5,15,IF(L285=6,13.75,IF(L285=7,12.5,IF(L285=8,11.25,0))))))))+IF(L285&lt;=8,0,IF(L285&lt;=16,9,0))-IF(L285&lt;=8,0,IF(L285&lt;=16,(L285-9)*0.425,0)),0)+IF(F285="PŽ",IF(L285=1,85,IF(L285=2,59.5,IF(L285=3,45,IF(L285=4,32.5,IF(L285=5,30,IF(L285=6,27.5,IF(L285=7,25,IF(L285=8,22.5,0))))))))+IF(L285&lt;=8,0,IF(L285&lt;=16,19,IF(L285&lt;=24,13,IF(L285&lt;=32,8,0))))-IF(L285&lt;=8,0,IF(L285&lt;=16,(L285-9)*0.425,IF(L285&lt;=24,(L285-17)*0.425,IF(L285&lt;=32,(L285-25)*0.425,0)))),0)+IF(F285="EČ",IF(L285=1,204,IF(L285=2,156.24,IF(L285=3,123.84,IF(L285=4,72,IF(L285=5,66,IF(L285=6,60,IF(L285=7,54,IF(L285=8,48,0))))))))+IF(L285&lt;=8,0,IF(L285&lt;=16,40,IF(L285&lt;=24,25,0)))-IF(L285&lt;=8,0,IF(L285&lt;=16,(L285-9)*1.02,IF(L285&lt;=24,(L285-17)*1.02,0))),0)+IF(F285="EČneol",IF(L285=1,68,IF(L285=2,51.69,IF(L285=3,40.61,IF(L285=4,13,IF(L285=5,12,IF(L285=6,11,IF(L285=7,10,IF(L285=8,9,0)))))))))+IF(F285="EŽ",IF(L285=1,68,IF(L285=2,47.6,IF(L285=3,36,IF(L285=4,18,IF(L285=5,16.5,IF(L285=6,15,IF(L285=7,13.5,IF(L285=8,12,0))))))))+IF(L285&lt;=8,0,IF(L285&lt;=16,10,IF(L285&lt;=24,6,0)))-IF(L285&lt;=8,0,IF(L285&lt;=16,(L285-9)*0.34,IF(L285&lt;=24,(L285-17)*0.34,0))),0)+IF(F285="PT",IF(L285=1,68,IF(L285=2,52.08,IF(L285=3,41.28,IF(L285=4,24,IF(L285=5,22,IF(L285=6,20,IF(L285=7,18,IF(L285=8,16,0))))))))+IF(L285&lt;=8,0,IF(L285&lt;=16,13,IF(L285&lt;=24,9,IF(L285&lt;=32,4,0))))-IF(L285&lt;=8,0,IF(L285&lt;=16,(L285-9)*0.34,IF(L285&lt;=24,(L285-17)*0.34,IF(L285&lt;=32,(L285-25)*0.34,0)))),0)+IF(F285="JOŽ",IF(L285=1,85,IF(L285=2,59.5,IF(L285=3,45,IF(L285=4,32.5,IF(L285=5,30,IF(L285=6,27.5,IF(L285=7,25,IF(L285=8,22.5,0))))))))+IF(L285&lt;=8,0,IF(L285&lt;=16,19,IF(L285&lt;=24,13,0)))-IF(L285&lt;=8,0,IF(L285&lt;=16,(L285-9)*0.425,IF(L285&lt;=24,(L285-17)*0.425,0))),0)+IF(F285="JPČ",IF(L285=1,68,IF(L285=2,47.6,IF(L285=3,36,IF(L285=4,26,IF(L285=5,24,IF(L285=6,22,IF(L285=7,20,IF(L285=8,18,0))))))))+IF(L285&lt;=8,0,IF(L285&lt;=16,13,IF(L285&lt;=24,9,0)))-IF(L285&lt;=8,0,IF(L285&lt;=16,(L285-9)*0.34,IF(L285&lt;=24,(L285-17)*0.34,0))),0)+IF(F285="JEČ",IF(L285=1,34,IF(L285=2,26.04,IF(L285=3,20.6,IF(L285=4,12,IF(L285=5,11,IF(L285=6,10,IF(L285=7,9,IF(L285=8,8,0))))))))+IF(L285&lt;=8,0,IF(L285&lt;=16,6,0))-IF(L285&lt;=8,0,IF(L285&lt;=16,(L285-9)*0.17,0)),0)+IF(F285="JEOF",IF(L285=1,34,IF(L285=2,26.04,IF(L285=3,20.6,IF(L285=4,12,IF(L285=5,11,IF(L285=6,10,IF(L285=7,9,IF(L285=8,8,0))))))))+IF(L285&lt;=8,0,IF(L285&lt;=16,6,0))-IF(L285&lt;=8,0,IF(L285&lt;=16,(L285-9)*0.17,0)),0)+IF(F285="JnPČ",IF(L285=1,51,IF(L285=2,35.7,IF(L285=3,27,IF(L285=4,19.5,IF(L285=5,18,IF(L285=6,16.5,IF(L285=7,15,IF(L285=8,13.5,0))))))))+IF(L285&lt;=8,0,IF(L285&lt;=16,10,0))-IF(L285&lt;=8,0,IF(L285&lt;=16,(L285-9)*0.255,0)),0)+IF(F285="JnEČ",IF(L285=1,25.5,IF(L285=2,19.53,IF(L285=3,15.48,IF(L285=4,9,IF(L285=5,8.25,IF(L285=6,7.5,IF(L285=7,6.75,IF(L285=8,6,0))))))))+IF(L285&lt;=8,0,IF(L285&lt;=16,5,0))-IF(L285&lt;=8,0,IF(L285&lt;=16,(L285-9)*0.1275,0)),0)+IF(F285="JčPČ",IF(L285=1,21.25,IF(L285=2,14.5,IF(L285=3,11.5,IF(L285=4,7,IF(L285=5,6.5,IF(L285=6,6,IF(L285=7,5.5,IF(L285=8,5,0))))))))+IF(L285&lt;=8,0,IF(L285&lt;=16,4,0))-IF(L285&lt;=8,0,IF(L285&lt;=16,(L285-9)*0.10625,0)),0)+IF(F285="JčEČ",IF(L285=1,17,IF(L285=2,13.02,IF(L285=3,10.32,IF(L285=4,6,IF(L285=5,5.5,IF(L285=6,5,IF(L285=7,4.5,IF(L285=8,4,0))))))))+IF(L285&lt;=8,0,IF(L285&lt;=16,3,0))-IF(L285&lt;=8,0,IF(L285&lt;=16,(L285-9)*0.085,0)),0)+IF(F285="NEAK",IF(L285=1,11.48,IF(L285=2,8.79,IF(L285=3,6.97,IF(L285=4,4.05,IF(L285=5,3.71,IF(L285=6,3.38,IF(L285=7,3.04,IF(L285=8,2.7,0))))))))+IF(L285&lt;=8,0,IF(L285&lt;=16,2,IF(L285&lt;=24,1.3,0)))-IF(L285&lt;=8,0,IF(L285&lt;=16,(L285-9)*0.0574,IF(L285&lt;=24,(L285-17)*0.0574,0))),0))*IF(L285&lt;0,1,IF(OR(F285="PČ",F285="PŽ",F285="PT"),IF(J285&lt;32,J285/32,1),1))* IF(L285&lt;0,1,IF(OR(F285="EČ",F285="EŽ",F285="JOŽ",F285="JPČ",F285="NEAK"),IF(J285&lt;24,J285/24,1),1))*IF(L285&lt;0,1,IF(OR(F285="PČneol",F285="JEČ",F285="JEOF",F285="JnPČ",F285="JnEČ",F285="JčPČ",F285="JčEČ"),IF(J285&lt;16,J285/16,1),1))*IF(L285&lt;0,1,IF(F285="EČneol",IF(J285&lt;8,J285/8,1),1))</f>
        <v>49.446000000000005</v>
      </c>
      <c r="O285" s="75">
        <f t="shared" ref="O285" si="216">IF(F285="OŽ",N285,IF(H285="Ne",IF(J285*0.3&lt;J285-L285,N285,0),IF(J285*0.1&lt;J285-L285,N285,0)))</f>
        <v>49.446000000000005</v>
      </c>
      <c r="P285" s="74">
        <f t="shared" ref="P285" si="217">IF(O285=0,0,IF(F285="OŽ",IF(L285&gt;35,0,IF(J285&gt;35,(36-L285)*1.836,((36-L285)-(36-J285))*1.836)),0)+IF(F285="PČ",IF(L285&gt;31,0,IF(J285&gt;31,(32-L285)*1.347,((32-L285)-(32-J285))*1.347)),0)+ IF(F285="PČneol",IF(L285&gt;15,0,IF(J285&gt;15,(16-L285)*0.255,((16-L285)-(16-J285))*0.255)),0)+IF(F285="PŽ",IF(L285&gt;31,0,IF(J285&gt;31,(32-L285)*0.255,((32-L285)-(32-J285))*0.255)),0)+IF(F285="EČ",IF(L285&gt;23,0,IF(J285&gt;23,(24-L285)*0.612,((24-L285)-(24-J285))*0.612)),0)+IF(F285="EČneol",IF(L285&gt;7,0,IF(J285&gt;7,(8-L285)*0.204,((8-L285)-(8-J285))*0.204)),0)+IF(F285="EŽ",IF(L285&gt;23,0,IF(J285&gt;23,(24-L285)*0.204,((24-L285)-(24-J285))*0.204)),0)+IF(F285="PT",IF(L285&gt;31,0,IF(J285&gt;31,(32-L285)*0.204,((32-L285)-(32-J285))*0.204)),0)+IF(F285="JOŽ",IF(L285&gt;23,0,IF(J285&gt;23,(24-L285)*0.255,((24-L285)-(24-J285))*0.255)),0)+IF(F285="JPČ",IF(L285&gt;23,0,IF(J285&gt;23,(24-L285)*0.204,((24-L285)-(24-J285))*0.204)),0)+IF(F285="JEČ",IF(L285&gt;15,0,IF(J285&gt;15,(16-L285)*0.102,((16-L285)-(16-J285))*0.102)),0)+IF(F285="JEOF",IF(L285&gt;15,0,IF(J285&gt;15,(16-L285)*0.102,((16-L285)-(16-J285))*0.102)),0)+IF(F285="JnPČ",IF(L285&gt;15,0,IF(J285&gt;15,(16-L285)*0.153,((16-L285)-(16-J285))*0.153)),0)+IF(F285="JnEČ",IF(L285&gt;15,0,IF(J285&gt;15,(16-L285)*0.0765,((16-L285)-(16-J285))*0.0765)),0)+IF(F285="JčPČ",IF(L285&gt;15,0,IF(J285&gt;15,(16-L285)*0.06375,((16-L285)-(16-J285))*0.06375)),0)+IF(F285="JčEČ",IF(L285&gt;15,0,IF(J285&gt;15,(16-L285)*0.051,((16-L285)-(16-J285))*0.051)),0)+IF(F285="NEAK",IF(L285&gt;23,0,IF(J285&gt;23,(24-L285)*0.03444,((24-L285)-(24-J285))*0.03444)),0))</f>
        <v>3.6720000000000002</v>
      </c>
      <c r="Q285" s="77">
        <f t="shared" ref="Q285" si="218">IF(ISERROR(P285*100/N285),0,(P285*100/N285))</f>
        <v>7.4262832180560601</v>
      </c>
      <c r="R285" s="76">
        <f t="shared" ref="R285" si="219">IF(Q285&lt;=30,O285+P285,O285+O285*0.3)*IF(G285=1,0.4,IF(G285=2,0.75,IF(G285="1 (kas 4 m. 1 k. nerengiamos)",0.52,1)))*IF(D285="olimpinė",1,IF(M285="Ne",0.5,1))*IF(OR(A$5="Lietuvos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federacija"),IF(OR(J285&lt;8,K285&lt;16),0,1),1)*E285*IF(I285&lt;=1,1,1/I285)*IF(OR(A$5="Lietuvos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21.672144000000003</v>
      </c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</row>
    <row r="286" spans="1:34" ht="15" customHeight="1">
      <c r="A286" s="124" t="s">
        <v>40</v>
      </c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6"/>
      <c r="R286" s="76">
        <f>SUM(R283:R285)</f>
        <v>84.786480000000012</v>
      </c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</row>
    <row r="287" spans="1:34" ht="15.75">
      <c r="A287" s="53" t="s">
        <v>102</v>
      </c>
      <c r="B287" s="53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1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</row>
    <row r="288" spans="1:34">
      <c r="A288" s="54" t="s">
        <v>61</v>
      </c>
      <c r="B288" s="54"/>
      <c r="C288" s="54"/>
      <c r="D288" s="54"/>
      <c r="E288" s="54"/>
      <c r="F288" s="54"/>
      <c r="G288" s="54"/>
      <c r="H288" s="54"/>
      <c r="I288" s="54"/>
      <c r="J288" s="50"/>
      <c r="K288" s="50"/>
      <c r="L288" s="50"/>
      <c r="M288" s="50"/>
      <c r="N288" s="50"/>
      <c r="O288" s="50"/>
      <c r="P288" s="50"/>
      <c r="Q288" s="50"/>
      <c r="R288" s="51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</row>
    <row r="289" spans="1:34">
      <c r="A289" s="54"/>
      <c r="B289" s="54"/>
      <c r="C289" s="54"/>
      <c r="D289" s="54"/>
      <c r="E289" s="54"/>
      <c r="F289" s="54"/>
      <c r="G289" s="54"/>
      <c r="H289" s="54"/>
      <c r="I289" s="54"/>
      <c r="J289" s="50"/>
      <c r="K289" s="50"/>
      <c r="L289" s="50"/>
      <c r="M289" s="50"/>
      <c r="N289" s="50"/>
      <c r="O289" s="50"/>
      <c r="P289" s="50"/>
      <c r="Q289" s="50"/>
      <c r="R289" s="51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</row>
    <row r="290" spans="1:34" s="6" customFormat="1">
      <c r="A290" s="54"/>
      <c r="B290" s="54"/>
      <c r="C290" s="54"/>
      <c r="D290" s="54"/>
      <c r="E290" s="54"/>
      <c r="F290" s="54"/>
      <c r="G290" s="54"/>
      <c r="H290" s="54"/>
      <c r="I290" s="54"/>
      <c r="J290" s="50"/>
      <c r="K290" s="50"/>
      <c r="L290" s="50"/>
      <c r="M290" s="50"/>
      <c r="N290" s="50"/>
      <c r="O290" s="50"/>
      <c r="P290" s="50"/>
      <c r="Q290" s="50"/>
      <c r="R290" s="51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</row>
    <row r="291" spans="1:34" ht="15" customHeight="1">
      <c r="A291" s="127" t="s">
        <v>169</v>
      </c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82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</row>
    <row r="292" spans="1:34" ht="18" customHeight="1">
      <c r="A292" s="112" t="s">
        <v>27</v>
      </c>
      <c r="B292" s="113"/>
      <c r="C292" s="113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82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</row>
    <row r="293" spans="1:34" ht="15" customHeight="1">
      <c r="A293" s="129" t="s">
        <v>170</v>
      </c>
      <c r="B293" s="13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43"/>
      <c r="Q293" s="77"/>
      <c r="R293" s="76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</row>
    <row r="294" spans="1:34" ht="30">
      <c r="A294" s="81">
        <v>1</v>
      </c>
      <c r="B294" s="81" t="s">
        <v>151</v>
      </c>
      <c r="C294" s="67" t="s">
        <v>29</v>
      </c>
      <c r="D294" s="81" t="s">
        <v>30</v>
      </c>
      <c r="E294" s="81">
        <v>1</v>
      </c>
      <c r="F294" s="81" t="s">
        <v>70</v>
      </c>
      <c r="G294" s="81">
        <v>1</v>
      </c>
      <c r="H294" s="81" t="s">
        <v>32</v>
      </c>
      <c r="I294" s="81"/>
      <c r="J294" s="81">
        <v>42</v>
      </c>
      <c r="K294" s="81"/>
      <c r="L294" s="81">
        <v>1</v>
      </c>
      <c r="M294" s="81" t="s">
        <v>32</v>
      </c>
      <c r="N294" s="73">
        <f t="shared" ref="N294:N299" si="220">(IF(F294="OŽ",IF(L294=1,550.8,IF(L294=2,426.38,IF(L294=3,342.14,IF(L294=4,181.44,IF(L294=5,168.48,IF(L294=6,155.52,IF(L294=7,148.5,IF(L294=8,144,0))))))))+IF(L294&lt;=8,0,IF(L294&lt;=16,137.7,IF(L294&lt;=24,108,IF(L294&lt;=32,80.1,IF(L294&lt;=36,52.2,0)))))-IF(L294&lt;=8,0,IF(L294&lt;=16,(L294-9)*2.754,IF(L294&lt;=24,(L294-17)* 2.754,IF(L294&lt;=32,(L294-25)* 2.754,IF(L294&lt;=36,(L294-33)*2.754,0))))),0)+IF(F294="PČ",IF(L294=1,449,IF(L294=2,314.6,IF(L294=3,238,IF(L294=4,172,IF(L294=5,159,IF(L294=6,145,IF(L294=7,132,IF(L294=8,119,0))))))))+IF(L294&lt;=8,0,IF(L294&lt;=16,88,IF(L294&lt;=24,55,IF(L294&lt;=32,22,0))))-IF(L294&lt;=8,0,IF(L294&lt;=16,(L294-9)*2.245,IF(L294&lt;=24,(L294-17)*2.245,IF(L294&lt;=32,(L294-25)*2.245,0)))),0)+IF(F294="PČneol",IF(L294=1,85,IF(L294=2,64.61,IF(L294=3,50.76,IF(L294=4,16.25,IF(L294=5,15,IF(L294=6,13.75,IF(L294=7,12.5,IF(L294=8,11.25,0))))))))+IF(L294&lt;=8,0,IF(L294&lt;=16,9,0))-IF(L294&lt;=8,0,IF(L294&lt;=16,(L294-9)*0.425,0)),0)+IF(F294="PŽ",IF(L294=1,85,IF(L294=2,59.5,IF(L294=3,45,IF(L294=4,32.5,IF(L294=5,30,IF(L294=6,27.5,IF(L294=7,25,IF(L294=8,22.5,0))))))))+IF(L294&lt;=8,0,IF(L294&lt;=16,19,IF(L294&lt;=24,13,IF(L294&lt;=32,8,0))))-IF(L294&lt;=8,0,IF(L294&lt;=16,(L294-9)*0.425,IF(L294&lt;=24,(L294-17)*0.425,IF(L294&lt;=32,(L294-25)*0.425,0)))),0)+IF(F294="EČ",IF(L294=1,204,IF(L294=2,156.24,IF(L294=3,123.84,IF(L294=4,72,IF(L294=5,66,IF(L294=6,60,IF(L294=7,54,IF(L294=8,48,0))))))))+IF(L294&lt;=8,0,IF(L294&lt;=16,40,IF(L294&lt;=24,25,0)))-IF(L294&lt;=8,0,IF(L294&lt;=16,(L294-9)*1.02,IF(L294&lt;=24,(L294-17)*1.02,0))),0)+IF(F294="EČneol",IF(L294=1,68,IF(L294=2,51.69,IF(L294=3,40.61,IF(L294=4,13,IF(L294=5,12,IF(L294=6,11,IF(L294=7,10,IF(L294=8,9,0)))))))))+IF(F294="EŽ",IF(L294=1,68,IF(L294=2,47.6,IF(L294=3,36,IF(L294=4,18,IF(L294=5,16.5,IF(L294=6,15,IF(L294=7,13.5,IF(L294=8,12,0))))))))+IF(L294&lt;=8,0,IF(L294&lt;=16,10,IF(L294&lt;=24,6,0)))-IF(L294&lt;=8,0,IF(L294&lt;=16,(L294-9)*0.34,IF(L294&lt;=24,(L294-17)*0.34,0))),0)+IF(F294="PT",IF(L294=1,68,IF(L294=2,52.08,IF(L294=3,41.28,IF(L294=4,24,IF(L294=5,22,IF(L294=6,20,IF(L294=7,18,IF(L294=8,16,0))))))))+IF(L294&lt;=8,0,IF(L294&lt;=16,13,IF(L294&lt;=24,9,IF(L294&lt;=32,4,0))))-IF(L294&lt;=8,0,IF(L294&lt;=16,(L294-9)*0.34,IF(L294&lt;=24,(L294-17)*0.34,IF(L294&lt;=32,(L294-25)*0.34,0)))),0)+IF(F294="JOŽ",IF(L294=1,85,IF(L294=2,59.5,IF(L294=3,45,IF(L294=4,32.5,IF(L294=5,30,IF(L294=6,27.5,IF(L294=7,25,IF(L294=8,22.5,0))))))))+IF(L294&lt;=8,0,IF(L294&lt;=16,19,IF(L294&lt;=24,13,0)))-IF(L294&lt;=8,0,IF(L294&lt;=16,(L294-9)*0.425,IF(L294&lt;=24,(L294-17)*0.425,0))),0)+IF(F294="JPČ",IF(L294=1,68,IF(L294=2,47.6,IF(L294=3,36,IF(L294=4,26,IF(L294=5,24,IF(L294=6,22,IF(L294=7,20,IF(L294=8,18,0))))))))+IF(L294&lt;=8,0,IF(L294&lt;=16,13,IF(L294&lt;=24,9,0)))-IF(L294&lt;=8,0,IF(L294&lt;=16,(L294-9)*0.34,IF(L294&lt;=24,(L294-17)*0.34,0))),0)+IF(F294="JEČ",IF(L294=1,34,IF(L294=2,26.04,IF(L294=3,20.6,IF(L294=4,12,IF(L294=5,11,IF(L294=6,10,IF(L294=7,9,IF(L294=8,8,0))))))))+IF(L294&lt;=8,0,IF(L294&lt;=16,6,0))-IF(L294&lt;=8,0,IF(L294&lt;=16,(L294-9)*0.17,0)),0)+IF(F294="JEOF",IF(L294=1,34,IF(L294=2,26.04,IF(L294=3,20.6,IF(L294=4,12,IF(L294=5,11,IF(L294=6,10,IF(L294=7,9,IF(L294=8,8,0))))))))+IF(L294&lt;=8,0,IF(L294&lt;=16,6,0))-IF(L294&lt;=8,0,IF(L294&lt;=16,(L294-9)*0.17,0)),0)+IF(F294="JnPČ",IF(L294=1,51,IF(L294=2,35.7,IF(L294=3,27,IF(L294=4,19.5,IF(L294=5,18,IF(L294=6,16.5,IF(L294=7,15,IF(L294=8,13.5,0))))))))+IF(L294&lt;=8,0,IF(L294&lt;=16,10,0))-IF(L294&lt;=8,0,IF(L294&lt;=16,(L294-9)*0.255,0)),0)+IF(F294="JnEČ",IF(L294=1,25.5,IF(L294=2,19.53,IF(L294=3,15.48,IF(L294=4,9,IF(L294=5,8.25,IF(L294=6,7.5,IF(L294=7,6.75,IF(L294=8,6,0))))))))+IF(L294&lt;=8,0,IF(L294&lt;=16,5,0))-IF(L294&lt;=8,0,IF(L294&lt;=16,(L294-9)*0.1275,0)),0)+IF(F294="JčPČ",IF(L294=1,21.25,IF(L294=2,14.5,IF(L294=3,11.5,IF(L294=4,7,IF(L294=5,6.5,IF(L294=6,6,IF(L294=7,5.5,IF(L294=8,5,0))))))))+IF(L294&lt;=8,0,IF(L294&lt;=16,4,0))-IF(L294&lt;=8,0,IF(L294&lt;=16,(L294-9)*0.10625,0)),0)+IF(F294="JčEČ",IF(L294=1,17,IF(L294=2,13.02,IF(L294=3,10.32,IF(L294=4,6,IF(L294=5,5.5,IF(L294=6,5,IF(L294=7,4.5,IF(L294=8,4,0))))))))+IF(L294&lt;=8,0,IF(L294&lt;=16,3,0))-IF(L294&lt;=8,0,IF(L294&lt;=16,(L294-9)*0.085,0)),0)+IF(F294="NEAK",IF(L294=1,11.48,IF(L294=2,8.79,IF(L294=3,6.97,IF(L294=4,4.05,IF(L294=5,3.71,IF(L294=6,3.38,IF(L294=7,3.04,IF(L294=8,2.7,0))))))))+IF(L294&lt;=8,0,IF(L294&lt;=16,2,IF(L294&lt;=24,1.3,0)))-IF(L294&lt;=8,0,IF(L294&lt;=16,(L294-9)*0.0574,IF(L294&lt;=24,(L294-17)*0.0574,0))),0))*IF(L294&lt;0,1,IF(OR(F294="PČ",F294="PŽ",F294="PT"),IF(J294&lt;32,J294/32,1),1))* IF(L294&lt;0,1,IF(OR(F294="EČ",F294="EŽ",F294="JOŽ",F294="JPČ",F294="NEAK"),IF(J294&lt;24,J294/24,1),1))*IF(L294&lt;0,1,IF(OR(F294="PČneol",F294="JEČ",F294="JEOF",F294="JnPČ",F294="JnEČ",F294="JčPČ",F294="JčEČ"),IF(J294&lt;16,J294/16,1),1))*IF(L294&lt;0,1,IF(F294="EČneol",IF(J294&lt;8,J294/8,1),1))</f>
        <v>204</v>
      </c>
      <c r="O294" s="75">
        <f t="shared" ref="O294:O299" si="221">IF(F294="OŽ",N294,IF(H294="Ne",IF(J294*0.3&lt;J294-L294,N294,0),IF(J294*0.1&lt;J294-L294,N294,0)))</f>
        <v>204</v>
      </c>
      <c r="P294" s="74">
        <f t="shared" ref="P294:P299" si="222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14.076000000000001</v>
      </c>
      <c r="Q294" s="77">
        <f t="shared" ref="Q294:Q299" si="223">IF(ISERROR(P294*100/N294),0,(P294*100/N294))</f>
        <v>6.9</v>
      </c>
      <c r="R294" s="76">
        <f t="shared" ref="R294:R299" si="224">IF(Q294&lt;=30,O294+P294,O294+O294*0.3)*IF(G294=1,0.4,IF(G294=2,0.75,IF(G294="1 (kas 4 m. 1 k. nerengiamos)",0.52,1)))*IF(D294="olimpinė",1,IF(M294="Ne",0.5,1))*IF(OR(A$5="Lietuvos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federacija"),IF(OR(J294&lt;8,K294&lt;16),0,1),1)*E294*IF(I294&lt;=1,1,1/I294)*IF(OR(A$5="Lietuvos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88.975008000000003</v>
      </c>
      <c r="S294" s="44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</row>
    <row r="295" spans="1:34">
      <c r="A295" s="81">
        <v>2</v>
      </c>
      <c r="B295" s="81" t="s">
        <v>100</v>
      </c>
      <c r="C295" s="67" t="s">
        <v>29</v>
      </c>
      <c r="D295" s="81" t="s">
        <v>30</v>
      </c>
      <c r="E295" s="81">
        <v>1</v>
      </c>
      <c r="F295" s="81" t="s">
        <v>70</v>
      </c>
      <c r="G295" s="81">
        <v>1</v>
      </c>
      <c r="H295" s="81" t="s">
        <v>32</v>
      </c>
      <c r="I295" s="81"/>
      <c r="J295" s="81">
        <v>42</v>
      </c>
      <c r="K295" s="81"/>
      <c r="L295" s="81">
        <v>4</v>
      </c>
      <c r="M295" s="81" t="s">
        <v>32</v>
      </c>
      <c r="N295" s="73">
        <f t="shared" si="220"/>
        <v>72</v>
      </c>
      <c r="O295" s="75">
        <f t="shared" si="221"/>
        <v>72</v>
      </c>
      <c r="P295" s="74">
        <f t="shared" si="222"/>
        <v>12.24</v>
      </c>
      <c r="Q295" s="77">
        <f t="shared" si="223"/>
        <v>17</v>
      </c>
      <c r="R295" s="76">
        <f t="shared" si="224"/>
        <v>34.36992</v>
      </c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</row>
    <row r="296" spans="1:34">
      <c r="A296" s="81">
        <v>3</v>
      </c>
      <c r="B296" s="81" t="s">
        <v>160</v>
      </c>
      <c r="C296" s="67" t="s">
        <v>29</v>
      </c>
      <c r="D296" s="81" t="s">
        <v>30</v>
      </c>
      <c r="E296" s="81">
        <v>1</v>
      </c>
      <c r="F296" s="81" t="s">
        <v>70</v>
      </c>
      <c r="G296" s="81">
        <v>1</v>
      </c>
      <c r="H296" s="81" t="s">
        <v>32</v>
      </c>
      <c r="I296" s="81"/>
      <c r="J296" s="81">
        <v>42</v>
      </c>
      <c r="K296" s="81"/>
      <c r="L296" s="81">
        <v>27</v>
      </c>
      <c r="M296" s="81" t="s">
        <v>32</v>
      </c>
      <c r="N296" s="73">
        <f t="shared" si="220"/>
        <v>0</v>
      </c>
      <c r="O296" s="75">
        <f t="shared" si="221"/>
        <v>0</v>
      </c>
      <c r="P296" s="74">
        <f t="shared" si="222"/>
        <v>0</v>
      </c>
      <c r="Q296" s="77">
        <f t="shared" si="223"/>
        <v>0</v>
      </c>
      <c r="R296" s="76">
        <f t="shared" si="224"/>
        <v>0</v>
      </c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</row>
    <row r="297" spans="1:34" ht="30">
      <c r="A297" s="81">
        <v>4</v>
      </c>
      <c r="B297" s="81" t="s">
        <v>171</v>
      </c>
      <c r="C297" s="67" t="s">
        <v>72</v>
      </c>
      <c r="D297" s="81" t="s">
        <v>39</v>
      </c>
      <c r="E297" s="81">
        <v>3</v>
      </c>
      <c r="F297" s="81" t="s">
        <v>73</v>
      </c>
      <c r="G297" s="81">
        <v>1</v>
      </c>
      <c r="H297" s="81" t="s">
        <v>32</v>
      </c>
      <c r="I297" s="81"/>
      <c r="J297" s="81">
        <v>8</v>
      </c>
      <c r="K297" s="81">
        <v>20</v>
      </c>
      <c r="L297" s="81">
        <v>1</v>
      </c>
      <c r="M297" s="81" t="s">
        <v>32</v>
      </c>
      <c r="N297" s="73">
        <f t="shared" si="220"/>
        <v>68</v>
      </c>
      <c r="O297" s="75">
        <f t="shared" si="221"/>
        <v>68</v>
      </c>
      <c r="P297" s="74">
        <f t="shared" si="222"/>
        <v>1.4279999999999999</v>
      </c>
      <c r="Q297" s="77">
        <f t="shared" si="223"/>
        <v>2.0999999999999996</v>
      </c>
      <c r="R297" s="76">
        <f t="shared" si="224"/>
        <v>84.979872000000015</v>
      </c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</row>
    <row r="298" spans="1:34" ht="30">
      <c r="A298" s="81">
        <v>5</v>
      </c>
      <c r="B298" s="81" t="s">
        <v>172</v>
      </c>
      <c r="C298" s="67" t="s">
        <v>173</v>
      </c>
      <c r="D298" s="81" t="s">
        <v>39</v>
      </c>
      <c r="E298" s="81">
        <v>2</v>
      </c>
      <c r="F298" s="81" t="s">
        <v>73</v>
      </c>
      <c r="G298" s="81">
        <v>1</v>
      </c>
      <c r="H298" s="81" t="s">
        <v>98</v>
      </c>
      <c r="I298" s="81"/>
      <c r="J298" s="81">
        <v>12</v>
      </c>
      <c r="K298" s="81">
        <v>20</v>
      </c>
      <c r="L298" s="81">
        <v>11</v>
      </c>
      <c r="M298" s="81" t="s">
        <v>32</v>
      </c>
      <c r="N298" s="73">
        <f t="shared" si="220"/>
        <v>0</v>
      </c>
      <c r="O298" s="75">
        <f t="shared" si="221"/>
        <v>0</v>
      </c>
      <c r="P298" s="74">
        <f t="shared" si="222"/>
        <v>0</v>
      </c>
      <c r="Q298" s="77">
        <f t="shared" si="223"/>
        <v>0</v>
      </c>
      <c r="R298" s="76">
        <f t="shared" si="224"/>
        <v>0</v>
      </c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</row>
    <row r="299" spans="1:34">
      <c r="A299" s="81">
        <v>6</v>
      </c>
      <c r="B299" s="81" t="s">
        <v>55</v>
      </c>
      <c r="C299" s="67" t="s">
        <v>29</v>
      </c>
      <c r="D299" s="81" t="s">
        <v>30</v>
      </c>
      <c r="E299" s="81">
        <v>1</v>
      </c>
      <c r="F299" s="81" t="s">
        <v>70</v>
      </c>
      <c r="G299" s="81">
        <v>1</v>
      </c>
      <c r="H299" s="81" t="s">
        <v>98</v>
      </c>
      <c r="I299" s="81"/>
      <c r="J299" s="81">
        <v>55</v>
      </c>
      <c r="K299" s="81"/>
      <c r="L299" s="81">
        <v>49</v>
      </c>
      <c r="M299" s="81" t="s">
        <v>32</v>
      </c>
      <c r="N299" s="73">
        <f t="shared" si="220"/>
        <v>0</v>
      </c>
      <c r="O299" s="75">
        <f t="shared" si="221"/>
        <v>0</v>
      </c>
      <c r="P299" s="74">
        <f t="shared" si="222"/>
        <v>0</v>
      </c>
      <c r="Q299" s="77">
        <f t="shared" si="223"/>
        <v>0</v>
      </c>
      <c r="R299" s="76">
        <f t="shared" si="224"/>
        <v>0</v>
      </c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</row>
    <row r="300" spans="1:34">
      <c r="A300" s="81">
        <v>7</v>
      </c>
      <c r="B300" s="81" t="s">
        <v>54</v>
      </c>
      <c r="C300" s="67" t="s">
        <v>29</v>
      </c>
      <c r="D300" s="81" t="s">
        <v>30</v>
      </c>
      <c r="E300" s="81">
        <v>1</v>
      </c>
      <c r="F300" s="81" t="s">
        <v>70</v>
      </c>
      <c r="G300" s="81">
        <v>1</v>
      </c>
      <c r="H300" s="81" t="s">
        <v>32</v>
      </c>
      <c r="I300" s="81"/>
      <c r="J300" s="81">
        <v>55</v>
      </c>
      <c r="K300" s="81"/>
      <c r="L300" s="81">
        <v>27</v>
      </c>
      <c r="M300" s="81" t="s">
        <v>32</v>
      </c>
      <c r="N300" s="73">
        <f t="shared" ref="N300" si="225">(IF(F300="OŽ",IF(L300=1,550.8,IF(L300=2,426.38,IF(L300=3,342.14,IF(L300=4,181.44,IF(L300=5,168.48,IF(L300=6,155.52,IF(L300=7,148.5,IF(L300=8,144,0))))))))+IF(L300&lt;=8,0,IF(L300&lt;=16,137.7,IF(L300&lt;=24,108,IF(L300&lt;=32,80.1,IF(L300&lt;=36,52.2,0)))))-IF(L300&lt;=8,0,IF(L300&lt;=16,(L300-9)*2.754,IF(L300&lt;=24,(L300-17)* 2.754,IF(L300&lt;=32,(L300-25)* 2.754,IF(L300&lt;=36,(L300-33)*2.754,0))))),0)+IF(F300="PČ",IF(L300=1,449,IF(L300=2,314.6,IF(L300=3,238,IF(L300=4,172,IF(L300=5,159,IF(L300=6,145,IF(L300=7,132,IF(L300=8,119,0))))))))+IF(L300&lt;=8,0,IF(L300&lt;=16,88,IF(L300&lt;=24,55,IF(L300&lt;=32,22,0))))-IF(L300&lt;=8,0,IF(L300&lt;=16,(L300-9)*2.245,IF(L300&lt;=24,(L300-17)*2.245,IF(L300&lt;=32,(L300-25)*2.245,0)))),0)+IF(F300="PČneol",IF(L300=1,85,IF(L300=2,64.61,IF(L300=3,50.76,IF(L300=4,16.25,IF(L300=5,15,IF(L300=6,13.75,IF(L300=7,12.5,IF(L300=8,11.25,0))))))))+IF(L300&lt;=8,0,IF(L300&lt;=16,9,0))-IF(L300&lt;=8,0,IF(L300&lt;=16,(L300-9)*0.425,0)),0)+IF(F300="PŽ",IF(L300=1,85,IF(L300=2,59.5,IF(L300=3,45,IF(L300=4,32.5,IF(L300=5,30,IF(L300=6,27.5,IF(L300=7,25,IF(L300=8,22.5,0))))))))+IF(L300&lt;=8,0,IF(L300&lt;=16,19,IF(L300&lt;=24,13,IF(L300&lt;=32,8,0))))-IF(L300&lt;=8,0,IF(L300&lt;=16,(L300-9)*0.425,IF(L300&lt;=24,(L300-17)*0.425,IF(L300&lt;=32,(L300-25)*0.425,0)))),0)+IF(F300="EČ",IF(L300=1,204,IF(L300=2,156.24,IF(L300=3,123.84,IF(L300=4,72,IF(L300=5,66,IF(L300=6,60,IF(L300=7,54,IF(L300=8,48,0))))))))+IF(L300&lt;=8,0,IF(L300&lt;=16,40,IF(L300&lt;=24,25,0)))-IF(L300&lt;=8,0,IF(L300&lt;=16,(L300-9)*1.02,IF(L300&lt;=24,(L300-17)*1.02,0))),0)+IF(F300="EČneol",IF(L300=1,68,IF(L300=2,51.69,IF(L300=3,40.61,IF(L300=4,13,IF(L300=5,12,IF(L300=6,11,IF(L300=7,10,IF(L300=8,9,0)))))))))+IF(F300="EŽ",IF(L300=1,68,IF(L300=2,47.6,IF(L300=3,36,IF(L300=4,18,IF(L300=5,16.5,IF(L300=6,15,IF(L300=7,13.5,IF(L300=8,12,0))))))))+IF(L300&lt;=8,0,IF(L300&lt;=16,10,IF(L300&lt;=24,6,0)))-IF(L300&lt;=8,0,IF(L300&lt;=16,(L300-9)*0.34,IF(L300&lt;=24,(L300-17)*0.34,0))),0)+IF(F300="PT",IF(L300=1,68,IF(L300=2,52.08,IF(L300=3,41.28,IF(L300=4,24,IF(L300=5,22,IF(L300=6,20,IF(L300=7,18,IF(L300=8,16,0))))))))+IF(L300&lt;=8,0,IF(L300&lt;=16,13,IF(L300&lt;=24,9,IF(L300&lt;=32,4,0))))-IF(L300&lt;=8,0,IF(L300&lt;=16,(L300-9)*0.34,IF(L300&lt;=24,(L300-17)*0.34,IF(L300&lt;=32,(L300-25)*0.34,0)))),0)+IF(F300="JOŽ",IF(L300=1,85,IF(L300=2,59.5,IF(L300=3,45,IF(L300=4,32.5,IF(L300=5,30,IF(L300=6,27.5,IF(L300=7,25,IF(L300=8,22.5,0))))))))+IF(L300&lt;=8,0,IF(L300&lt;=16,19,IF(L300&lt;=24,13,0)))-IF(L300&lt;=8,0,IF(L300&lt;=16,(L300-9)*0.425,IF(L300&lt;=24,(L300-17)*0.425,0))),0)+IF(F300="JPČ",IF(L300=1,68,IF(L300=2,47.6,IF(L300=3,36,IF(L300=4,26,IF(L300=5,24,IF(L300=6,22,IF(L300=7,20,IF(L300=8,18,0))))))))+IF(L300&lt;=8,0,IF(L300&lt;=16,13,IF(L300&lt;=24,9,0)))-IF(L300&lt;=8,0,IF(L300&lt;=16,(L300-9)*0.34,IF(L300&lt;=24,(L300-17)*0.34,0))),0)+IF(F300="JEČ",IF(L300=1,34,IF(L300=2,26.04,IF(L300=3,20.6,IF(L300=4,12,IF(L300=5,11,IF(L300=6,10,IF(L300=7,9,IF(L300=8,8,0))))))))+IF(L300&lt;=8,0,IF(L300&lt;=16,6,0))-IF(L300&lt;=8,0,IF(L300&lt;=16,(L300-9)*0.17,0)),0)+IF(F300="JEOF",IF(L300=1,34,IF(L300=2,26.04,IF(L300=3,20.6,IF(L300=4,12,IF(L300=5,11,IF(L300=6,10,IF(L300=7,9,IF(L300=8,8,0))))))))+IF(L300&lt;=8,0,IF(L300&lt;=16,6,0))-IF(L300&lt;=8,0,IF(L300&lt;=16,(L300-9)*0.17,0)),0)+IF(F300="JnPČ",IF(L300=1,51,IF(L300=2,35.7,IF(L300=3,27,IF(L300=4,19.5,IF(L300=5,18,IF(L300=6,16.5,IF(L300=7,15,IF(L300=8,13.5,0))))))))+IF(L300&lt;=8,0,IF(L300&lt;=16,10,0))-IF(L300&lt;=8,0,IF(L300&lt;=16,(L300-9)*0.255,0)),0)+IF(F300="JnEČ",IF(L300=1,25.5,IF(L300=2,19.53,IF(L300=3,15.48,IF(L300=4,9,IF(L300=5,8.25,IF(L300=6,7.5,IF(L300=7,6.75,IF(L300=8,6,0))))))))+IF(L300&lt;=8,0,IF(L300&lt;=16,5,0))-IF(L300&lt;=8,0,IF(L300&lt;=16,(L300-9)*0.1275,0)),0)+IF(F300="JčPČ",IF(L300=1,21.25,IF(L300=2,14.5,IF(L300=3,11.5,IF(L300=4,7,IF(L300=5,6.5,IF(L300=6,6,IF(L300=7,5.5,IF(L300=8,5,0))))))))+IF(L300&lt;=8,0,IF(L300&lt;=16,4,0))-IF(L300&lt;=8,0,IF(L300&lt;=16,(L300-9)*0.10625,0)),0)+IF(F300="JčEČ",IF(L300=1,17,IF(L300=2,13.02,IF(L300=3,10.32,IF(L300=4,6,IF(L300=5,5.5,IF(L300=6,5,IF(L300=7,4.5,IF(L300=8,4,0))))))))+IF(L300&lt;=8,0,IF(L300&lt;=16,3,0))-IF(L300&lt;=8,0,IF(L300&lt;=16,(L300-9)*0.085,0)),0)+IF(F300="NEAK",IF(L300=1,11.48,IF(L300=2,8.79,IF(L300=3,6.97,IF(L300=4,4.05,IF(L300=5,3.71,IF(L300=6,3.38,IF(L300=7,3.04,IF(L300=8,2.7,0))))))))+IF(L300&lt;=8,0,IF(L300&lt;=16,2,IF(L300&lt;=24,1.3,0)))-IF(L300&lt;=8,0,IF(L300&lt;=16,(L300-9)*0.0574,IF(L300&lt;=24,(L300-17)*0.0574,0))),0))*IF(L300&lt;0,1,IF(OR(F300="PČ",F300="PŽ",F300="PT"),IF(J300&lt;32,J300/32,1),1))* IF(L300&lt;0,1,IF(OR(F300="EČ",F300="EŽ",F300="JOŽ",F300="JPČ",F300="NEAK"),IF(J300&lt;24,J300/24,1),1))*IF(L300&lt;0,1,IF(OR(F300="PČneol",F300="JEČ",F300="JEOF",F300="JnPČ",F300="JnEČ",F300="JčPČ",F300="JčEČ"),IF(J300&lt;16,J300/16,1),1))*IF(L300&lt;0,1,IF(F300="EČneol",IF(J300&lt;8,J300/8,1),1))</f>
        <v>0</v>
      </c>
      <c r="O300" s="75">
        <f t="shared" ref="O300" si="226">IF(F300="OŽ",N300,IF(H300="Ne",IF(J300*0.3&lt;J300-L300,N300,0),IF(J300*0.1&lt;J300-L300,N300,0)))</f>
        <v>0</v>
      </c>
      <c r="P300" s="74">
        <f t="shared" ref="P300" si="227">IF(O300=0,0,IF(F300="OŽ",IF(L300&gt;35,0,IF(J300&gt;35,(36-L300)*1.836,((36-L300)-(36-J300))*1.836)),0)+IF(F300="PČ",IF(L300&gt;31,0,IF(J300&gt;31,(32-L300)*1.347,((32-L300)-(32-J300))*1.347)),0)+ IF(F300="PČneol",IF(L300&gt;15,0,IF(J300&gt;15,(16-L300)*0.255,((16-L300)-(16-J300))*0.255)),0)+IF(F300="PŽ",IF(L300&gt;31,0,IF(J300&gt;31,(32-L300)*0.255,((32-L300)-(32-J300))*0.255)),0)+IF(F300="EČ",IF(L300&gt;23,0,IF(J300&gt;23,(24-L300)*0.612,((24-L300)-(24-J300))*0.612)),0)+IF(F300="EČneol",IF(L300&gt;7,0,IF(J300&gt;7,(8-L300)*0.204,((8-L300)-(8-J300))*0.204)),0)+IF(F300="EŽ",IF(L300&gt;23,0,IF(J300&gt;23,(24-L300)*0.204,((24-L300)-(24-J300))*0.204)),0)+IF(F300="PT",IF(L300&gt;31,0,IF(J300&gt;31,(32-L300)*0.204,((32-L300)-(32-J300))*0.204)),0)+IF(F300="JOŽ",IF(L300&gt;23,0,IF(J300&gt;23,(24-L300)*0.255,((24-L300)-(24-J300))*0.255)),0)+IF(F300="JPČ",IF(L300&gt;23,0,IF(J300&gt;23,(24-L300)*0.204,((24-L300)-(24-J300))*0.204)),0)+IF(F300="JEČ",IF(L300&gt;15,0,IF(J300&gt;15,(16-L300)*0.102,((16-L300)-(16-J300))*0.102)),0)+IF(F300="JEOF",IF(L300&gt;15,0,IF(J300&gt;15,(16-L300)*0.102,((16-L300)-(16-J300))*0.102)),0)+IF(F300="JnPČ",IF(L300&gt;15,0,IF(J300&gt;15,(16-L300)*0.153,((16-L300)-(16-J300))*0.153)),0)+IF(F300="JnEČ",IF(L300&gt;15,0,IF(J300&gt;15,(16-L300)*0.0765,((16-L300)-(16-J300))*0.0765)),0)+IF(F300="JčPČ",IF(L300&gt;15,0,IF(J300&gt;15,(16-L300)*0.06375,((16-L300)-(16-J300))*0.06375)),0)+IF(F300="JčEČ",IF(L300&gt;15,0,IF(J300&gt;15,(16-L300)*0.051,((16-L300)-(16-J300))*0.051)),0)+IF(F300="NEAK",IF(L300&gt;23,0,IF(J300&gt;23,(24-L300)*0.03444,((24-L300)-(24-J300))*0.03444)),0))</f>
        <v>0</v>
      </c>
      <c r="Q300" s="77">
        <f t="shared" ref="Q300" si="228">IF(ISERROR(P300*100/N300),0,(P300*100/N300))</f>
        <v>0</v>
      </c>
      <c r="R300" s="76">
        <f t="shared" ref="R300" si="229">IF(Q300&lt;=30,O300+P300,O300+O300*0.3)*IF(G300=1,0.4,IF(G300=2,0.75,IF(G300="1 (kas 4 m. 1 k. nerengiamos)",0.52,1)))*IF(D300="olimpinė",1,IF(M300="Ne",0.5,1))*IF(OR(A$5="Lietuvos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federacija"),IF(OR(J300&lt;8,K300&lt;16),0,1),1)*E300*IF(I300&lt;=1,1,1/I300)*IF(OR(A$5="Lietuvos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</row>
    <row r="301" spans="1:34">
      <c r="A301" s="124" t="s">
        <v>40</v>
      </c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6"/>
      <c r="R301" s="76">
        <f>SUM(R294:R300)</f>
        <v>208.32480000000004</v>
      </c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</row>
    <row r="302" spans="1:34" ht="15.75">
      <c r="A302" s="53" t="s">
        <v>102</v>
      </c>
      <c r="B302" s="53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1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</row>
    <row r="303" spans="1:34">
      <c r="A303" s="54" t="s">
        <v>61</v>
      </c>
      <c r="B303" s="54"/>
      <c r="C303" s="54"/>
      <c r="D303" s="54"/>
      <c r="E303" s="54"/>
      <c r="F303" s="54"/>
      <c r="G303" s="54"/>
      <c r="H303" s="54"/>
      <c r="I303" s="54"/>
      <c r="J303" s="50"/>
      <c r="K303" s="50"/>
      <c r="L303" s="50"/>
      <c r="M303" s="50"/>
      <c r="N303" s="50"/>
      <c r="O303" s="50"/>
      <c r="P303" s="50"/>
      <c r="Q303" s="50"/>
      <c r="R303" s="51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</row>
    <row r="304" spans="1:34">
      <c r="A304" s="54"/>
      <c r="B304" s="54"/>
      <c r="C304" s="54"/>
      <c r="D304" s="54"/>
      <c r="E304" s="54"/>
      <c r="F304" s="54"/>
      <c r="G304" s="54"/>
      <c r="H304" s="54"/>
      <c r="I304" s="54"/>
      <c r="J304" s="50"/>
      <c r="K304" s="50"/>
      <c r="L304" s="50"/>
      <c r="M304" s="50"/>
      <c r="N304" s="50"/>
      <c r="O304" s="50"/>
      <c r="P304" s="50"/>
      <c r="Q304" s="50"/>
      <c r="R304" s="51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</row>
    <row r="305" spans="1:34">
      <c r="A305" s="127" t="s">
        <v>174</v>
      </c>
      <c r="B305" s="128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82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</row>
    <row r="306" spans="1:34" ht="18">
      <c r="A306" s="112" t="s">
        <v>27</v>
      </c>
      <c r="B306" s="113"/>
      <c r="C306" s="113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82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</row>
    <row r="307" spans="1:34">
      <c r="A307" s="127" t="s">
        <v>175</v>
      </c>
      <c r="B307" s="128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  <c r="N307" s="128"/>
      <c r="O307" s="128"/>
      <c r="P307" s="128"/>
      <c r="Q307" s="82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</row>
    <row r="308" spans="1:34">
      <c r="A308" s="81">
        <v>1</v>
      </c>
      <c r="B308" s="86" t="s">
        <v>76</v>
      </c>
      <c r="C308" s="87" t="s">
        <v>128</v>
      </c>
      <c r="D308" s="86" t="s">
        <v>30</v>
      </c>
      <c r="E308" s="86">
        <v>1</v>
      </c>
      <c r="F308" s="86" t="s">
        <v>31</v>
      </c>
      <c r="G308" s="86">
        <v>1</v>
      </c>
      <c r="H308" s="86" t="s">
        <v>98</v>
      </c>
      <c r="I308" s="86"/>
      <c r="J308" s="86">
        <v>43</v>
      </c>
      <c r="K308" s="86"/>
      <c r="L308" s="86">
        <v>33</v>
      </c>
      <c r="M308" s="86" t="s">
        <v>32</v>
      </c>
      <c r="N308" s="88">
        <f t="shared" ref="N308:N312" si="230">(IF(F308="OŽ",IF(L308=1,550.8,IF(L308=2,426.38,IF(L308=3,342.14,IF(L308=4,181.44,IF(L308=5,168.48,IF(L308=6,155.52,IF(L308=7,148.5,IF(L308=8,144,0))))))))+IF(L308&lt;=8,0,IF(L308&lt;=16,137.7,IF(L308&lt;=24,108,IF(L308&lt;=32,80.1,IF(L308&lt;=36,52.2,0)))))-IF(L308&lt;=8,0,IF(L308&lt;=16,(L308-9)*2.754,IF(L308&lt;=24,(L308-17)* 2.754,IF(L308&lt;=32,(L308-25)* 2.754,IF(L308&lt;=36,(L308-33)*2.754,0))))),0)+IF(F308="PČ",IF(L308=1,449,IF(L308=2,314.6,IF(L308=3,238,IF(L308=4,172,IF(L308=5,159,IF(L308=6,145,IF(L308=7,132,IF(L308=8,119,0))))))))+IF(L308&lt;=8,0,IF(L308&lt;=16,88,IF(L308&lt;=24,55,IF(L308&lt;=32,22,0))))-IF(L308&lt;=8,0,IF(L308&lt;=16,(L308-9)*2.245,IF(L308&lt;=24,(L308-17)*2.245,IF(L308&lt;=32,(L308-25)*2.245,0)))),0)+IF(F308="PČneol",IF(L308=1,85,IF(L308=2,64.61,IF(L308=3,50.76,IF(L308=4,16.25,IF(L308=5,15,IF(L308=6,13.75,IF(L308=7,12.5,IF(L308=8,11.25,0))))))))+IF(L308&lt;=8,0,IF(L308&lt;=16,9,0))-IF(L308&lt;=8,0,IF(L308&lt;=16,(L308-9)*0.425,0)),0)+IF(F308="PŽ",IF(L308=1,85,IF(L308=2,59.5,IF(L308=3,45,IF(L308=4,32.5,IF(L308=5,30,IF(L308=6,27.5,IF(L308=7,25,IF(L308=8,22.5,0))))))))+IF(L308&lt;=8,0,IF(L308&lt;=16,19,IF(L308&lt;=24,13,IF(L308&lt;=32,8,0))))-IF(L308&lt;=8,0,IF(L308&lt;=16,(L308-9)*0.425,IF(L308&lt;=24,(L308-17)*0.425,IF(L308&lt;=32,(L308-25)*0.425,0)))),0)+IF(F308="EČ",IF(L308=1,204,IF(L308=2,156.24,IF(L308=3,123.84,IF(L308=4,72,IF(L308=5,66,IF(L308=6,60,IF(L308=7,54,IF(L308=8,48,0))))))))+IF(L308&lt;=8,0,IF(L308&lt;=16,40,IF(L308&lt;=24,25,0)))-IF(L308&lt;=8,0,IF(L308&lt;=16,(L308-9)*1.02,IF(L308&lt;=24,(L308-17)*1.02,0))),0)+IF(F308="EČneol",IF(L308=1,68,IF(L308=2,51.69,IF(L308=3,40.61,IF(L308=4,13,IF(L308=5,12,IF(L308=6,11,IF(L308=7,10,IF(L308=8,9,0)))))))))+IF(F308="EŽ",IF(L308=1,68,IF(L308=2,47.6,IF(L308=3,36,IF(L308=4,18,IF(L308=5,16.5,IF(L308=6,15,IF(L308=7,13.5,IF(L308=8,12,0))))))))+IF(L308&lt;=8,0,IF(L308&lt;=16,10,IF(L308&lt;=24,6,0)))-IF(L308&lt;=8,0,IF(L308&lt;=16,(L308-9)*0.34,IF(L308&lt;=24,(L308-17)*0.34,0))),0)+IF(F308="PT",IF(L308=1,68,IF(L308=2,52.08,IF(L308=3,41.28,IF(L308=4,24,IF(L308=5,22,IF(L308=6,20,IF(L308=7,18,IF(L308=8,16,0))))))))+IF(L308&lt;=8,0,IF(L308&lt;=16,13,IF(L308&lt;=24,9,IF(L308&lt;=32,4,0))))-IF(L308&lt;=8,0,IF(L308&lt;=16,(L308-9)*0.34,IF(L308&lt;=24,(L308-17)*0.34,IF(L308&lt;=32,(L308-25)*0.34,0)))),0)+IF(F308="JOŽ",IF(L308=1,85,IF(L308=2,59.5,IF(L308=3,45,IF(L308=4,32.5,IF(L308=5,30,IF(L308=6,27.5,IF(L308=7,25,IF(L308=8,22.5,0))))))))+IF(L308&lt;=8,0,IF(L308&lt;=16,19,IF(L308&lt;=24,13,0)))-IF(L308&lt;=8,0,IF(L308&lt;=16,(L308-9)*0.425,IF(L308&lt;=24,(L308-17)*0.425,0))),0)+IF(F308="JPČ",IF(L308=1,68,IF(L308=2,47.6,IF(L308=3,36,IF(L308=4,26,IF(L308=5,24,IF(L308=6,22,IF(L308=7,20,IF(L308=8,18,0))))))))+IF(L308&lt;=8,0,IF(L308&lt;=16,13,IF(L308&lt;=24,9,0)))-IF(L308&lt;=8,0,IF(L308&lt;=16,(L308-9)*0.34,IF(L308&lt;=24,(L308-17)*0.34,0))),0)+IF(F308="JEČ",IF(L308=1,34,IF(L308=2,26.04,IF(L308=3,20.6,IF(L308=4,12,IF(L308=5,11,IF(L308=6,10,IF(L308=7,9,IF(L308=8,8,0))))))))+IF(L308&lt;=8,0,IF(L308&lt;=16,6,0))-IF(L308&lt;=8,0,IF(L308&lt;=16,(L308-9)*0.17,0)),0)+IF(F308="JEOF",IF(L308=1,34,IF(L308=2,26.04,IF(L308=3,20.6,IF(L308=4,12,IF(L308=5,11,IF(L308=6,10,IF(L308=7,9,IF(L308=8,8,0))))))))+IF(L308&lt;=8,0,IF(L308&lt;=16,6,0))-IF(L308&lt;=8,0,IF(L308&lt;=16,(L308-9)*0.17,0)),0)+IF(F308="JnPČ",IF(L308=1,51,IF(L308=2,35.7,IF(L308=3,27,IF(L308=4,19.5,IF(L308=5,18,IF(L308=6,16.5,IF(L308=7,15,IF(L308=8,13.5,0))))))))+IF(L308&lt;=8,0,IF(L308&lt;=16,10,0))-IF(L308&lt;=8,0,IF(L308&lt;=16,(L308-9)*0.255,0)),0)+IF(F308="JnEČ",IF(L308=1,25.5,IF(L308=2,19.53,IF(L308=3,15.48,IF(L308=4,9,IF(L308=5,8.25,IF(L308=6,7.5,IF(L308=7,6.75,IF(L308=8,6,0))))))))+IF(L308&lt;=8,0,IF(L308&lt;=16,5,0))-IF(L308&lt;=8,0,IF(L308&lt;=16,(L308-9)*0.1275,0)),0)+IF(F308="JčPČ",IF(L308=1,21.25,IF(L308=2,14.5,IF(L308=3,11.5,IF(L308=4,7,IF(L308=5,6.5,IF(L308=6,6,IF(L308=7,5.5,IF(L308=8,5,0))))))))+IF(L308&lt;=8,0,IF(L308&lt;=16,4,0))-IF(L308&lt;=8,0,IF(L308&lt;=16,(L308-9)*0.10625,0)),0)+IF(F308="JčEČ",IF(L308=1,17,IF(L308=2,13.02,IF(L308=3,10.32,IF(L308=4,6,IF(L308=5,5.5,IF(L308=6,5,IF(L308=7,4.5,IF(L308=8,4,0))))))))+IF(L308&lt;=8,0,IF(L308&lt;=16,3,0))-IF(L308&lt;=8,0,IF(L308&lt;=16,(L308-9)*0.085,0)),0)+IF(F308="NEAK",IF(L308=1,11.48,IF(L308=2,8.79,IF(L308=3,6.97,IF(L308=4,4.05,IF(L308=5,3.71,IF(L308=6,3.38,IF(L308=7,3.04,IF(L308=8,2.7,0))))))))+IF(L308&lt;=8,0,IF(L308&lt;=16,2,IF(L308&lt;=24,1.3,0)))-IF(L308&lt;=8,0,IF(L308&lt;=16,(L308-9)*0.0574,IF(L308&lt;=24,(L308-17)*0.0574,0))),0))*IF(L308&lt;0,1,IF(OR(F308="PČ",F308="PŽ",F308="PT"),IF(J308&lt;32,J308/32,1),1))* IF(L308&lt;0,1,IF(OR(F308="EČ",F308="EŽ",F308="JOŽ",F308="JPČ",F308="NEAK"),IF(J308&lt;24,J308/24,1),1))*IF(L308&lt;0,1,IF(OR(F308="PČneol",F308="JEČ",F308="JEOF",F308="JnPČ",F308="JnEČ",F308="JčPČ",F308="JčEČ"),IF(J308&lt;16,J308/16,1),1))*IF(L308&lt;0,1,IF(F308="EČneol",IF(J308&lt;8,J308/8,1),1))</f>
        <v>0</v>
      </c>
      <c r="O308" s="89">
        <f t="shared" ref="O308:O312" si="231">IF(F308="OŽ",N308,IF(H308="Ne",IF(J308*0.3&lt;J308-L308,N308,0),IF(J308*0.1&lt;J308-L308,N308,0)))</f>
        <v>0</v>
      </c>
      <c r="P308" s="90">
        <f t="shared" ref="P308:P312" si="232">IF(O308=0,0,IF(F308="OŽ",IF(L308&gt;35,0,IF(J308&gt;35,(36-L308)*1.836,((36-L308)-(36-J308))*1.836)),0)+IF(F308="PČ",IF(L308&gt;31,0,IF(J308&gt;31,(32-L308)*1.347,((32-L308)-(32-J308))*1.347)),0)+ IF(F308="PČneol",IF(L308&gt;15,0,IF(J308&gt;15,(16-L308)*0.255,((16-L308)-(16-J308))*0.255)),0)+IF(F308="PŽ",IF(L308&gt;31,0,IF(J308&gt;31,(32-L308)*0.255,((32-L308)-(32-J308))*0.255)),0)+IF(F308="EČ",IF(L308&gt;23,0,IF(J308&gt;23,(24-L308)*0.612,((24-L308)-(24-J308))*0.612)),0)+IF(F308="EČneol",IF(L308&gt;7,0,IF(J308&gt;7,(8-L308)*0.204,((8-L308)-(8-J308))*0.204)),0)+IF(F308="EŽ",IF(L308&gt;23,0,IF(J308&gt;23,(24-L308)*0.204,((24-L308)-(24-J308))*0.204)),0)+IF(F308="PT",IF(L308&gt;31,0,IF(J308&gt;31,(32-L308)*0.204,((32-L308)-(32-J308))*0.204)),0)+IF(F308="JOŽ",IF(L308&gt;23,0,IF(J308&gt;23,(24-L308)*0.255,((24-L308)-(24-J308))*0.255)),0)+IF(F308="JPČ",IF(L308&gt;23,0,IF(J308&gt;23,(24-L308)*0.204,((24-L308)-(24-J308))*0.204)),0)+IF(F308="JEČ",IF(L308&gt;15,0,IF(J308&gt;15,(16-L308)*0.102,((16-L308)-(16-J308))*0.102)),0)+IF(F308="JEOF",IF(L308&gt;15,0,IF(J308&gt;15,(16-L308)*0.102,((16-L308)-(16-J308))*0.102)),0)+IF(F308="JnPČ",IF(L308&gt;15,0,IF(J308&gt;15,(16-L308)*0.153,((16-L308)-(16-J308))*0.153)),0)+IF(F308="JnEČ",IF(L308&gt;15,0,IF(J308&gt;15,(16-L308)*0.0765,((16-L308)-(16-J308))*0.0765)),0)+IF(F308="JčPČ",IF(L308&gt;15,0,IF(J308&gt;15,(16-L308)*0.06375,((16-L308)-(16-J308))*0.06375)),0)+IF(F308="JčEČ",IF(L308&gt;15,0,IF(J308&gt;15,(16-L308)*0.051,((16-L308)-(16-J308))*0.051)),0)+IF(F308="NEAK",IF(L308&gt;23,0,IF(J308&gt;23,(24-L308)*0.03444,((24-L308)-(24-J308))*0.03444)),0))</f>
        <v>0</v>
      </c>
      <c r="Q308" s="91">
        <f t="shared" ref="Q308:Q312" si="233">IF(ISERROR(P308*100/N308),0,(P308*100/N308))</f>
        <v>0</v>
      </c>
      <c r="R308" s="92">
        <f t="shared" ref="R308:R312" si="234">IF(Q308&lt;=30,O308+P308,O308+O308*0.3)*IF(G308=1,0.4,IF(G308=2,0.75,IF(G308="1 (kas 4 m. 1 k. nerengiamos)",0.52,1)))*IF(D308="olimpinė",1,IF(M308="Ne",0.5,1))*IF(OR(A$5="Lietuvos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federacija"),IF(OR(J308&lt;8,K308&lt;16),0,1),1)*E308*IF(I308&lt;=1,1,1/I308)*IF(OR(A$5="Lietuvos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</row>
    <row r="309" spans="1:34">
      <c r="A309" s="81">
        <v>2</v>
      </c>
      <c r="B309" s="86" t="s">
        <v>53</v>
      </c>
      <c r="C309" s="87" t="s">
        <v>128</v>
      </c>
      <c r="D309" s="86" t="s">
        <v>30</v>
      </c>
      <c r="E309" s="86">
        <v>1</v>
      </c>
      <c r="F309" s="86" t="s">
        <v>31</v>
      </c>
      <c r="G309" s="86">
        <v>1</v>
      </c>
      <c r="H309" s="86" t="s">
        <v>98</v>
      </c>
      <c r="I309" s="86"/>
      <c r="J309" s="86">
        <v>43</v>
      </c>
      <c r="K309" s="86"/>
      <c r="L309" s="86">
        <v>6</v>
      </c>
      <c r="M309" s="86" t="s">
        <v>32</v>
      </c>
      <c r="N309" s="88">
        <f t="shared" si="230"/>
        <v>10</v>
      </c>
      <c r="O309" s="89">
        <f t="shared" si="231"/>
        <v>10</v>
      </c>
      <c r="P309" s="90">
        <f t="shared" si="232"/>
        <v>1.02</v>
      </c>
      <c r="Q309" s="91">
        <f t="shared" si="233"/>
        <v>10.199999999999999</v>
      </c>
      <c r="R309" s="92">
        <f t="shared" si="234"/>
        <v>4.4961600000000006</v>
      </c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</row>
    <row r="310" spans="1:34">
      <c r="A310" s="81">
        <v>3</v>
      </c>
      <c r="B310" s="86" t="s">
        <v>164</v>
      </c>
      <c r="C310" s="87" t="s">
        <v>128</v>
      </c>
      <c r="D310" s="86" t="s">
        <v>30</v>
      </c>
      <c r="E310" s="86">
        <v>1</v>
      </c>
      <c r="F310" s="86" t="s">
        <v>31</v>
      </c>
      <c r="G310" s="86">
        <v>1</v>
      </c>
      <c r="H310" s="86" t="s">
        <v>98</v>
      </c>
      <c r="I310" s="86"/>
      <c r="J310" s="86">
        <v>43</v>
      </c>
      <c r="K310" s="86"/>
      <c r="L310" s="86">
        <v>10</v>
      </c>
      <c r="M310" s="86" t="s">
        <v>32</v>
      </c>
      <c r="N310" s="88">
        <f t="shared" si="230"/>
        <v>5.83</v>
      </c>
      <c r="O310" s="89">
        <f t="shared" si="231"/>
        <v>5.83</v>
      </c>
      <c r="P310" s="90">
        <f t="shared" si="232"/>
        <v>0.61199999999999999</v>
      </c>
      <c r="Q310" s="91">
        <f t="shared" si="233"/>
        <v>10.497427101200685</v>
      </c>
      <c r="R310" s="92">
        <f t="shared" si="234"/>
        <v>2.6283360000000004</v>
      </c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</row>
    <row r="311" spans="1:34">
      <c r="A311" s="81">
        <v>4</v>
      </c>
      <c r="B311" s="86" t="s">
        <v>165</v>
      </c>
      <c r="C311" s="87" t="s">
        <v>29</v>
      </c>
      <c r="D311" s="86" t="s">
        <v>30</v>
      </c>
      <c r="E311" s="86">
        <v>1</v>
      </c>
      <c r="F311" s="86" t="s">
        <v>31</v>
      </c>
      <c r="G311" s="86">
        <v>1</v>
      </c>
      <c r="H311" s="86" t="s">
        <v>98</v>
      </c>
      <c r="I311" s="86"/>
      <c r="J311" s="86">
        <v>43</v>
      </c>
      <c r="K311" s="86"/>
      <c r="L311" s="86">
        <v>21</v>
      </c>
      <c r="M311" s="86" t="s">
        <v>32</v>
      </c>
      <c r="N311" s="88">
        <f t="shared" si="230"/>
        <v>0</v>
      </c>
      <c r="O311" s="89">
        <f t="shared" si="231"/>
        <v>0</v>
      </c>
      <c r="P311" s="90">
        <f t="shared" si="232"/>
        <v>0</v>
      </c>
      <c r="Q311" s="91">
        <f t="shared" si="233"/>
        <v>0</v>
      </c>
      <c r="R311" s="92">
        <f t="shared" si="234"/>
        <v>0</v>
      </c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</row>
    <row r="312" spans="1:34" ht="30">
      <c r="A312" s="81">
        <v>5</v>
      </c>
      <c r="B312" s="86" t="s">
        <v>176</v>
      </c>
      <c r="C312" s="87" t="s">
        <v>72</v>
      </c>
      <c r="D312" s="86" t="s">
        <v>39</v>
      </c>
      <c r="E312" s="86">
        <v>3</v>
      </c>
      <c r="F312" s="86" t="s">
        <v>31</v>
      </c>
      <c r="G312" s="86">
        <v>1</v>
      </c>
      <c r="H312" s="86" t="s">
        <v>98</v>
      </c>
      <c r="I312" s="86"/>
      <c r="J312" s="86">
        <v>9</v>
      </c>
      <c r="K312" s="86">
        <v>20</v>
      </c>
      <c r="L312" s="86">
        <v>6</v>
      </c>
      <c r="M312" s="86" t="s">
        <v>32</v>
      </c>
      <c r="N312" s="88">
        <f t="shared" si="230"/>
        <v>5.625</v>
      </c>
      <c r="O312" s="89">
        <f t="shared" si="231"/>
        <v>5.625</v>
      </c>
      <c r="P312" s="90">
        <f t="shared" si="232"/>
        <v>0.30599999999999999</v>
      </c>
      <c r="Q312" s="91">
        <f t="shared" si="233"/>
        <v>5.4399999999999995</v>
      </c>
      <c r="R312" s="92">
        <f t="shared" si="234"/>
        <v>7.2595440000000009</v>
      </c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</row>
    <row r="313" spans="1:34">
      <c r="A313" s="81">
        <v>6</v>
      </c>
      <c r="B313" s="86" t="s">
        <v>55</v>
      </c>
      <c r="C313" s="87" t="s">
        <v>128</v>
      </c>
      <c r="D313" s="86" t="s">
        <v>30</v>
      </c>
      <c r="E313" s="86">
        <v>1</v>
      </c>
      <c r="F313" s="86" t="s">
        <v>31</v>
      </c>
      <c r="G313" s="86">
        <v>1</v>
      </c>
      <c r="H313" s="86" t="s">
        <v>32</v>
      </c>
      <c r="I313" s="86"/>
      <c r="J313" s="86">
        <v>49</v>
      </c>
      <c r="K313" s="86"/>
      <c r="L313" s="86">
        <v>23</v>
      </c>
      <c r="M313" s="86" t="s">
        <v>32</v>
      </c>
      <c r="N313" s="88">
        <f t="shared" ref="N313" si="235">(IF(F313="OŽ",IF(L313=1,550.8,IF(L313=2,426.38,IF(L313=3,342.14,IF(L313=4,181.44,IF(L313=5,168.48,IF(L313=6,155.52,IF(L313=7,148.5,IF(L313=8,144,0))))))))+IF(L313&lt;=8,0,IF(L313&lt;=16,137.7,IF(L313&lt;=24,108,IF(L313&lt;=32,80.1,IF(L313&lt;=36,52.2,0)))))-IF(L313&lt;=8,0,IF(L313&lt;=16,(L313-9)*2.754,IF(L313&lt;=24,(L313-17)* 2.754,IF(L313&lt;=32,(L313-25)* 2.754,IF(L313&lt;=36,(L313-33)*2.754,0))))),0)+IF(F313="PČ",IF(L313=1,449,IF(L313=2,314.6,IF(L313=3,238,IF(L313=4,172,IF(L313=5,159,IF(L313=6,145,IF(L313=7,132,IF(L313=8,119,0))))))))+IF(L313&lt;=8,0,IF(L313&lt;=16,88,IF(L313&lt;=24,55,IF(L313&lt;=32,22,0))))-IF(L313&lt;=8,0,IF(L313&lt;=16,(L313-9)*2.245,IF(L313&lt;=24,(L313-17)*2.245,IF(L313&lt;=32,(L313-25)*2.245,0)))),0)+IF(F313="PČneol",IF(L313=1,85,IF(L313=2,64.61,IF(L313=3,50.76,IF(L313=4,16.25,IF(L313=5,15,IF(L313=6,13.75,IF(L313=7,12.5,IF(L313=8,11.25,0))))))))+IF(L313&lt;=8,0,IF(L313&lt;=16,9,0))-IF(L313&lt;=8,0,IF(L313&lt;=16,(L313-9)*0.425,0)),0)+IF(F313="PŽ",IF(L313=1,85,IF(L313=2,59.5,IF(L313=3,45,IF(L313=4,32.5,IF(L313=5,30,IF(L313=6,27.5,IF(L313=7,25,IF(L313=8,22.5,0))))))))+IF(L313&lt;=8,0,IF(L313&lt;=16,19,IF(L313&lt;=24,13,IF(L313&lt;=32,8,0))))-IF(L313&lt;=8,0,IF(L313&lt;=16,(L313-9)*0.425,IF(L313&lt;=24,(L313-17)*0.425,IF(L313&lt;=32,(L313-25)*0.425,0)))),0)+IF(F313="EČ",IF(L313=1,204,IF(L313=2,156.24,IF(L313=3,123.84,IF(L313=4,72,IF(L313=5,66,IF(L313=6,60,IF(L313=7,54,IF(L313=8,48,0))))))))+IF(L313&lt;=8,0,IF(L313&lt;=16,40,IF(L313&lt;=24,25,0)))-IF(L313&lt;=8,0,IF(L313&lt;=16,(L313-9)*1.02,IF(L313&lt;=24,(L313-17)*1.02,0))),0)+IF(F313="EČneol",IF(L313=1,68,IF(L313=2,51.69,IF(L313=3,40.61,IF(L313=4,13,IF(L313=5,12,IF(L313=6,11,IF(L313=7,10,IF(L313=8,9,0)))))))))+IF(F313="EŽ",IF(L313=1,68,IF(L313=2,47.6,IF(L313=3,36,IF(L313=4,18,IF(L313=5,16.5,IF(L313=6,15,IF(L313=7,13.5,IF(L313=8,12,0))))))))+IF(L313&lt;=8,0,IF(L313&lt;=16,10,IF(L313&lt;=24,6,0)))-IF(L313&lt;=8,0,IF(L313&lt;=16,(L313-9)*0.34,IF(L313&lt;=24,(L313-17)*0.34,0))),0)+IF(F313="PT",IF(L313=1,68,IF(L313=2,52.08,IF(L313=3,41.28,IF(L313=4,24,IF(L313=5,22,IF(L313=6,20,IF(L313=7,18,IF(L313=8,16,0))))))))+IF(L313&lt;=8,0,IF(L313&lt;=16,13,IF(L313&lt;=24,9,IF(L313&lt;=32,4,0))))-IF(L313&lt;=8,0,IF(L313&lt;=16,(L313-9)*0.34,IF(L313&lt;=24,(L313-17)*0.34,IF(L313&lt;=32,(L313-25)*0.34,0)))),0)+IF(F313="JOŽ",IF(L313=1,85,IF(L313=2,59.5,IF(L313=3,45,IF(L313=4,32.5,IF(L313=5,30,IF(L313=6,27.5,IF(L313=7,25,IF(L313=8,22.5,0))))))))+IF(L313&lt;=8,0,IF(L313&lt;=16,19,IF(L313&lt;=24,13,0)))-IF(L313&lt;=8,0,IF(L313&lt;=16,(L313-9)*0.425,IF(L313&lt;=24,(L313-17)*0.425,0))),0)+IF(F313="JPČ",IF(L313=1,68,IF(L313=2,47.6,IF(L313=3,36,IF(L313=4,26,IF(L313=5,24,IF(L313=6,22,IF(L313=7,20,IF(L313=8,18,0))))))))+IF(L313&lt;=8,0,IF(L313&lt;=16,13,IF(L313&lt;=24,9,0)))-IF(L313&lt;=8,0,IF(L313&lt;=16,(L313-9)*0.34,IF(L313&lt;=24,(L313-17)*0.34,0))),0)+IF(F313="JEČ",IF(L313=1,34,IF(L313=2,26.04,IF(L313=3,20.6,IF(L313=4,12,IF(L313=5,11,IF(L313=6,10,IF(L313=7,9,IF(L313=8,8,0))))))))+IF(L313&lt;=8,0,IF(L313&lt;=16,6,0))-IF(L313&lt;=8,0,IF(L313&lt;=16,(L313-9)*0.17,0)),0)+IF(F313="JEOF",IF(L313=1,34,IF(L313=2,26.04,IF(L313=3,20.6,IF(L313=4,12,IF(L313=5,11,IF(L313=6,10,IF(L313=7,9,IF(L313=8,8,0))))))))+IF(L313&lt;=8,0,IF(L313&lt;=16,6,0))-IF(L313&lt;=8,0,IF(L313&lt;=16,(L313-9)*0.17,0)),0)+IF(F313="JnPČ",IF(L313=1,51,IF(L313=2,35.7,IF(L313=3,27,IF(L313=4,19.5,IF(L313=5,18,IF(L313=6,16.5,IF(L313=7,15,IF(L313=8,13.5,0))))))))+IF(L313&lt;=8,0,IF(L313&lt;=16,10,0))-IF(L313&lt;=8,0,IF(L313&lt;=16,(L313-9)*0.255,0)),0)+IF(F313="JnEČ",IF(L313=1,25.5,IF(L313=2,19.53,IF(L313=3,15.48,IF(L313=4,9,IF(L313=5,8.25,IF(L313=6,7.5,IF(L313=7,6.75,IF(L313=8,6,0))))))))+IF(L313&lt;=8,0,IF(L313&lt;=16,5,0))-IF(L313&lt;=8,0,IF(L313&lt;=16,(L313-9)*0.1275,0)),0)+IF(F313="JčPČ",IF(L313=1,21.25,IF(L313=2,14.5,IF(L313=3,11.5,IF(L313=4,7,IF(L313=5,6.5,IF(L313=6,6,IF(L313=7,5.5,IF(L313=8,5,0))))))))+IF(L313&lt;=8,0,IF(L313&lt;=16,4,0))-IF(L313&lt;=8,0,IF(L313&lt;=16,(L313-9)*0.10625,0)),0)+IF(F313="JčEČ",IF(L313=1,17,IF(L313=2,13.02,IF(L313=3,10.32,IF(L313=4,6,IF(L313=5,5.5,IF(L313=6,5,IF(L313=7,4.5,IF(L313=8,4,0))))))))+IF(L313&lt;=8,0,IF(L313&lt;=16,3,0))-IF(L313&lt;=8,0,IF(L313&lt;=16,(L313-9)*0.085,0)),0)+IF(F313="NEAK",IF(L313=1,11.48,IF(L313=2,8.79,IF(L313=3,6.97,IF(L313=4,4.05,IF(L313=5,3.71,IF(L313=6,3.38,IF(L313=7,3.04,IF(L313=8,2.7,0))))))))+IF(L313&lt;=8,0,IF(L313&lt;=16,2,IF(L313&lt;=24,1.3,0)))-IF(L313&lt;=8,0,IF(L313&lt;=16,(L313-9)*0.0574,IF(L313&lt;=24,(L313-17)*0.0574,0))),0))*IF(L313&lt;0,1,IF(OR(F313="PČ",F313="PŽ",F313="PT"),IF(J313&lt;32,J313/32,1),1))* IF(L313&lt;0,1,IF(OR(F313="EČ",F313="EŽ",F313="JOŽ",F313="JPČ",F313="NEAK"),IF(J313&lt;24,J313/24,1),1))*IF(L313&lt;0,1,IF(OR(F313="PČneol",F313="JEČ",F313="JEOF",F313="JnPČ",F313="JnEČ",F313="JčPČ",F313="JčEČ"),IF(J313&lt;16,J313/16,1),1))*IF(L313&lt;0,1,IF(F313="EČneol",IF(J313&lt;8,J313/8,1),1))</f>
        <v>0</v>
      </c>
      <c r="O313" s="89">
        <f t="shared" ref="O313" si="236">IF(F313="OŽ",N313,IF(H313="Ne",IF(J313*0.3&lt;J313-L313,N313,0),IF(J313*0.1&lt;J313-L313,N313,0)))</f>
        <v>0</v>
      </c>
      <c r="P313" s="90">
        <f t="shared" ref="P313" si="237">IF(O313=0,0,IF(F313="OŽ",IF(L313&gt;35,0,IF(J313&gt;35,(36-L313)*1.836,((36-L313)-(36-J313))*1.836)),0)+IF(F313="PČ",IF(L313&gt;31,0,IF(J313&gt;31,(32-L313)*1.347,((32-L313)-(32-J313))*1.347)),0)+ IF(F313="PČneol",IF(L313&gt;15,0,IF(J313&gt;15,(16-L313)*0.255,((16-L313)-(16-J313))*0.255)),0)+IF(F313="PŽ",IF(L313&gt;31,0,IF(J313&gt;31,(32-L313)*0.255,((32-L313)-(32-J313))*0.255)),0)+IF(F313="EČ",IF(L313&gt;23,0,IF(J313&gt;23,(24-L313)*0.612,((24-L313)-(24-J313))*0.612)),0)+IF(F313="EČneol",IF(L313&gt;7,0,IF(J313&gt;7,(8-L313)*0.204,((8-L313)-(8-J313))*0.204)),0)+IF(F313="EŽ",IF(L313&gt;23,0,IF(J313&gt;23,(24-L313)*0.204,((24-L313)-(24-J313))*0.204)),0)+IF(F313="PT",IF(L313&gt;31,0,IF(J313&gt;31,(32-L313)*0.204,((32-L313)-(32-J313))*0.204)),0)+IF(F313="JOŽ",IF(L313&gt;23,0,IF(J313&gt;23,(24-L313)*0.255,((24-L313)-(24-J313))*0.255)),0)+IF(F313="JPČ",IF(L313&gt;23,0,IF(J313&gt;23,(24-L313)*0.204,((24-L313)-(24-J313))*0.204)),0)+IF(F313="JEČ",IF(L313&gt;15,0,IF(J313&gt;15,(16-L313)*0.102,((16-L313)-(16-J313))*0.102)),0)+IF(F313="JEOF",IF(L313&gt;15,0,IF(J313&gt;15,(16-L313)*0.102,((16-L313)-(16-J313))*0.102)),0)+IF(F313="JnPČ",IF(L313&gt;15,0,IF(J313&gt;15,(16-L313)*0.153,((16-L313)-(16-J313))*0.153)),0)+IF(F313="JnEČ",IF(L313&gt;15,0,IF(J313&gt;15,(16-L313)*0.0765,((16-L313)-(16-J313))*0.0765)),0)+IF(F313="JčPČ",IF(L313&gt;15,0,IF(J313&gt;15,(16-L313)*0.06375,((16-L313)-(16-J313))*0.06375)),0)+IF(F313="JčEČ",IF(L313&gt;15,0,IF(J313&gt;15,(16-L313)*0.051,((16-L313)-(16-J313))*0.051)),0)+IF(F313="NEAK",IF(L313&gt;23,0,IF(J313&gt;23,(24-L313)*0.03444,((24-L313)-(24-J313))*0.03444)),0))</f>
        <v>0</v>
      </c>
      <c r="Q313" s="91">
        <f t="shared" ref="Q313" si="238">IF(ISERROR(P313*100/N313),0,(P313*100/N313))</f>
        <v>0</v>
      </c>
      <c r="R313" s="92">
        <f t="shared" ref="R313" si="239">IF(Q313&lt;=30,O313+P313,O313+O313*0.3)*IF(G313=1,0.4,IF(G313=2,0.75,IF(G313="1 (kas 4 m. 1 k. nerengiamos)",0.52,1)))*IF(D313="olimpinė",1,IF(M313="Ne",0.5,1))*IF(OR(A$5="Lietuvos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federacija"),IF(OR(J313&lt;8,K313&lt;16),0,1),1)*E313*IF(I313&lt;=1,1,1/I313)*IF(OR(A$5="Lietuvos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</row>
    <row r="314" spans="1:34" ht="15" customHeight="1">
      <c r="A314" s="140" t="s">
        <v>40</v>
      </c>
      <c r="B314" s="141"/>
      <c r="C314" s="141"/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2"/>
      <c r="R314" s="76">
        <v>0</v>
      </c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</row>
    <row r="315" spans="1:34" ht="15.75">
      <c r="A315" s="53" t="s">
        <v>102</v>
      </c>
      <c r="B315" s="53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1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</row>
    <row r="316" spans="1:34">
      <c r="A316" s="54" t="s">
        <v>61</v>
      </c>
      <c r="B316" s="54"/>
      <c r="C316" s="54"/>
      <c r="D316" s="54"/>
      <c r="E316" s="54"/>
      <c r="F316" s="54"/>
      <c r="G316" s="54"/>
      <c r="H316" s="54"/>
      <c r="I316" s="54"/>
      <c r="J316" s="50"/>
      <c r="K316" s="50"/>
      <c r="L316" s="50"/>
      <c r="M316" s="50"/>
      <c r="N316" s="50"/>
      <c r="O316" s="50"/>
      <c r="P316" s="50"/>
      <c r="Q316" s="50"/>
      <c r="R316" s="51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</row>
    <row r="317" spans="1:34" s="6" customFormat="1">
      <c r="A317" s="54"/>
      <c r="B317" s="54"/>
      <c r="C317" s="54"/>
      <c r="D317" s="54"/>
      <c r="E317" s="54"/>
      <c r="F317" s="54"/>
      <c r="G317" s="54"/>
      <c r="H317" s="54"/>
      <c r="I317" s="54"/>
      <c r="J317" s="50"/>
      <c r="K317" s="50"/>
      <c r="L317" s="50"/>
      <c r="M317" s="50"/>
      <c r="N317" s="50"/>
      <c r="O317" s="50"/>
      <c r="P317" s="50"/>
      <c r="Q317" s="50"/>
      <c r="R317" s="51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</row>
    <row r="318" spans="1:34">
      <c r="A318" s="127" t="s">
        <v>177</v>
      </c>
      <c r="B318" s="128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  <c r="N318" s="128"/>
      <c r="O318" s="128"/>
      <c r="P318" s="128"/>
      <c r="Q318" s="82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</row>
    <row r="319" spans="1:34" ht="18">
      <c r="A319" s="112" t="s">
        <v>27</v>
      </c>
      <c r="B319" s="113"/>
      <c r="C319" s="113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82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</row>
    <row r="320" spans="1:34">
      <c r="A320" s="127" t="s">
        <v>178</v>
      </c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82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</row>
    <row r="321" spans="1:34">
      <c r="A321" s="81">
        <v>1</v>
      </c>
      <c r="B321" s="48" t="s">
        <v>179</v>
      </c>
      <c r="C321" s="67" t="s">
        <v>29</v>
      </c>
      <c r="D321" s="81" t="s">
        <v>30</v>
      </c>
      <c r="E321" s="81">
        <v>1</v>
      </c>
      <c r="F321" s="81" t="s">
        <v>85</v>
      </c>
      <c r="G321" s="81">
        <v>1</v>
      </c>
      <c r="H321" s="81" t="s">
        <v>32</v>
      </c>
      <c r="I321" s="81"/>
      <c r="J321" s="81">
        <v>54</v>
      </c>
      <c r="K321" s="81"/>
      <c r="L321" s="81">
        <v>30</v>
      </c>
      <c r="M321" s="81" t="s">
        <v>32</v>
      </c>
      <c r="N321" s="73">
        <f t="shared" ref="N321:N329" si="240">(IF(F321="OŽ",IF(L321=1,550.8,IF(L321=2,426.38,IF(L321=3,342.14,IF(L321=4,181.44,IF(L321=5,168.48,IF(L321=6,155.52,IF(L321=7,148.5,IF(L321=8,144,0))))))))+IF(L321&lt;=8,0,IF(L321&lt;=16,137.7,IF(L321&lt;=24,108,IF(L321&lt;=32,80.1,IF(L321&lt;=36,52.2,0)))))-IF(L321&lt;=8,0,IF(L321&lt;=16,(L321-9)*2.754,IF(L321&lt;=24,(L321-17)* 2.754,IF(L321&lt;=32,(L321-25)* 2.754,IF(L321&lt;=36,(L321-33)*2.754,0))))),0)+IF(F321="PČ",IF(L321=1,449,IF(L321=2,314.6,IF(L321=3,238,IF(L321=4,172,IF(L321=5,159,IF(L321=6,145,IF(L321=7,132,IF(L321=8,119,0))))))))+IF(L321&lt;=8,0,IF(L321&lt;=16,88,IF(L321&lt;=24,55,IF(L321&lt;=32,22,0))))-IF(L321&lt;=8,0,IF(L321&lt;=16,(L321-9)*2.245,IF(L321&lt;=24,(L321-17)*2.245,IF(L321&lt;=32,(L321-25)*2.245,0)))),0)+IF(F321="PČneol",IF(L321=1,85,IF(L321=2,64.61,IF(L321=3,50.76,IF(L321=4,16.25,IF(L321=5,15,IF(L321=6,13.75,IF(L321=7,12.5,IF(L321=8,11.25,0))))))))+IF(L321&lt;=8,0,IF(L321&lt;=16,9,0))-IF(L321&lt;=8,0,IF(L321&lt;=16,(L321-9)*0.425,0)),0)+IF(F321="PŽ",IF(L321=1,85,IF(L321=2,59.5,IF(L321=3,45,IF(L321=4,32.5,IF(L321=5,30,IF(L321=6,27.5,IF(L321=7,25,IF(L321=8,22.5,0))))))))+IF(L321&lt;=8,0,IF(L321&lt;=16,19,IF(L321&lt;=24,13,IF(L321&lt;=32,8,0))))-IF(L321&lt;=8,0,IF(L321&lt;=16,(L321-9)*0.425,IF(L321&lt;=24,(L321-17)*0.425,IF(L321&lt;=32,(L321-25)*0.425,0)))),0)+IF(F321="EČ",IF(L321=1,204,IF(L321=2,156.24,IF(L321=3,123.84,IF(L321=4,72,IF(L321=5,66,IF(L321=6,60,IF(L321=7,54,IF(L321=8,48,0))))))))+IF(L321&lt;=8,0,IF(L321&lt;=16,40,IF(L321&lt;=24,25,0)))-IF(L321&lt;=8,0,IF(L321&lt;=16,(L321-9)*1.02,IF(L321&lt;=24,(L321-17)*1.02,0))),0)+IF(F321="EČneol",IF(L321=1,68,IF(L321=2,51.69,IF(L321=3,40.61,IF(L321=4,13,IF(L321=5,12,IF(L321=6,11,IF(L321=7,10,IF(L321=8,9,0)))))))))+IF(F321="EŽ",IF(L321=1,68,IF(L321=2,47.6,IF(L321=3,36,IF(L321=4,18,IF(L321=5,16.5,IF(L321=6,15,IF(L321=7,13.5,IF(L321=8,12,0))))))))+IF(L321&lt;=8,0,IF(L321&lt;=16,10,IF(L321&lt;=24,6,0)))-IF(L321&lt;=8,0,IF(L321&lt;=16,(L321-9)*0.34,IF(L321&lt;=24,(L321-17)*0.34,0))),0)+IF(F321="PT",IF(L321=1,68,IF(L321=2,52.08,IF(L321=3,41.28,IF(L321=4,24,IF(L321=5,22,IF(L321=6,20,IF(L321=7,18,IF(L321=8,16,0))))))))+IF(L321&lt;=8,0,IF(L321&lt;=16,13,IF(L321&lt;=24,9,IF(L321&lt;=32,4,0))))-IF(L321&lt;=8,0,IF(L321&lt;=16,(L321-9)*0.34,IF(L321&lt;=24,(L321-17)*0.34,IF(L321&lt;=32,(L321-25)*0.34,0)))),0)+IF(F321="JOŽ",IF(L321=1,85,IF(L321=2,59.5,IF(L321=3,45,IF(L321=4,32.5,IF(L321=5,30,IF(L321=6,27.5,IF(L321=7,25,IF(L321=8,22.5,0))))))))+IF(L321&lt;=8,0,IF(L321&lt;=16,19,IF(L321&lt;=24,13,0)))-IF(L321&lt;=8,0,IF(L321&lt;=16,(L321-9)*0.425,IF(L321&lt;=24,(L321-17)*0.425,0))),0)+IF(F321="JPČ",IF(L321=1,68,IF(L321=2,47.6,IF(L321=3,36,IF(L321=4,26,IF(L321=5,24,IF(L321=6,22,IF(L321=7,20,IF(L321=8,18,0))))))))+IF(L321&lt;=8,0,IF(L321&lt;=16,13,IF(L321&lt;=24,9,0)))-IF(L321&lt;=8,0,IF(L321&lt;=16,(L321-9)*0.34,IF(L321&lt;=24,(L321-17)*0.34,0))),0)+IF(F321="JEČ",IF(L321=1,34,IF(L321=2,26.04,IF(L321=3,20.6,IF(L321=4,12,IF(L321=5,11,IF(L321=6,10,IF(L321=7,9,IF(L321=8,8,0))))))))+IF(L321&lt;=8,0,IF(L321&lt;=16,6,0))-IF(L321&lt;=8,0,IF(L321&lt;=16,(L321-9)*0.17,0)),0)+IF(F321="JEOF",IF(L321=1,34,IF(L321=2,26.04,IF(L321=3,20.6,IF(L321=4,12,IF(L321=5,11,IF(L321=6,10,IF(L321=7,9,IF(L321=8,8,0))))))))+IF(L321&lt;=8,0,IF(L321&lt;=16,6,0))-IF(L321&lt;=8,0,IF(L321&lt;=16,(L321-9)*0.17,0)),0)+IF(F321="JnPČ",IF(L321=1,51,IF(L321=2,35.7,IF(L321=3,27,IF(L321=4,19.5,IF(L321=5,18,IF(L321=6,16.5,IF(L321=7,15,IF(L321=8,13.5,0))))))))+IF(L321&lt;=8,0,IF(L321&lt;=16,10,0))-IF(L321&lt;=8,0,IF(L321&lt;=16,(L321-9)*0.255,0)),0)+IF(F321="JnEČ",IF(L321=1,25.5,IF(L321=2,19.53,IF(L321=3,15.48,IF(L321=4,9,IF(L321=5,8.25,IF(L321=6,7.5,IF(L321=7,6.75,IF(L321=8,6,0))))))))+IF(L321&lt;=8,0,IF(L321&lt;=16,5,0))-IF(L321&lt;=8,0,IF(L321&lt;=16,(L321-9)*0.1275,0)),0)+IF(F321="JčPČ",IF(L321=1,21.25,IF(L321=2,14.5,IF(L321=3,11.5,IF(L321=4,7,IF(L321=5,6.5,IF(L321=6,6,IF(L321=7,5.5,IF(L321=8,5,0))))))))+IF(L321&lt;=8,0,IF(L321&lt;=16,4,0))-IF(L321&lt;=8,0,IF(L321&lt;=16,(L321-9)*0.10625,0)),0)+IF(F321="JčEČ",IF(L321=1,17,IF(L321=2,13.02,IF(L321=3,10.32,IF(L321=4,6,IF(L321=5,5.5,IF(L321=6,5,IF(L321=7,4.5,IF(L321=8,4,0))))))))+IF(L321&lt;=8,0,IF(L321&lt;=16,3,0))-IF(L321&lt;=8,0,IF(L321&lt;=16,(L321-9)*0.085,0)),0)+IF(F321="NEAK",IF(L321=1,11.48,IF(L321=2,8.79,IF(L321=3,6.97,IF(L321=4,4.05,IF(L321=5,3.71,IF(L321=6,3.38,IF(L321=7,3.04,IF(L321=8,2.7,0))))))))+IF(L321&lt;=8,0,IF(L321&lt;=16,2,IF(L321&lt;=24,1.3,0)))-IF(L321&lt;=8,0,IF(L321&lt;=16,(L321-9)*0.0574,IF(L321&lt;=24,(L321-17)*0.0574,0))),0))*IF(L321&lt;0,1,IF(OR(F321="PČ",F321="PŽ",F321="PT"),IF(J321&lt;32,J321/32,1),1))* IF(L321&lt;0,1,IF(OR(F321="EČ",F321="EŽ",F321="JOŽ",F321="JPČ",F321="NEAK"),IF(J321&lt;24,J321/24,1),1))*IF(L321&lt;0,1,IF(OR(F321="PČneol",F321="JEČ",F321="JEOF",F321="JnPČ",F321="JnEČ",F321="JčPČ",F321="JčEČ"),IF(J321&lt;16,J321/16,1),1))*IF(L321&lt;0,1,IF(F321="EČneol",IF(J321&lt;8,J321/8,1),1))</f>
        <v>0</v>
      </c>
      <c r="O321" s="75">
        <f t="shared" ref="O321:O329" si="241">IF(F321="OŽ",N321,IF(H321="Ne",IF(J321*0.3&lt;J321-L321,N321,0),IF(J321*0.1&lt;J321-L321,N321,0)))</f>
        <v>0</v>
      </c>
      <c r="P321" s="74">
        <f t="shared" ref="P321:P329" si="242">IF(O321=0,0,IF(F321="OŽ",IF(L321&gt;35,0,IF(J321&gt;35,(36-L321)*1.836,((36-L321)-(36-J321))*1.836)),0)+IF(F321="PČ",IF(L321&gt;31,0,IF(J321&gt;31,(32-L321)*1.347,((32-L321)-(32-J321))*1.347)),0)+ IF(F321="PČneol",IF(L321&gt;15,0,IF(J321&gt;15,(16-L321)*0.255,((16-L321)-(16-J321))*0.255)),0)+IF(F321="PŽ",IF(L321&gt;31,0,IF(J321&gt;31,(32-L321)*0.255,((32-L321)-(32-J321))*0.255)),0)+IF(F321="EČ",IF(L321&gt;23,0,IF(J321&gt;23,(24-L321)*0.612,((24-L321)-(24-J321))*0.612)),0)+IF(F321="EČneol",IF(L321&gt;7,0,IF(J321&gt;7,(8-L321)*0.204,((8-L321)-(8-J321))*0.204)),0)+IF(F321="EŽ",IF(L321&gt;23,0,IF(J321&gt;23,(24-L321)*0.204,((24-L321)-(24-J321))*0.204)),0)+IF(F321="PT",IF(L321&gt;31,0,IF(J321&gt;31,(32-L321)*0.204,((32-L321)-(32-J321))*0.204)),0)+IF(F321="JOŽ",IF(L321&gt;23,0,IF(J321&gt;23,(24-L321)*0.255,((24-L321)-(24-J321))*0.255)),0)+IF(F321="JPČ",IF(L321&gt;23,0,IF(J321&gt;23,(24-L321)*0.204,((24-L321)-(24-J321))*0.204)),0)+IF(F321="JEČ",IF(L321&gt;15,0,IF(J321&gt;15,(16-L321)*0.102,((16-L321)-(16-J321))*0.102)),0)+IF(F321="JEOF",IF(L321&gt;15,0,IF(J321&gt;15,(16-L321)*0.102,((16-L321)-(16-J321))*0.102)),0)+IF(F321="JnPČ",IF(L321&gt;15,0,IF(J321&gt;15,(16-L321)*0.153,((16-L321)-(16-J321))*0.153)),0)+IF(F321="JnEČ",IF(L321&gt;15,0,IF(J321&gt;15,(16-L321)*0.0765,((16-L321)-(16-J321))*0.0765)),0)+IF(F321="JčPČ",IF(L321&gt;15,0,IF(J321&gt;15,(16-L321)*0.06375,((16-L321)-(16-J321))*0.06375)),0)+IF(F321="JčEČ",IF(L321&gt;15,0,IF(J321&gt;15,(16-L321)*0.051,((16-L321)-(16-J321))*0.051)),0)+IF(F321="NEAK",IF(L321&gt;23,0,IF(J321&gt;23,(24-L321)*0.03444,((24-L321)-(24-J321))*0.03444)),0))</f>
        <v>0</v>
      </c>
      <c r="Q321" s="77">
        <f t="shared" ref="Q321:Q329" si="243">IF(ISERROR(P321*100/N321),0,(P321*100/N321))</f>
        <v>0</v>
      </c>
      <c r="R321" s="76">
        <f t="shared" ref="R321:R329" si="244">IF(Q321&lt;=30,O321+P321,O321+O321*0.3)*IF(G321=1,0.4,IF(G321=2,0.75,IF(G321="1 (kas 4 m. 1 k. nerengiamos)",0.52,1)))*IF(D321="olimpinė",1,IF(M321="Ne",0.5,1))*IF(OR(A$5="Lietuvos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federacija"),IF(OR(J321&lt;8,K321&lt;16),0,1),1)*E321*IF(I321&lt;=1,1,1/I321)*IF(OR(A$5="Lietuvos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</row>
    <row r="322" spans="1:34">
      <c r="A322" s="81">
        <v>2</v>
      </c>
      <c r="B322" s="81" t="s">
        <v>147</v>
      </c>
      <c r="C322" s="67" t="s">
        <v>29</v>
      </c>
      <c r="D322" s="81" t="s">
        <v>30</v>
      </c>
      <c r="E322" s="81">
        <v>1</v>
      </c>
      <c r="F322" s="81" t="s">
        <v>85</v>
      </c>
      <c r="G322" s="81">
        <v>1</v>
      </c>
      <c r="H322" s="81" t="s">
        <v>98</v>
      </c>
      <c r="I322" s="81"/>
      <c r="J322" s="81">
        <v>54</v>
      </c>
      <c r="K322" s="81"/>
      <c r="L322" s="81">
        <v>37</v>
      </c>
      <c r="M322" s="81" t="s">
        <v>32</v>
      </c>
      <c r="N322" s="73">
        <f t="shared" si="240"/>
        <v>0</v>
      </c>
      <c r="O322" s="75">
        <f t="shared" si="241"/>
        <v>0</v>
      </c>
      <c r="P322" s="74">
        <f t="shared" si="242"/>
        <v>0</v>
      </c>
      <c r="Q322" s="77">
        <f t="shared" si="243"/>
        <v>0</v>
      </c>
      <c r="R322" s="76">
        <f t="shared" si="244"/>
        <v>0</v>
      </c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</row>
    <row r="323" spans="1:34">
      <c r="A323" s="81">
        <v>3</v>
      </c>
      <c r="B323" s="81" t="s">
        <v>180</v>
      </c>
      <c r="C323" s="67" t="s">
        <v>29</v>
      </c>
      <c r="D323" s="81" t="s">
        <v>30</v>
      </c>
      <c r="E323" s="81">
        <v>1</v>
      </c>
      <c r="F323" s="81" t="s">
        <v>85</v>
      </c>
      <c r="G323" s="81">
        <v>1</v>
      </c>
      <c r="H323" s="81" t="s">
        <v>98</v>
      </c>
      <c r="I323" s="81"/>
      <c r="J323" s="81">
        <v>54</v>
      </c>
      <c r="K323" s="81"/>
      <c r="L323" s="81">
        <v>47</v>
      </c>
      <c r="M323" s="81" t="s">
        <v>32</v>
      </c>
      <c r="N323" s="73">
        <f t="shared" si="240"/>
        <v>0</v>
      </c>
      <c r="O323" s="75">
        <f t="shared" si="241"/>
        <v>0</v>
      </c>
      <c r="P323" s="74">
        <f t="shared" si="242"/>
        <v>0</v>
      </c>
      <c r="Q323" s="77">
        <f t="shared" si="243"/>
        <v>0</v>
      </c>
      <c r="R323" s="76">
        <f t="shared" si="244"/>
        <v>0</v>
      </c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</row>
    <row r="324" spans="1:34">
      <c r="A324" s="81">
        <v>4</v>
      </c>
      <c r="B324" s="81" t="s">
        <v>181</v>
      </c>
      <c r="C324" s="67" t="s">
        <v>29</v>
      </c>
      <c r="D324" s="81" t="s">
        <v>30</v>
      </c>
      <c r="E324" s="81">
        <v>1</v>
      </c>
      <c r="F324" s="81" t="s">
        <v>85</v>
      </c>
      <c r="G324" s="81">
        <v>1</v>
      </c>
      <c r="H324" s="81" t="s">
        <v>98</v>
      </c>
      <c r="I324" s="81"/>
      <c r="J324" s="81">
        <v>54</v>
      </c>
      <c r="K324" s="81"/>
      <c r="L324" s="81">
        <v>50</v>
      </c>
      <c r="M324" s="81" t="s">
        <v>32</v>
      </c>
      <c r="N324" s="73">
        <f t="shared" si="240"/>
        <v>0</v>
      </c>
      <c r="O324" s="75">
        <f t="shared" si="241"/>
        <v>0</v>
      </c>
      <c r="P324" s="74">
        <f t="shared" si="242"/>
        <v>0</v>
      </c>
      <c r="Q324" s="77">
        <f t="shared" si="243"/>
        <v>0</v>
      </c>
      <c r="R324" s="76">
        <f t="shared" si="244"/>
        <v>0</v>
      </c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</row>
    <row r="325" spans="1:34">
      <c r="A325" s="81">
        <v>5</v>
      </c>
      <c r="B325" s="81" t="s">
        <v>182</v>
      </c>
      <c r="C325" s="67" t="s">
        <v>38</v>
      </c>
      <c r="D325" s="81" t="s">
        <v>39</v>
      </c>
      <c r="E325" s="81">
        <v>2</v>
      </c>
      <c r="F325" s="81" t="s">
        <v>85</v>
      </c>
      <c r="G325" s="81">
        <v>1</v>
      </c>
      <c r="H325" s="81" t="s">
        <v>98</v>
      </c>
      <c r="I325" s="81"/>
      <c r="J325" s="81">
        <v>14</v>
      </c>
      <c r="K325" s="81">
        <v>20</v>
      </c>
      <c r="L325" s="81">
        <v>9</v>
      </c>
      <c r="M325" s="81" t="s">
        <v>32</v>
      </c>
      <c r="N325" s="73">
        <f t="shared" si="240"/>
        <v>4.375</v>
      </c>
      <c r="O325" s="75">
        <f t="shared" si="241"/>
        <v>4.375</v>
      </c>
      <c r="P325" s="74">
        <f t="shared" si="242"/>
        <v>0.38250000000000001</v>
      </c>
      <c r="Q325" s="77">
        <f t="shared" si="243"/>
        <v>8.742857142857142</v>
      </c>
      <c r="R325" s="76">
        <f t="shared" si="244"/>
        <v>3.8821200000000005</v>
      </c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</row>
    <row r="326" spans="1:34">
      <c r="A326" s="81">
        <v>6</v>
      </c>
      <c r="B326" s="81" t="s">
        <v>183</v>
      </c>
      <c r="C326" s="67" t="s">
        <v>184</v>
      </c>
      <c r="D326" s="81" t="s">
        <v>39</v>
      </c>
      <c r="E326" s="81">
        <v>2</v>
      </c>
      <c r="F326" s="81" t="s">
        <v>85</v>
      </c>
      <c r="G326" s="81">
        <v>1</v>
      </c>
      <c r="H326" s="81" t="s">
        <v>98</v>
      </c>
      <c r="I326" s="81"/>
      <c r="J326" s="81">
        <v>12</v>
      </c>
      <c r="K326" s="81">
        <v>20</v>
      </c>
      <c r="L326" s="81">
        <v>9</v>
      </c>
      <c r="M326" s="81" t="s">
        <v>32</v>
      </c>
      <c r="N326" s="73">
        <f t="shared" si="240"/>
        <v>3.75</v>
      </c>
      <c r="O326" s="75">
        <f t="shared" si="241"/>
        <v>0</v>
      </c>
      <c r="P326" s="74">
        <f t="shared" si="242"/>
        <v>0</v>
      </c>
      <c r="Q326" s="77">
        <f t="shared" si="243"/>
        <v>0</v>
      </c>
      <c r="R326" s="76">
        <f t="shared" si="244"/>
        <v>0</v>
      </c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</row>
    <row r="327" spans="1:34">
      <c r="A327" s="81">
        <v>7</v>
      </c>
      <c r="B327" s="81" t="s">
        <v>185</v>
      </c>
      <c r="C327" s="67" t="s">
        <v>186</v>
      </c>
      <c r="D327" s="81" t="s">
        <v>39</v>
      </c>
      <c r="E327" s="81">
        <v>2</v>
      </c>
      <c r="F327" s="81" t="s">
        <v>85</v>
      </c>
      <c r="G327" s="81">
        <v>1</v>
      </c>
      <c r="H327" s="81" t="s">
        <v>98</v>
      </c>
      <c r="I327" s="81"/>
      <c r="J327" s="81">
        <v>13</v>
      </c>
      <c r="K327" s="81">
        <v>20</v>
      </c>
      <c r="L327" s="81">
        <v>12</v>
      </c>
      <c r="M327" s="81" t="s">
        <v>32</v>
      </c>
      <c r="N327" s="73">
        <f t="shared" si="240"/>
        <v>3.7517187499999998</v>
      </c>
      <c r="O327" s="75">
        <f t="shared" si="241"/>
        <v>0</v>
      </c>
      <c r="P327" s="74">
        <f t="shared" si="242"/>
        <v>0</v>
      </c>
      <c r="Q327" s="77">
        <f t="shared" si="243"/>
        <v>0</v>
      </c>
      <c r="R327" s="76">
        <f t="shared" si="244"/>
        <v>0</v>
      </c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</row>
    <row r="328" spans="1:34">
      <c r="A328" s="81">
        <v>8</v>
      </c>
      <c r="B328" s="81" t="s">
        <v>109</v>
      </c>
      <c r="C328" s="67" t="s">
        <v>29</v>
      </c>
      <c r="D328" s="81" t="s">
        <v>30</v>
      </c>
      <c r="E328" s="81">
        <v>1</v>
      </c>
      <c r="F328" s="81" t="s">
        <v>85</v>
      </c>
      <c r="G328" s="81">
        <v>1</v>
      </c>
      <c r="H328" s="81" t="s">
        <v>98</v>
      </c>
      <c r="I328" s="81"/>
      <c r="J328" s="81">
        <v>53</v>
      </c>
      <c r="K328" s="81"/>
      <c r="L328" s="81">
        <v>53</v>
      </c>
      <c r="M328" s="81" t="s">
        <v>32</v>
      </c>
      <c r="N328" s="73">
        <f t="shared" si="240"/>
        <v>0</v>
      </c>
      <c r="O328" s="75">
        <f t="shared" si="241"/>
        <v>0</v>
      </c>
      <c r="P328" s="74">
        <f t="shared" si="242"/>
        <v>0</v>
      </c>
      <c r="Q328" s="77">
        <f t="shared" si="243"/>
        <v>0</v>
      </c>
      <c r="R328" s="76">
        <f t="shared" si="244"/>
        <v>0</v>
      </c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</row>
    <row r="329" spans="1:34">
      <c r="A329" s="81">
        <v>9</v>
      </c>
      <c r="B329" s="81" t="s">
        <v>187</v>
      </c>
      <c r="C329" s="67" t="s">
        <v>29</v>
      </c>
      <c r="D329" s="81" t="s">
        <v>30</v>
      </c>
      <c r="E329" s="81">
        <v>1</v>
      </c>
      <c r="F329" s="81" t="s">
        <v>85</v>
      </c>
      <c r="G329" s="81">
        <v>1</v>
      </c>
      <c r="H329" s="81" t="s">
        <v>98</v>
      </c>
      <c r="I329" s="81"/>
      <c r="J329" s="81">
        <v>53</v>
      </c>
      <c r="K329" s="81"/>
      <c r="L329" s="81">
        <v>35</v>
      </c>
      <c r="M329" s="81" t="s">
        <v>32</v>
      </c>
      <c r="N329" s="73">
        <f t="shared" si="240"/>
        <v>0</v>
      </c>
      <c r="O329" s="75">
        <f t="shared" si="241"/>
        <v>0</v>
      </c>
      <c r="P329" s="74">
        <f t="shared" si="242"/>
        <v>0</v>
      </c>
      <c r="Q329" s="77">
        <f t="shared" si="243"/>
        <v>0</v>
      </c>
      <c r="R329" s="76">
        <f t="shared" si="244"/>
        <v>0</v>
      </c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</row>
    <row r="330" spans="1:34">
      <c r="A330" s="81">
        <v>10</v>
      </c>
      <c r="B330" s="81" t="s">
        <v>106</v>
      </c>
      <c r="C330" s="67" t="s">
        <v>29</v>
      </c>
      <c r="D330" s="81" t="s">
        <v>30</v>
      </c>
      <c r="E330" s="81">
        <v>1</v>
      </c>
      <c r="F330" s="81" t="s">
        <v>85</v>
      </c>
      <c r="G330" s="81">
        <v>1</v>
      </c>
      <c r="H330" s="81" t="s">
        <v>98</v>
      </c>
      <c r="I330" s="81"/>
      <c r="J330" s="81">
        <v>53</v>
      </c>
      <c r="K330" s="81"/>
      <c r="L330" s="81">
        <v>40</v>
      </c>
      <c r="M330" s="81" t="s">
        <v>32</v>
      </c>
      <c r="N330" s="73">
        <f>(IF(F330="OŽ",IF(L330=1,550.8,IF(L330=2,426.38,IF(L330=3,342.14,IF(L330=4,181.44,IF(L330=5,168.48,IF(L330=6,155.52,IF(L330=7,148.5,IF(L330=8,144,0))))))))+IF(L330&lt;=8,0,IF(L330&lt;=16,137.7,IF(L330&lt;=24,108,IF(L330&lt;=32,80.1,IF(L330&lt;=36,52.2,0)))))-IF(L330&lt;=8,0,IF(L330&lt;=16,(L330-9)*2.754,IF(L330&lt;=24,(L330-17)* 2.754,IF(L330&lt;=32,(L330-25)* 2.754,IF(L330&lt;=36,(L330-33)*2.754,0))))),0)+IF(F330="PČ",IF(L330=1,449,IF(L330=2,314.6,IF(L330=3,238,IF(L330=4,172,IF(L330=5,159,IF(L330=6,145,IF(L330=7,132,IF(L330=8,119,0))))))))+IF(L330&lt;=8,0,IF(L330&lt;=16,88,IF(L330&lt;=24,55,IF(L330&lt;=32,22,0))))-IF(L330&lt;=8,0,IF(L330&lt;=16,(L330-9)*2.245,IF(L330&lt;=24,(L330-17)*2.245,IF(L330&lt;=32,(L330-25)*2.245,0)))),0)+IF(F330="PČneol",IF(L330=1,85,IF(L330=2,64.61,IF(L330=3,50.76,IF(L330=4,16.25,IF(L330=5,15,IF(L330=6,13.75,IF(L330=7,12.5,IF(L330=8,11.25,0))))))))+IF(L330&lt;=8,0,IF(L330&lt;=16,9,0))-IF(L330&lt;=8,0,IF(L330&lt;=16,(L330-9)*0.425,0)),0)+IF(F330="PŽ",IF(L330=1,85,IF(L330=2,59.5,IF(L330=3,45,IF(L330=4,32.5,IF(L330=5,30,IF(L330=6,27.5,IF(L330=7,25,IF(L330=8,22.5,0))))))))+IF(L330&lt;=8,0,IF(L330&lt;=16,19,IF(L330&lt;=24,13,IF(L330&lt;=32,8,0))))-IF(L330&lt;=8,0,IF(L330&lt;=16,(L330-9)*0.425,IF(L330&lt;=24,(L330-17)*0.425,IF(L330&lt;=32,(L330-25)*0.425,0)))),0)+IF(F330="EČ",IF(L330=1,204,IF(L330=2,156.24,IF(L330=3,123.84,IF(L330=4,72,IF(L330=5,66,IF(L330=6,60,IF(L330=7,54,IF(L330=8,48,0))))))))+IF(L330&lt;=8,0,IF(L330&lt;=16,40,IF(L330&lt;=24,25,0)))-IF(L330&lt;=8,0,IF(L330&lt;=16,(L330-9)*1.02,IF(L330&lt;=24,(L330-17)*1.02,0))),0)+IF(F330="EČneol",IF(L330=1,68,IF(L330=2,51.69,IF(L330=3,40.61,IF(L330=4,13,IF(L330=5,12,IF(L330=6,11,IF(L330=7,10,IF(L330=8,9,0)))))))))+IF(F330="EŽ",IF(L330=1,68,IF(L330=2,47.6,IF(L330=3,36,IF(L330=4,18,IF(L330=5,16.5,IF(L330=6,15,IF(L330=7,13.5,IF(L330=8,12,0))))))))+IF(L330&lt;=8,0,IF(L330&lt;=16,10,IF(L330&lt;=24,6,0)))-IF(L330&lt;=8,0,IF(L330&lt;=16,(L330-9)*0.34,IF(L330&lt;=24,(L330-17)*0.34,0))),0)+IF(F330="PT",IF(L330=1,68,IF(L330=2,52.08,IF(L330=3,41.28,IF(L330=4,24,IF(L330=5,22,IF(L330=6,20,IF(L330=7,18,IF(L330=8,16,0))))))))+IF(L330&lt;=8,0,IF(L330&lt;=16,13,IF(L330&lt;=24,9,IF(L330&lt;=32,4,0))))-IF(L330&lt;=8,0,IF(L330&lt;=16,(L330-9)*0.34,IF(L330&lt;=24,(L330-17)*0.34,IF(L330&lt;=32,(L330-25)*0.34,0)))),0)+IF(F330="JOŽ",IF(L330=1,85,IF(L330=2,59.5,IF(L330=3,45,IF(L330=4,32.5,IF(L330=5,30,IF(L330=6,27.5,IF(L330=7,25,IF(L330=8,22.5,0))))))))+IF(L330&lt;=8,0,IF(L330&lt;=16,19,IF(L330&lt;=24,13,0)))-IF(L330&lt;=8,0,IF(L330&lt;=16,(L330-9)*0.425,IF(L330&lt;=24,(L330-17)*0.425,0))),0)+IF(F330="JPČ",IF(L330=1,68,IF(L330=2,47.6,IF(L330=3,36,IF(L330=4,26,IF(L330=5,24,IF(L330=6,22,IF(L330=7,20,IF(L330=8,18,0))))))))+IF(L330&lt;=8,0,IF(L330&lt;=16,13,IF(L330&lt;=24,9,0)))-IF(L330&lt;=8,0,IF(L330&lt;=16,(L330-9)*0.34,IF(L330&lt;=24,(L330-17)*0.34,0))),0)+IF(F330="JEČ",IF(L330=1,34,IF(L330=2,26.04,IF(L330=3,20.6,IF(L330=4,12,IF(L330=5,11,IF(L330=6,10,IF(L330=7,9,IF(L330=8,8,0))))))))+IF(L330&lt;=8,0,IF(L330&lt;=16,6,0))-IF(L330&lt;=8,0,IF(L330&lt;=16,(L330-9)*0.17,0)),0)+IF(F330="JEOF",IF(L330=1,34,IF(L330=2,26.04,IF(L330=3,20.6,IF(L330=4,12,IF(L330=5,11,IF(L330=6,10,IF(L330=7,9,IF(L330=8,8,0))))))))+IF(L330&lt;=8,0,IF(L330&lt;=16,6,0))-IF(L330&lt;=8,0,IF(L330&lt;=16,(L330-9)*0.17,0)),0)+IF(F330="JnPČ",IF(L330=1,51,IF(L330=2,35.7,IF(L330=3,27,IF(L330=4,19.5,IF(L330=5,18,IF(L330=6,16.5,IF(L330=7,15,IF(L330=8,13.5,0))))))))+IF(L330&lt;=8,0,IF(L330&lt;=16,10,0))-IF(L330&lt;=8,0,IF(L330&lt;=16,(L330-9)*0.255,0)),0)+IF(F330="JnEČ",IF(L330=1,25.5,IF(L330=2,19.53,IF(L330=3,15.48,IF(L330=4,9,IF(L330=5,8.25,IF(L330=6,7.5,IF(L330=7,6.75,IF(L330=8,6,0))))))))+IF(L330&lt;=8,0,IF(L330&lt;=16,5,0))-IF(L330&lt;=8,0,IF(L330&lt;=16,(L330-9)*0.1275,0)),0)+IF(F330="JčPČ",IF(L330=1,21.25,IF(L330=2,14.5,IF(L330=3,11.5,IF(L330=4,7,IF(L330=5,6.5,IF(L330=6,6,IF(L330=7,5.5,IF(L330=8,5,0))))))))+IF(L330&lt;=8,0,IF(L330&lt;=16,4,0))-IF(L330&lt;=8,0,IF(L330&lt;=16,(L330-9)*0.10625,0)),0)+IF(F330="JčEČ",IF(L330=1,17,IF(L330=2,13.02,IF(L330=3,10.32,IF(L330=4,6,IF(L330=5,5.5,IF(L330=6,5,IF(L330=7,4.5,IF(L330=8,4,0))))))))+IF(L330&lt;=8,0,IF(L330&lt;=16,3,0))-IF(L330&lt;=8,0,IF(L330&lt;=16,(L330-9)*0.085,0)),0)+IF(F330="NEAK",IF(L330=1,11.48,IF(L330=2,8.79,IF(L330=3,6.97,IF(L330=4,4.05,IF(L330=5,3.71,IF(L330=6,3.38,IF(L330=7,3.04,IF(L330=8,2.7,0))))))))+IF(L330&lt;=8,0,IF(L330&lt;=16,2,IF(L330&lt;=24,1.3,0)))-IF(L330&lt;=8,0,IF(L330&lt;=16,(L330-9)*0.0574,IF(L330&lt;=24,(L330-17)*0.0574,0))),0))*IF(L330&lt;0,1,IF(OR(F330="PČ",F330="PŽ",F330="PT"),IF(J330&lt;32,J330/32,1),1))* IF(L330&lt;0,1,IF(OR(F330="EČ",F330="EŽ",F330="JOŽ",F330="JPČ",F330="NEAK"),IF(J330&lt;24,J330/24,1),1))*IF(L330&lt;0,1,IF(OR(F330="PČneol",F330="JEČ",F330="JEOF",F330="JnPČ",F330="JnEČ",F330="JčPČ",F330="JčEČ"),IF(J330&lt;16,J330/16,1),1))*IF(L330&lt;0,1,IF(F330="EČneol",IF(J330&lt;8,J330/8,1),1))</f>
        <v>0</v>
      </c>
      <c r="O330" s="75">
        <f t="shared" ref="O330" si="245">IF(F330="OŽ",N330,IF(H330="Ne",IF(J330*0.3&lt;J330-L330,N330,0),IF(J330*0.1&lt;J330-L330,N330,0)))</f>
        <v>0</v>
      </c>
      <c r="P330" s="74">
        <f t="shared" ref="P330" si="246">IF(O330=0,0,IF(F330="OŽ",IF(L330&gt;35,0,IF(J330&gt;35,(36-L330)*1.836,((36-L330)-(36-J330))*1.836)),0)+IF(F330="PČ",IF(L330&gt;31,0,IF(J330&gt;31,(32-L330)*1.347,((32-L330)-(32-J330))*1.347)),0)+ IF(F330="PČneol",IF(L330&gt;15,0,IF(J330&gt;15,(16-L330)*0.255,((16-L330)-(16-J330))*0.255)),0)+IF(F330="PŽ",IF(L330&gt;31,0,IF(J330&gt;31,(32-L330)*0.255,((32-L330)-(32-J330))*0.255)),0)+IF(F330="EČ",IF(L330&gt;23,0,IF(J330&gt;23,(24-L330)*0.612,((24-L330)-(24-J330))*0.612)),0)+IF(F330="EČneol",IF(L330&gt;7,0,IF(J330&gt;7,(8-L330)*0.204,((8-L330)-(8-J330))*0.204)),0)+IF(F330="EŽ",IF(L330&gt;23,0,IF(J330&gt;23,(24-L330)*0.204,((24-L330)-(24-J330))*0.204)),0)+IF(F330="PT",IF(L330&gt;31,0,IF(J330&gt;31,(32-L330)*0.204,((32-L330)-(32-J330))*0.204)),0)+IF(F330="JOŽ",IF(L330&gt;23,0,IF(J330&gt;23,(24-L330)*0.255,((24-L330)-(24-J330))*0.255)),0)+IF(F330="JPČ",IF(L330&gt;23,0,IF(J330&gt;23,(24-L330)*0.204,((24-L330)-(24-J330))*0.204)),0)+IF(F330="JEČ",IF(L330&gt;15,0,IF(J330&gt;15,(16-L330)*0.102,((16-L330)-(16-J330))*0.102)),0)+IF(F330="JEOF",IF(L330&gt;15,0,IF(J330&gt;15,(16-L330)*0.102,((16-L330)-(16-J330))*0.102)),0)+IF(F330="JnPČ",IF(L330&gt;15,0,IF(J330&gt;15,(16-L330)*0.153,((16-L330)-(16-J330))*0.153)),0)+IF(F330="JnEČ",IF(L330&gt;15,0,IF(J330&gt;15,(16-L330)*0.0765,((16-L330)-(16-J330))*0.0765)),0)+IF(F330="JčPČ",IF(L330&gt;15,0,IF(J330&gt;15,(16-L330)*0.06375,((16-L330)-(16-J330))*0.06375)),0)+IF(F330="JčEČ",IF(L330&gt;15,0,IF(J330&gt;15,(16-L330)*0.051,((16-L330)-(16-J330))*0.051)),0)+IF(F330="NEAK",IF(L330&gt;23,0,IF(J330&gt;23,(24-L330)*0.03444,((24-L330)-(24-J330))*0.03444)),0))</f>
        <v>0</v>
      </c>
      <c r="Q330" s="77">
        <f t="shared" ref="Q330" si="247">IF(ISERROR(P330*100/N330),0,(P330*100/N330))</f>
        <v>0</v>
      </c>
      <c r="R330" s="76">
        <f t="shared" ref="R330" si="248">IF(Q330&lt;=30,O330+P330,O330+O330*0.3)*IF(G330=1,0.4,IF(G330=2,0.75,IF(G330="1 (kas 4 m. 1 k. nerengiamos)",0.52,1)))*IF(D330="olimpinė",1,IF(M330="Ne",0.5,1))*IF(OR(A$5="Lietuvos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federacija"),IF(OR(J330&lt;8,K330&lt;16),0,1),1)*E330*IF(I330&lt;=1,1,1/I330)*IF(OR(A$5="Lietuvos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</row>
    <row r="331" spans="1:34">
      <c r="A331" s="140" t="s">
        <v>40</v>
      </c>
      <c r="B331" s="141"/>
      <c r="C331" s="141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2"/>
      <c r="R331" s="76">
        <f>SUM(R321:R330)</f>
        <v>3.8821200000000005</v>
      </c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</row>
    <row r="332" spans="1:34" ht="15.75">
      <c r="A332" s="53" t="s">
        <v>102</v>
      </c>
      <c r="B332" s="53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1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</row>
    <row r="333" spans="1:34">
      <c r="A333" s="54" t="s">
        <v>61</v>
      </c>
      <c r="B333" s="54"/>
      <c r="C333" s="54"/>
      <c r="D333" s="54"/>
      <c r="E333" s="54"/>
      <c r="F333" s="54"/>
      <c r="G333" s="54"/>
      <c r="H333" s="54"/>
      <c r="I333" s="54"/>
      <c r="J333" s="50"/>
      <c r="K333" s="50"/>
      <c r="L333" s="50"/>
      <c r="M333" s="50"/>
      <c r="N333" s="50"/>
      <c r="O333" s="50"/>
      <c r="P333" s="50"/>
      <c r="Q333" s="50"/>
      <c r="R333" s="51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</row>
    <row r="334" spans="1:34" s="6" customFormat="1">
      <c r="A334" s="54"/>
      <c r="B334" s="54"/>
      <c r="C334" s="54"/>
      <c r="D334" s="54"/>
      <c r="E334" s="54"/>
      <c r="F334" s="54"/>
      <c r="G334" s="54"/>
      <c r="H334" s="54"/>
      <c r="I334" s="54"/>
      <c r="J334" s="50"/>
      <c r="K334" s="50"/>
      <c r="L334" s="50"/>
      <c r="M334" s="50"/>
      <c r="N334" s="50"/>
      <c r="O334" s="50"/>
      <c r="P334" s="50"/>
      <c r="Q334" s="50"/>
      <c r="R334" s="51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</row>
    <row r="335" spans="1:34">
      <c r="A335" s="54"/>
      <c r="B335" s="54"/>
      <c r="C335" s="54"/>
      <c r="D335" s="54"/>
      <c r="E335" s="54"/>
      <c r="F335" s="54"/>
      <c r="G335" s="54"/>
      <c r="H335" s="54"/>
      <c r="I335" s="54"/>
      <c r="J335" s="50"/>
      <c r="K335" s="50"/>
      <c r="L335" s="50"/>
      <c r="M335" s="50"/>
      <c r="N335" s="50"/>
      <c r="O335" s="50"/>
      <c r="P335" s="50"/>
      <c r="Q335" s="50"/>
      <c r="R335" s="51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</row>
    <row r="336" spans="1:34">
      <c r="A336" s="134" t="s">
        <v>188</v>
      </c>
      <c r="B336" s="135"/>
      <c r="C336" s="135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  <c r="N336" s="135"/>
      <c r="O336" s="135"/>
      <c r="P336" s="135"/>
      <c r="Q336" s="136"/>
      <c r="R336" s="122">
        <f>SUM(R25+R262+R276+R286+R301+R314+R331+R211+R233+R249+R122+R142+R158+R181+R201+R43+R63+R76+R92+R110+R52+R132+R150+R170+R190+R218+R225+R239)</f>
        <v>1524.1027085000001</v>
      </c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</row>
    <row r="337" spans="1:34">
      <c r="A337" s="137"/>
      <c r="B337" s="138"/>
      <c r="C337" s="138"/>
      <c r="D337" s="138"/>
      <c r="E337" s="138"/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9"/>
      <c r="R337" s="123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</row>
    <row r="338" spans="1:3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4"/>
      <c r="O338" s="4"/>
      <c r="P338" s="4"/>
      <c r="Q338" s="4"/>
      <c r="R338" s="44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</row>
    <row r="339" spans="1:34" ht="15.75">
      <c r="A339" s="109" t="s">
        <v>189</v>
      </c>
      <c r="B339" s="109"/>
      <c r="C339" s="109"/>
      <c r="D339" s="109"/>
      <c r="E339" s="109"/>
      <c r="F339" s="48"/>
      <c r="G339" s="48"/>
      <c r="H339" s="48"/>
      <c r="I339" s="48"/>
      <c r="J339" s="48"/>
      <c r="K339" s="48"/>
      <c r="L339" s="48"/>
      <c r="M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</row>
    <row r="340" spans="1:34" ht="15.75">
      <c r="A340" s="79"/>
      <c r="B340" s="79"/>
      <c r="C340" s="79"/>
      <c r="D340" s="79"/>
      <c r="E340" s="79"/>
      <c r="F340" s="48"/>
      <c r="G340" s="48"/>
      <c r="H340" s="48"/>
      <c r="I340" s="48"/>
      <c r="J340" s="48"/>
      <c r="K340" s="48"/>
      <c r="L340" s="48"/>
      <c r="M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</row>
    <row r="341" spans="1:34" ht="15.75">
      <c r="A341" s="79"/>
      <c r="B341" s="79"/>
      <c r="C341" s="79"/>
      <c r="D341" s="79"/>
      <c r="E341" s="79"/>
      <c r="F341" s="48"/>
      <c r="G341" s="48"/>
      <c r="H341" s="48"/>
      <c r="I341" s="48"/>
      <c r="J341" s="48"/>
      <c r="K341" s="48"/>
      <c r="L341" s="48"/>
      <c r="M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</row>
    <row r="342" spans="1:34" ht="15.75">
      <c r="A342" s="79"/>
      <c r="B342" s="79"/>
      <c r="C342" s="79"/>
      <c r="D342" s="79"/>
      <c r="E342" s="79"/>
      <c r="F342" s="48"/>
      <c r="G342" s="48"/>
      <c r="H342" s="48"/>
      <c r="I342" s="48"/>
      <c r="J342" s="48"/>
      <c r="K342" s="48"/>
      <c r="L342" s="48"/>
      <c r="M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</row>
    <row r="343" spans="1:34" ht="15.75">
      <c r="A343" s="53" t="s">
        <v>190</v>
      </c>
      <c r="B343" s="47"/>
      <c r="C343" s="47"/>
      <c r="D343" s="47"/>
      <c r="E343" s="47"/>
      <c r="F343" s="7"/>
      <c r="G343" s="7"/>
      <c r="H343" s="48"/>
      <c r="I343" s="48"/>
      <c r="J343" s="48"/>
      <c r="K343" s="48"/>
      <c r="L343" s="48"/>
      <c r="M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</row>
    <row r="344" spans="1:34">
      <c r="A344" s="47"/>
      <c r="B344" s="47"/>
      <c r="C344" s="47"/>
      <c r="D344" s="47"/>
      <c r="E344" s="47"/>
      <c r="F344" s="7"/>
      <c r="G344" s="7"/>
      <c r="H344" s="48"/>
      <c r="I344" s="48"/>
      <c r="J344" s="48"/>
      <c r="K344" s="48"/>
      <c r="L344" s="48"/>
      <c r="M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</row>
    <row r="345" spans="1:34" ht="15.75">
      <c r="A345" s="53" t="s">
        <v>191</v>
      </c>
      <c r="B345" s="47"/>
      <c r="C345" s="47"/>
      <c r="D345" s="47"/>
      <c r="E345" s="47"/>
      <c r="F345" s="7"/>
      <c r="G345" s="7"/>
      <c r="H345" s="48"/>
      <c r="I345" s="48"/>
      <c r="J345" s="48"/>
      <c r="K345" s="48"/>
      <c r="L345" s="48"/>
      <c r="M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</row>
    <row r="346" spans="1:34" ht="15.75">
      <c r="A346" s="14" t="s">
        <v>192</v>
      </c>
      <c r="B346" s="47"/>
      <c r="C346" s="47"/>
      <c r="D346" s="47"/>
      <c r="E346" s="47"/>
      <c r="F346" s="7"/>
      <c r="G346" s="7"/>
      <c r="H346" s="48"/>
      <c r="I346" s="48"/>
      <c r="J346" s="48"/>
      <c r="K346" s="48"/>
      <c r="L346" s="48"/>
      <c r="M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</row>
    <row r="347" spans="1:34">
      <c r="A347" s="14" t="s">
        <v>193</v>
      </c>
      <c r="B347" s="47"/>
      <c r="C347" s="47"/>
      <c r="D347" s="47"/>
      <c r="E347" s="47"/>
      <c r="F347" s="7"/>
      <c r="G347" s="7"/>
      <c r="H347" s="48"/>
      <c r="I347" s="48"/>
      <c r="J347" s="48"/>
      <c r="K347" s="48"/>
      <c r="L347" s="48"/>
      <c r="M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</row>
    <row r="348" spans="1:34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</row>
    <row r="349" spans="1:34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</row>
    <row r="350" spans="1:34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</row>
    <row r="351" spans="1:34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</row>
    <row r="352" spans="1:34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</row>
    <row r="353" spans="1:34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</row>
    <row r="354" spans="1:34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</row>
    <row r="355" spans="1:34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</row>
    <row r="356" spans="1:34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</row>
    <row r="357" spans="1:34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</row>
    <row r="358" spans="1:34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</row>
    <row r="359" spans="1:34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</row>
    <row r="360" spans="1:34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</row>
    <row r="361" spans="1:34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</row>
    <row r="362" spans="1:34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</row>
    <row r="363" spans="1:34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</row>
    <row r="364" spans="1:34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</row>
    <row r="365" spans="1:34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</row>
    <row r="366" spans="1:34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</row>
    <row r="367" spans="1:34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</row>
    <row r="368" spans="1:34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</row>
    <row r="369" spans="1:34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</row>
    <row r="370" spans="1:34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</row>
  </sheetData>
  <mergeCells count="130">
    <mergeCell ref="A35:C35"/>
    <mergeCell ref="A34:P34"/>
    <mergeCell ref="A115:P115"/>
    <mergeCell ref="A43:Q43"/>
    <mergeCell ref="A110:Q110"/>
    <mergeCell ref="A49:C49"/>
    <mergeCell ref="A59:C59"/>
    <mergeCell ref="A50:P50"/>
    <mergeCell ref="A52:Q52"/>
    <mergeCell ref="A58:P58"/>
    <mergeCell ref="A60:P60"/>
    <mergeCell ref="A63:Q63"/>
    <mergeCell ref="A48:P48"/>
    <mergeCell ref="A96:P96"/>
    <mergeCell ref="A97:C97"/>
    <mergeCell ref="A80:P80"/>
    <mergeCell ref="A81:C81"/>
    <mergeCell ref="A82:P82"/>
    <mergeCell ref="A92:Q92"/>
    <mergeCell ref="A98:P98"/>
    <mergeCell ref="A67:P67"/>
    <mergeCell ref="A68:C68"/>
    <mergeCell ref="A69:P69"/>
    <mergeCell ref="A76:Q76"/>
    <mergeCell ref="A268:P268"/>
    <mergeCell ref="A286:Q286"/>
    <mergeCell ref="A267:P267"/>
    <mergeCell ref="A262:Q262"/>
    <mergeCell ref="A282:P282"/>
    <mergeCell ref="A276:Q276"/>
    <mergeCell ref="A293:P293"/>
    <mergeCell ref="A132:Q132"/>
    <mergeCell ref="A116:C116"/>
    <mergeCell ref="A122:Q122"/>
    <mergeCell ref="A127:P127"/>
    <mergeCell ref="A128:C128"/>
    <mergeCell ref="A129:P129"/>
    <mergeCell ref="A184:P184"/>
    <mergeCell ref="A190:Q190"/>
    <mergeCell ref="A171:P171"/>
    <mergeCell ref="A172:C172"/>
    <mergeCell ref="A173:P173"/>
    <mergeCell ref="A181:Q181"/>
    <mergeCell ref="A182:P182"/>
    <mergeCell ref="A170:Q170"/>
    <mergeCell ref="A160:P160"/>
    <mergeCell ref="A161:C161"/>
    <mergeCell ref="A162:P162"/>
    <mergeCell ref="A336:Q337"/>
    <mergeCell ref="A201:Q201"/>
    <mergeCell ref="A192:P192"/>
    <mergeCell ref="A193:C193"/>
    <mergeCell ref="A194:P194"/>
    <mergeCell ref="A318:P318"/>
    <mergeCell ref="A319:C319"/>
    <mergeCell ref="A320:P320"/>
    <mergeCell ref="A331:Q331"/>
    <mergeCell ref="A301:Q301"/>
    <mergeCell ref="A305:P305"/>
    <mergeCell ref="A306:C306"/>
    <mergeCell ref="A307:P307"/>
    <mergeCell ref="A314:Q314"/>
    <mergeCell ref="A253:P253"/>
    <mergeCell ref="A280:P280"/>
    <mergeCell ref="A249:Q249"/>
    <mergeCell ref="A235:P235"/>
    <mergeCell ref="A236:P236"/>
    <mergeCell ref="A239:Q239"/>
    <mergeCell ref="A240:P240"/>
    <mergeCell ref="A241:P241"/>
    <mergeCell ref="A227:P227"/>
    <mergeCell ref="A233:Q233"/>
    <mergeCell ref="A145:C145"/>
    <mergeCell ref="A150:Q150"/>
    <mergeCell ref="A153:P153"/>
    <mergeCell ref="A154:C154"/>
    <mergeCell ref="A155:P155"/>
    <mergeCell ref="A183:C183"/>
    <mergeCell ref="A135:P135"/>
    <mergeCell ref="A136:C136"/>
    <mergeCell ref="A137:P137"/>
    <mergeCell ref="A142:Q142"/>
    <mergeCell ref="A144:P144"/>
    <mergeCell ref="A158:Q158"/>
    <mergeCell ref="A225:Q225"/>
    <mergeCell ref="A226:P226"/>
    <mergeCell ref="A218:Q218"/>
    <mergeCell ref="A219:P219"/>
    <mergeCell ref="A220:P220"/>
    <mergeCell ref="A203:P203"/>
    <mergeCell ref="A204:P204"/>
    <mergeCell ref="A211:Q211"/>
    <mergeCell ref="A212:P212"/>
    <mergeCell ref="A213:P213"/>
    <mergeCell ref="A339:E339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336:R337"/>
    <mergeCell ref="A25:Q25"/>
    <mergeCell ref="A17:P17"/>
    <mergeCell ref="A291:P291"/>
    <mergeCell ref="A292:C292"/>
    <mergeCell ref="A255:P255"/>
    <mergeCell ref="A270:P270"/>
    <mergeCell ref="A254:C254"/>
    <mergeCell ref="A269:C269"/>
    <mergeCell ref="A281:C281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</mergeCells>
  <phoneticPr fontId="0" type="noConversion"/>
  <dataValidations count="4">
    <dataValidation type="list" allowBlank="1" showInputMessage="1" showErrorMessage="1" sqref="D271:D275 D256:D261 D19:D24 D283:D285 D308:D313 D321:D330 D205:D214 D222:D231 D239:D248 D117:D126 D134:D143 D151:D160 D168:D177 D185:D194 D49:D58 D66:D75 D83:D92 D100:D109 D294:D300 D201 D34:D41">
      <formula1>"olimpinė,neolimpinė"</formula1>
    </dataValidation>
    <dataValidation type="list" allowBlank="1" showInputMessage="1" showErrorMessage="1" sqref="M271:M275 M256:M261 H256:H261 H271:H275 M19:M24 H19:H24 M283:M285 H283:H285 H294:H300 M308:M313 H308:H313 M321:M330 H321:H330 M205:M214 H205:H214 M222:M231 H222:H231 M239:M248 H239:H248 M117:M126 H117:H126 M134:M143 H134:H143 M151:M160 H151:H160 M168:M177 H168:H177 M185:M194 H185:H194 M49:M58 H49:H58 M66:M75 H66:H75 M83:M92 H83:H92 M100:M109 H100:H109 M294:M300 H201 M201 M34:M41 H34:H41">
      <formula1>"Taip,Ne"</formula1>
    </dataValidation>
    <dataValidation type="list" allowBlank="1" showInputMessage="1" showErrorMessage="1" sqref="F19:F24 F256:F261 F271:F275 F283:F285 F308:F313 F321:F330 F205:F214 F222:F231 F239:F248 F117:F126 F134:F143 F151:F160 F168:F177 F185:F194 F49:F58 F66:F75 F83:F92 F100:F109 F294:F300 F201 F34:F41">
      <formula1>"OŽ,PČ,PČneol,EČ,EČneol,JOŽ,JPČ,JEČ,JnPČ,JnEČ,NEAK"</formula1>
    </dataValidation>
    <dataValidation type="list" allowBlank="1" showInputMessage="1" showErrorMessage="1" sqref="G19:G24 G256:G261 G271:G275 G283:G285 G308:G313 G321:G330 G205:G214 G222:G231 G239:G248 G117:G126 G134:G143 G151:G160 G168:G177 G185:G194 G49:G58 G66:G75 G83:G92 G100:G109 G294:G300 G201 G34:G41">
      <formula1>"1,1 (kas 4 m. 1 k. nerengiamos),2,4 arba 5"</formula1>
    </dataValidation>
  </dataValidations>
  <hyperlinks>
    <hyperlink ref="B7:H7" r:id="rId1" display="Žemaitės g.6-417, Vilnius, 8-687-59591; info@pentathlon.lt"/>
    <hyperlink ref="B26" r:id="rId2"/>
    <hyperlink ref="A77" r:id="rId3"/>
  </hyperlinks>
  <pageMargins left="0.39" right="0.38" top="0.47244094488188981" bottom="0.39370078740157483" header="0.31496062992125984" footer="0.31496062992125984"/>
  <pageSetup paperSize="9" scale="55" orientation="landscape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38"/>
      <c r="AE1" s="38"/>
      <c r="AF1" s="38"/>
      <c r="AG1" s="38"/>
      <c r="AH1" s="15"/>
      <c r="AI1" s="15"/>
      <c r="AJ1" s="38"/>
      <c r="AK1" s="38" t="s">
        <v>194</v>
      </c>
      <c r="AL1" s="38"/>
      <c r="AM1" s="38"/>
      <c r="AN1" s="38"/>
      <c r="AO1" s="47"/>
    </row>
    <row r="2" spans="1:41" ht="15.7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38"/>
      <c r="AE2" s="38"/>
      <c r="AF2" s="38"/>
      <c r="AG2" s="38"/>
      <c r="AH2" s="15"/>
      <c r="AI2" s="15"/>
      <c r="AJ2" s="38"/>
      <c r="AK2" s="38" t="s">
        <v>195</v>
      </c>
      <c r="AL2" s="38"/>
      <c r="AM2" s="38"/>
      <c r="AN2" s="38"/>
      <c r="AO2" s="47"/>
    </row>
    <row r="3" spans="1:41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38"/>
      <c r="AE3" s="38"/>
      <c r="AF3" s="38"/>
      <c r="AG3" s="38"/>
      <c r="AH3" s="15"/>
      <c r="AI3" s="15"/>
      <c r="AJ3" s="38"/>
      <c r="AK3" s="38" t="s">
        <v>196</v>
      </c>
      <c r="AL3" s="38"/>
      <c r="AM3" s="38"/>
      <c r="AN3" s="38"/>
      <c r="AO3" s="47"/>
    </row>
    <row r="4" spans="1:41" ht="15.7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38"/>
      <c r="AE4" s="38"/>
      <c r="AF4" s="38"/>
      <c r="AG4" s="38"/>
      <c r="AH4" s="15"/>
      <c r="AI4" s="15"/>
      <c r="AJ4" s="38"/>
      <c r="AK4" s="38" t="s">
        <v>197</v>
      </c>
      <c r="AL4" s="38"/>
      <c r="AM4" s="38"/>
      <c r="AN4" s="38"/>
      <c r="AO4" s="47"/>
    </row>
    <row r="5" spans="1:41" ht="15.75">
      <c r="A5" s="149" t="s">
        <v>198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47"/>
    </row>
    <row r="6" spans="1:41" ht="15.75" thickBo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47"/>
    </row>
    <row r="7" spans="1:41" ht="96">
      <c r="A7" s="150" t="s">
        <v>8</v>
      </c>
      <c r="B7" s="152" t="s">
        <v>199</v>
      </c>
      <c r="C7" s="155" t="s">
        <v>200</v>
      </c>
      <c r="D7" s="157" t="s">
        <v>201</v>
      </c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9" t="s">
        <v>13</v>
      </c>
      <c r="AO7" s="20"/>
    </row>
    <row r="8" spans="1:41">
      <c r="A8" s="151"/>
      <c r="B8" s="153"/>
      <c r="C8" s="156"/>
      <c r="D8" s="146" t="s">
        <v>202</v>
      </c>
      <c r="E8" s="146" t="s">
        <v>203</v>
      </c>
      <c r="F8" s="146" t="s">
        <v>204</v>
      </c>
      <c r="G8" s="146" t="s">
        <v>205</v>
      </c>
      <c r="H8" s="146" t="s">
        <v>206</v>
      </c>
      <c r="I8" s="146" t="s">
        <v>207</v>
      </c>
      <c r="J8" s="146" t="s">
        <v>208</v>
      </c>
      <c r="K8" s="146" t="s">
        <v>209</v>
      </c>
      <c r="L8" s="146" t="s">
        <v>210</v>
      </c>
      <c r="M8" s="146" t="s">
        <v>211</v>
      </c>
      <c r="N8" s="146" t="s">
        <v>212</v>
      </c>
      <c r="O8" s="146" t="s">
        <v>213</v>
      </c>
      <c r="P8" s="146" t="s">
        <v>214</v>
      </c>
      <c r="Q8" s="146" t="s">
        <v>215</v>
      </c>
      <c r="R8" s="146" t="s">
        <v>216</v>
      </c>
      <c r="S8" s="146" t="s">
        <v>217</v>
      </c>
      <c r="T8" s="146" t="s">
        <v>218</v>
      </c>
      <c r="U8" s="146" t="s">
        <v>219</v>
      </c>
      <c r="V8" s="146" t="s">
        <v>220</v>
      </c>
      <c r="W8" s="146" t="s">
        <v>221</v>
      </c>
      <c r="X8" s="146" t="s">
        <v>222</v>
      </c>
      <c r="Y8" s="146" t="s">
        <v>223</v>
      </c>
      <c r="Z8" s="146" t="s">
        <v>224</v>
      </c>
      <c r="AA8" s="146" t="s">
        <v>225</v>
      </c>
      <c r="AB8" s="146" t="s">
        <v>226</v>
      </c>
      <c r="AC8" s="146" t="s">
        <v>227</v>
      </c>
      <c r="AD8" s="146" t="s">
        <v>228</v>
      </c>
      <c r="AE8" s="146" t="s">
        <v>229</v>
      </c>
      <c r="AF8" s="146" t="s">
        <v>230</v>
      </c>
      <c r="AG8" s="146" t="s">
        <v>231</v>
      </c>
      <c r="AH8" s="146" t="s">
        <v>232</v>
      </c>
      <c r="AI8" s="146" t="s">
        <v>233</v>
      </c>
      <c r="AJ8" s="146" t="s">
        <v>234</v>
      </c>
      <c r="AK8" s="146" t="s">
        <v>235</v>
      </c>
      <c r="AL8" s="146" t="s">
        <v>236</v>
      </c>
      <c r="AM8" s="146" t="s">
        <v>237</v>
      </c>
      <c r="AN8" s="147" t="s">
        <v>238</v>
      </c>
      <c r="AO8" s="47"/>
    </row>
    <row r="9" spans="1:41">
      <c r="A9" s="151"/>
      <c r="B9" s="154"/>
      <c r="C9" s="15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8"/>
      <c r="AO9" s="47"/>
    </row>
    <row r="10" spans="1:41" s="42" customFormat="1">
      <c r="A10" s="39" t="s">
        <v>239</v>
      </c>
      <c r="B10" s="40" t="s">
        <v>168</v>
      </c>
      <c r="C10" s="24" t="s">
        <v>240</v>
      </c>
      <c r="D10" s="23">
        <v>550.79999999999995</v>
      </c>
      <c r="E10" s="23">
        <v>426.38400000000001</v>
      </c>
      <c r="F10" s="23">
        <v>342.14400000000001</v>
      </c>
      <c r="G10" s="23">
        <v>181.44</v>
      </c>
      <c r="H10" s="23">
        <v>168.48</v>
      </c>
      <c r="I10" s="23">
        <v>155.52000000000001</v>
      </c>
      <c r="J10" s="23">
        <v>148.5</v>
      </c>
      <c r="K10" s="23">
        <v>144</v>
      </c>
      <c r="L10" s="23">
        <v>137.69999999999999</v>
      </c>
      <c r="M10" s="23">
        <v>134.946</v>
      </c>
      <c r="N10" s="23">
        <v>132.19199999999998</v>
      </c>
      <c r="O10" s="23">
        <v>129.43799999999999</v>
      </c>
      <c r="P10" s="23">
        <v>126.684</v>
      </c>
      <c r="Q10" s="23">
        <v>123.92999999999998</v>
      </c>
      <c r="R10" s="23">
        <v>121.17599999999999</v>
      </c>
      <c r="S10" s="23">
        <v>118.42199999999998</v>
      </c>
      <c r="T10" s="23">
        <v>108</v>
      </c>
      <c r="U10" s="23">
        <v>105.24600000000001</v>
      </c>
      <c r="V10" s="23">
        <v>102.49199999999999</v>
      </c>
      <c r="W10" s="23">
        <v>99.738</v>
      </c>
      <c r="X10" s="23">
        <v>96.983999999999995</v>
      </c>
      <c r="Y10" s="23">
        <v>94.229999999999976</v>
      </c>
      <c r="Z10" s="23">
        <v>91.475999999999985</v>
      </c>
      <c r="AA10" s="23">
        <v>88.721999999999994</v>
      </c>
      <c r="AB10" s="23">
        <v>80.099999999999994</v>
      </c>
      <c r="AC10" s="23">
        <v>77.345999999999989</v>
      </c>
      <c r="AD10" s="23">
        <v>74.591999999999999</v>
      </c>
      <c r="AE10" s="23">
        <v>71.837999999999994</v>
      </c>
      <c r="AF10" s="23">
        <v>69.084000000000003</v>
      </c>
      <c r="AG10" s="23">
        <v>66.329999999999984</v>
      </c>
      <c r="AH10" s="23">
        <v>63.575999999999986</v>
      </c>
      <c r="AI10" s="23">
        <v>60.821999999999989</v>
      </c>
      <c r="AJ10" s="23">
        <v>52.2</v>
      </c>
      <c r="AK10" s="23">
        <v>49.445999999999998</v>
      </c>
      <c r="AL10" s="23">
        <v>46.692</v>
      </c>
      <c r="AM10" s="23">
        <v>43.937999999999995</v>
      </c>
      <c r="AN10" s="41">
        <f>SUM(D10*0.3/100)</f>
        <v>1.6523999999999999</v>
      </c>
    </row>
    <row r="11" spans="1:41">
      <c r="A11" s="85" t="s">
        <v>241</v>
      </c>
      <c r="B11" s="33" t="s">
        <v>51</v>
      </c>
      <c r="C11" s="24" t="s">
        <v>242</v>
      </c>
      <c r="D11" s="22">
        <v>449</v>
      </c>
      <c r="E11" s="22">
        <v>314</v>
      </c>
      <c r="F11" s="22">
        <v>238</v>
      </c>
      <c r="G11" s="22">
        <v>172</v>
      </c>
      <c r="H11" s="22">
        <v>159</v>
      </c>
      <c r="I11" s="22">
        <v>145</v>
      </c>
      <c r="J11" s="22">
        <v>132</v>
      </c>
      <c r="K11" s="22">
        <v>119</v>
      </c>
      <c r="L11" s="23">
        <v>88</v>
      </c>
      <c r="M11" s="23">
        <f>L11-2.245</f>
        <v>85.754999999999995</v>
      </c>
      <c r="N11" s="23">
        <f t="shared" ref="N11:AI11" si="0">M11-2.245</f>
        <v>83.509999999999991</v>
      </c>
      <c r="O11" s="23">
        <f t="shared" si="0"/>
        <v>81.264999999999986</v>
      </c>
      <c r="P11" s="23">
        <f t="shared" si="0"/>
        <v>79.019999999999982</v>
      </c>
      <c r="Q11" s="23">
        <f t="shared" si="0"/>
        <v>76.774999999999977</v>
      </c>
      <c r="R11" s="23">
        <f t="shared" si="0"/>
        <v>74.529999999999973</v>
      </c>
      <c r="S11" s="23">
        <f t="shared" si="0"/>
        <v>72.284999999999968</v>
      </c>
      <c r="T11" s="23">
        <v>55</v>
      </c>
      <c r="U11" s="23">
        <f t="shared" si="0"/>
        <v>52.755000000000003</v>
      </c>
      <c r="V11" s="23">
        <f t="shared" si="0"/>
        <v>50.510000000000005</v>
      </c>
      <c r="W11" s="23">
        <f t="shared" si="0"/>
        <v>48.265000000000008</v>
      </c>
      <c r="X11" s="23">
        <f t="shared" si="0"/>
        <v>46.02000000000001</v>
      </c>
      <c r="Y11" s="23">
        <f t="shared" si="0"/>
        <v>43.775000000000013</v>
      </c>
      <c r="Z11" s="23">
        <f t="shared" si="0"/>
        <v>41.530000000000015</v>
      </c>
      <c r="AA11" s="23">
        <f t="shared" si="0"/>
        <v>39.285000000000018</v>
      </c>
      <c r="AB11" s="23">
        <v>22</v>
      </c>
      <c r="AC11" s="23">
        <f t="shared" si="0"/>
        <v>19.754999999999999</v>
      </c>
      <c r="AD11" s="23">
        <f t="shared" si="0"/>
        <v>17.509999999999998</v>
      </c>
      <c r="AE11" s="23">
        <f t="shared" si="0"/>
        <v>15.264999999999997</v>
      </c>
      <c r="AF11" s="23">
        <f t="shared" si="0"/>
        <v>13.019999999999996</v>
      </c>
      <c r="AG11" s="23">
        <f t="shared" si="0"/>
        <v>10.774999999999995</v>
      </c>
      <c r="AH11" s="23">
        <f t="shared" si="0"/>
        <v>8.529999999999994</v>
      </c>
      <c r="AI11" s="23">
        <f t="shared" si="0"/>
        <v>6.2849999999999939</v>
      </c>
      <c r="AJ11" s="25" t="s">
        <v>243</v>
      </c>
      <c r="AK11" s="25" t="s">
        <v>243</v>
      </c>
      <c r="AL11" s="25" t="s">
        <v>243</v>
      </c>
      <c r="AM11" s="25" t="s">
        <v>243</v>
      </c>
      <c r="AN11" s="84">
        <f t="shared" ref="AN11:AN26" si="1">SUM(D11*0.3/100)</f>
        <v>1.347</v>
      </c>
      <c r="AO11" s="47"/>
    </row>
    <row r="12" spans="1:41">
      <c r="A12" s="85" t="s">
        <v>244</v>
      </c>
      <c r="B12" s="33" t="s">
        <v>70</v>
      </c>
      <c r="C12" s="24" t="s">
        <v>245</v>
      </c>
      <c r="D12" s="22">
        <v>204</v>
      </c>
      <c r="E12" s="22">
        <v>156.24</v>
      </c>
      <c r="F12" s="22">
        <v>123.84</v>
      </c>
      <c r="G12" s="22">
        <v>72</v>
      </c>
      <c r="H12" s="22">
        <v>66</v>
      </c>
      <c r="I12" s="22">
        <v>60</v>
      </c>
      <c r="J12" s="22">
        <v>54</v>
      </c>
      <c r="K12" s="22">
        <v>48</v>
      </c>
      <c r="L12" s="23">
        <v>40</v>
      </c>
      <c r="M12" s="23">
        <f>L12-1.02</f>
        <v>38.979999999999997</v>
      </c>
      <c r="N12" s="23">
        <f t="shared" ref="N12:AA12" si="2">M12-1.02</f>
        <v>37.959999999999994</v>
      </c>
      <c r="O12" s="23">
        <f t="shared" si="2"/>
        <v>36.939999999999991</v>
      </c>
      <c r="P12" s="23">
        <f t="shared" si="2"/>
        <v>35.919999999999987</v>
      </c>
      <c r="Q12" s="23">
        <f t="shared" si="2"/>
        <v>34.899999999999984</v>
      </c>
      <c r="R12" s="23">
        <f t="shared" si="2"/>
        <v>33.879999999999981</v>
      </c>
      <c r="S12" s="23">
        <f t="shared" si="2"/>
        <v>32.859999999999978</v>
      </c>
      <c r="T12" s="23">
        <v>25</v>
      </c>
      <c r="U12" s="23">
        <f t="shared" si="2"/>
        <v>23.98</v>
      </c>
      <c r="V12" s="23">
        <f t="shared" si="2"/>
        <v>22.96</v>
      </c>
      <c r="W12" s="23">
        <f t="shared" si="2"/>
        <v>21.94</v>
      </c>
      <c r="X12" s="23">
        <f t="shared" si="2"/>
        <v>20.92</v>
      </c>
      <c r="Y12" s="23">
        <f t="shared" si="2"/>
        <v>19.900000000000002</v>
      </c>
      <c r="Z12" s="23">
        <f t="shared" si="2"/>
        <v>18.880000000000003</v>
      </c>
      <c r="AA12" s="23">
        <f t="shared" si="2"/>
        <v>17.860000000000003</v>
      </c>
      <c r="AB12" s="25" t="s">
        <v>243</v>
      </c>
      <c r="AC12" s="25" t="s">
        <v>243</v>
      </c>
      <c r="AD12" s="25" t="s">
        <v>243</v>
      </c>
      <c r="AE12" s="25" t="s">
        <v>243</v>
      </c>
      <c r="AF12" s="25" t="s">
        <v>243</v>
      </c>
      <c r="AG12" s="25" t="s">
        <v>243</v>
      </c>
      <c r="AH12" s="25" t="s">
        <v>243</v>
      </c>
      <c r="AI12" s="25" t="s">
        <v>243</v>
      </c>
      <c r="AJ12" s="25" t="s">
        <v>243</v>
      </c>
      <c r="AK12" s="25" t="s">
        <v>243</v>
      </c>
      <c r="AL12" s="25" t="s">
        <v>243</v>
      </c>
      <c r="AM12" s="25" t="s">
        <v>243</v>
      </c>
      <c r="AN12" s="84">
        <f t="shared" si="1"/>
        <v>0.61199999999999999</v>
      </c>
      <c r="AO12" s="47"/>
    </row>
    <row r="13" spans="1:41" ht="84">
      <c r="A13" s="85" t="s">
        <v>246</v>
      </c>
      <c r="B13" s="33" t="s">
        <v>57</v>
      </c>
      <c r="C13" s="12" t="s">
        <v>247</v>
      </c>
      <c r="D13" s="22">
        <v>85</v>
      </c>
      <c r="E13" s="22">
        <v>64.61</v>
      </c>
      <c r="F13" s="22">
        <v>50.76</v>
      </c>
      <c r="G13" s="22">
        <v>16.25</v>
      </c>
      <c r="H13" s="22">
        <v>15</v>
      </c>
      <c r="I13" s="22">
        <v>13.75</v>
      </c>
      <c r="J13" s="22">
        <v>12.5</v>
      </c>
      <c r="K13" s="22">
        <v>11.25</v>
      </c>
      <c r="L13" s="23">
        <v>9</v>
      </c>
      <c r="M13" s="23">
        <f>L13-0.425</f>
        <v>8.5749999999999993</v>
      </c>
      <c r="N13" s="23">
        <f t="shared" ref="N13:S13" si="3">M13-0.425</f>
        <v>8.1499999999999986</v>
      </c>
      <c r="O13" s="23">
        <f t="shared" si="3"/>
        <v>7.7249999999999988</v>
      </c>
      <c r="P13" s="23">
        <f t="shared" si="3"/>
        <v>7.2999999999999989</v>
      </c>
      <c r="Q13" s="23">
        <f t="shared" si="3"/>
        <v>6.8749999999999991</v>
      </c>
      <c r="R13" s="23">
        <f t="shared" si="3"/>
        <v>6.4499999999999993</v>
      </c>
      <c r="S13" s="23">
        <f t="shared" si="3"/>
        <v>6.0249999999999995</v>
      </c>
      <c r="T13" s="25" t="s">
        <v>243</v>
      </c>
      <c r="U13" s="25" t="s">
        <v>243</v>
      </c>
      <c r="V13" s="25" t="s">
        <v>243</v>
      </c>
      <c r="W13" s="25" t="s">
        <v>243</v>
      </c>
      <c r="X13" s="25" t="s">
        <v>243</v>
      </c>
      <c r="Y13" s="25" t="s">
        <v>243</v>
      </c>
      <c r="Z13" s="25" t="s">
        <v>243</v>
      </c>
      <c r="AA13" s="25" t="s">
        <v>243</v>
      </c>
      <c r="AB13" s="25" t="s">
        <v>243</v>
      </c>
      <c r="AC13" s="25" t="s">
        <v>243</v>
      </c>
      <c r="AD13" s="25" t="s">
        <v>243</v>
      </c>
      <c r="AE13" s="25" t="s">
        <v>243</v>
      </c>
      <c r="AF13" s="25" t="s">
        <v>243</v>
      </c>
      <c r="AG13" s="25" t="s">
        <v>243</v>
      </c>
      <c r="AH13" s="25" t="s">
        <v>243</v>
      </c>
      <c r="AI13" s="25" t="s">
        <v>243</v>
      </c>
      <c r="AJ13" s="25" t="s">
        <v>243</v>
      </c>
      <c r="AK13" s="25" t="s">
        <v>243</v>
      </c>
      <c r="AL13" s="25" t="s">
        <v>243</v>
      </c>
      <c r="AM13" s="25" t="s">
        <v>243</v>
      </c>
      <c r="AN13" s="84">
        <f t="shared" si="1"/>
        <v>0.255</v>
      </c>
      <c r="AO13" s="47"/>
    </row>
    <row r="14" spans="1:41" ht="36">
      <c r="A14" s="85" t="s">
        <v>248</v>
      </c>
      <c r="B14" s="33" t="s">
        <v>249</v>
      </c>
      <c r="C14" s="12" t="s">
        <v>250</v>
      </c>
      <c r="D14" s="22">
        <v>85</v>
      </c>
      <c r="E14" s="22">
        <v>59.5</v>
      </c>
      <c r="F14" s="22">
        <v>45</v>
      </c>
      <c r="G14" s="22">
        <v>32.5</v>
      </c>
      <c r="H14" s="22">
        <v>30</v>
      </c>
      <c r="I14" s="22">
        <v>27.5</v>
      </c>
      <c r="J14" s="22">
        <v>25</v>
      </c>
      <c r="K14" s="22">
        <v>22.5</v>
      </c>
      <c r="L14" s="23">
        <v>19</v>
      </c>
      <c r="M14" s="23">
        <f>L14-0.29</f>
        <v>18.71</v>
      </c>
      <c r="N14" s="23">
        <f t="shared" ref="N14:AC15" si="4">M14-0.29</f>
        <v>18.420000000000002</v>
      </c>
      <c r="O14" s="23">
        <f t="shared" si="4"/>
        <v>18.130000000000003</v>
      </c>
      <c r="P14" s="23">
        <f t="shared" si="4"/>
        <v>17.840000000000003</v>
      </c>
      <c r="Q14" s="23">
        <f t="shared" si="4"/>
        <v>17.550000000000004</v>
      </c>
      <c r="R14" s="23">
        <f t="shared" si="4"/>
        <v>17.260000000000005</v>
      </c>
      <c r="S14" s="23">
        <f t="shared" si="4"/>
        <v>16.970000000000006</v>
      </c>
      <c r="T14" s="23">
        <v>13</v>
      </c>
      <c r="U14" s="23">
        <f t="shared" si="4"/>
        <v>12.71</v>
      </c>
      <c r="V14" s="23">
        <f t="shared" si="4"/>
        <v>12.420000000000002</v>
      </c>
      <c r="W14" s="23">
        <f t="shared" si="4"/>
        <v>12.130000000000003</v>
      </c>
      <c r="X14" s="23">
        <f t="shared" si="4"/>
        <v>11.840000000000003</v>
      </c>
      <c r="Y14" s="23">
        <f t="shared" si="4"/>
        <v>11.550000000000004</v>
      </c>
      <c r="Z14" s="23">
        <f t="shared" si="4"/>
        <v>11.260000000000005</v>
      </c>
      <c r="AA14" s="23">
        <f t="shared" si="4"/>
        <v>10.970000000000006</v>
      </c>
      <c r="AB14" s="23">
        <v>8</v>
      </c>
      <c r="AC14" s="23">
        <f t="shared" si="4"/>
        <v>7.71</v>
      </c>
      <c r="AD14" s="23">
        <f t="shared" ref="AD14:AI14" si="5">AC14-0.29</f>
        <v>7.42</v>
      </c>
      <c r="AE14" s="23">
        <f t="shared" si="5"/>
        <v>7.13</v>
      </c>
      <c r="AF14" s="23">
        <f t="shared" si="5"/>
        <v>6.84</v>
      </c>
      <c r="AG14" s="23">
        <f t="shared" si="5"/>
        <v>6.55</v>
      </c>
      <c r="AH14" s="23">
        <f t="shared" si="5"/>
        <v>6.26</v>
      </c>
      <c r="AI14" s="23">
        <f t="shared" si="5"/>
        <v>5.97</v>
      </c>
      <c r="AJ14" s="25" t="s">
        <v>243</v>
      </c>
      <c r="AK14" s="25" t="s">
        <v>243</v>
      </c>
      <c r="AL14" s="25" t="s">
        <v>243</v>
      </c>
      <c r="AM14" s="25" t="s">
        <v>243</v>
      </c>
      <c r="AN14" s="84">
        <f t="shared" si="1"/>
        <v>0.255</v>
      </c>
      <c r="AO14" s="47"/>
    </row>
    <row r="15" spans="1:41">
      <c r="A15" s="85" t="s">
        <v>251</v>
      </c>
      <c r="B15" s="33" t="s">
        <v>113</v>
      </c>
      <c r="C15" s="21" t="s">
        <v>252</v>
      </c>
      <c r="D15" s="22">
        <v>85</v>
      </c>
      <c r="E15" s="22">
        <v>59.5</v>
      </c>
      <c r="F15" s="22">
        <v>45</v>
      </c>
      <c r="G15" s="22">
        <v>32.5</v>
      </c>
      <c r="H15" s="22">
        <v>30</v>
      </c>
      <c r="I15" s="22">
        <v>27.5</v>
      </c>
      <c r="J15" s="22">
        <v>25</v>
      </c>
      <c r="K15" s="22">
        <v>22.5</v>
      </c>
      <c r="L15" s="23">
        <v>19</v>
      </c>
      <c r="M15" s="23">
        <f>L15-0.29</f>
        <v>18.71</v>
      </c>
      <c r="N15" s="23">
        <f t="shared" si="4"/>
        <v>18.420000000000002</v>
      </c>
      <c r="O15" s="23">
        <f t="shared" si="4"/>
        <v>18.130000000000003</v>
      </c>
      <c r="P15" s="23">
        <f t="shared" si="4"/>
        <v>17.840000000000003</v>
      </c>
      <c r="Q15" s="23">
        <f t="shared" si="4"/>
        <v>17.550000000000004</v>
      </c>
      <c r="R15" s="23">
        <f t="shared" si="4"/>
        <v>17.260000000000005</v>
      </c>
      <c r="S15" s="23">
        <f t="shared" si="4"/>
        <v>16.970000000000006</v>
      </c>
      <c r="T15" s="23">
        <v>13</v>
      </c>
      <c r="U15" s="23">
        <f t="shared" si="4"/>
        <v>12.71</v>
      </c>
      <c r="V15" s="23">
        <f t="shared" si="4"/>
        <v>12.420000000000002</v>
      </c>
      <c r="W15" s="23">
        <f t="shared" si="4"/>
        <v>12.130000000000003</v>
      </c>
      <c r="X15" s="23">
        <f t="shared" si="4"/>
        <v>11.840000000000003</v>
      </c>
      <c r="Y15" s="23">
        <f t="shared" si="4"/>
        <v>11.550000000000004</v>
      </c>
      <c r="Z15" s="23">
        <f t="shared" si="4"/>
        <v>11.260000000000005</v>
      </c>
      <c r="AA15" s="23">
        <f t="shared" si="4"/>
        <v>10.970000000000006</v>
      </c>
      <c r="AB15" s="25" t="s">
        <v>243</v>
      </c>
      <c r="AC15" s="25" t="s">
        <v>243</v>
      </c>
      <c r="AD15" s="25" t="s">
        <v>243</v>
      </c>
      <c r="AE15" s="25" t="s">
        <v>243</v>
      </c>
      <c r="AF15" s="25" t="s">
        <v>243</v>
      </c>
      <c r="AG15" s="25" t="s">
        <v>243</v>
      </c>
      <c r="AH15" s="25" t="s">
        <v>243</v>
      </c>
      <c r="AI15" s="25" t="s">
        <v>243</v>
      </c>
      <c r="AJ15" s="25" t="s">
        <v>243</v>
      </c>
      <c r="AK15" s="25" t="s">
        <v>243</v>
      </c>
      <c r="AL15" s="25" t="s">
        <v>243</v>
      </c>
      <c r="AM15" s="25" t="s">
        <v>243</v>
      </c>
      <c r="AN15" s="84">
        <f t="shared" si="1"/>
        <v>0.255</v>
      </c>
      <c r="AO15" s="47"/>
    </row>
    <row r="16" spans="1:41" ht="84">
      <c r="A16" s="85" t="s">
        <v>253</v>
      </c>
      <c r="B16" s="33" t="s">
        <v>73</v>
      </c>
      <c r="C16" s="12" t="s">
        <v>254</v>
      </c>
      <c r="D16" s="22">
        <v>68</v>
      </c>
      <c r="E16" s="22">
        <v>51.69</v>
      </c>
      <c r="F16" s="22">
        <v>40.61</v>
      </c>
      <c r="G16" s="22">
        <v>13</v>
      </c>
      <c r="H16" s="22">
        <v>12</v>
      </c>
      <c r="I16" s="22">
        <v>11</v>
      </c>
      <c r="J16" s="22">
        <v>10</v>
      </c>
      <c r="K16" s="22">
        <v>9</v>
      </c>
      <c r="L16" s="25" t="s">
        <v>243</v>
      </c>
      <c r="M16" s="26" t="s">
        <v>243</v>
      </c>
      <c r="N16" s="26" t="s">
        <v>243</v>
      </c>
      <c r="O16" s="26" t="s">
        <v>243</v>
      </c>
      <c r="P16" s="26" t="s">
        <v>243</v>
      </c>
      <c r="Q16" s="26" t="s">
        <v>243</v>
      </c>
      <c r="R16" s="26" t="s">
        <v>243</v>
      </c>
      <c r="S16" s="26" t="s">
        <v>243</v>
      </c>
      <c r="T16" s="26" t="s">
        <v>243</v>
      </c>
      <c r="U16" s="25" t="s">
        <v>243</v>
      </c>
      <c r="V16" s="25" t="s">
        <v>243</v>
      </c>
      <c r="W16" s="25" t="s">
        <v>243</v>
      </c>
      <c r="X16" s="25" t="s">
        <v>243</v>
      </c>
      <c r="Y16" s="25" t="s">
        <v>243</v>
      </c>
      <c r="Z16" s="25" t="s">
        <v>243</v>
      </c>
      <c r="AA16" s="25" t="s">
        <v>243</v>
      </c>
      <c r="AB16" s="25" t="s">
        <v>243</v>
      </c>
      <c r="AC16" s="25" t="s">
        <v>243</v>
      </c>
      <c r="AD16" s="25" t="s">
        <v>243</v>
      </c>
      <c r="AE16" s="25" t="s">
        <v>243</v>
      </c>
      <c r="AF16" s="25" t="s">
        <v>243</v>
      </c>
      <c r="AG16" s="25" t="s">
        <v>243</v>
      </c>
      <c r="AH16" s="25" t="s">
        <v>243</v>
      </c>
      <c r="AI16" s="25" t="s">
        <v>243</v>
      </c>
      <c r="AJ16" s="25" t="s">
        <v>243</v>
      </c>
      <c r="AK16" s="25" t="s">
        <v>243</v>
      </c>
      <c r="AL16" s="25" t="s">
        <v>243</v>
      </c>
      <c r="AM16" s="25" t="s">
        <v>243</v>
      </c>
      <c r="AN16" s="84">
        <f t="shared" si="1"/>
        <v>0.20399999999999999</v>
      </c>
      <c r="AO16" s="47"/>
    </row>
    <row r="17" spans="1:40">
      <c r="A17" s="85" t="s">
        <v>255</v>
      </c>
      <c r="B17" s="33" t="s">
        <v>256</v>
      </c>
      <c r="C17" s="21" t="s">
        <v>257</v>
      </c>
      <c r="D17" s="22">
        <v>68</v>
      </c>
      <c r="E17" s="22">
        <v>47.6</v>
      </c>
      <c r="F17" s="22">
        <v>36</v>
      </c>
      <c r="G17" s="22">
        <v>18</v>
      </c>
      <c r="H17" s="22">
        <v>16.5</v>
      </c>
      <c r="I17" s="22">
        <v>15</v>
      </c>
      <c r="J17" s="22">
        <v>13.5</v>
      </c>
      <c r="K17" s="22">
        <v>12</v>
      </c>
      <c r="L17" s="23">
        <v>10</v>
      </c>
      <c r="M17" s="27">
        <f>L17-0.34</f>
        <v>9.66</v>
      </c>
      <c r="N17" s="27">
        <f t="shared" ref="N17:AA17" si="6">M17-0.34</f>
        <v>9.32</v>
      </c>
      <c r="O17" s="27">
        <f t="shared" si="6"/>
        <v>8.98</v>
      </c>
      <c r="P17" s="27">
        <f t="shared" si="6"/>
        <v>8.64</v>
      </c>
      <c r="Q17" s="27">
        <f t="shared" si="6"/>
        <v>8.3000000000000007</v>
      </c>
      <c r="R17" s="27">
        <f t="shared" si="6"/>
        <v>7.9600000000000009</v>
      </c>
      <c r="S17" s="27">
        <f t="shared" si="6"/>
        <v>7.620000000000001</v>
      </c>
      <c r="T17" s="27">
        <v>6</v>
      </c>
      <c r="U17" s="23">
        <f t="shared" si="6"/>
        <v>5.66</v>
      </c>
      <c r="V17" s="23">
        <f t="shared" si="6"/>
        <v>5.32</v>
      </c>
      <c r="W17" s="23">
        <f t="shared" si="6"/>
        <v>4.9800000000000004</v>
      </c>
      <c r="X17" s="23">
        <f t="shared" si="6"/>
        <v>4.6400000000000006</v>
      </c>
      <c r="Y17" s="23">
        <f t="shared" si="6"/>
        <v>4.3000000000000007</v>
      </c>
      <c r="Z17" s="23">
        <f t="shared" si="6"/>
        <v>3.9600000000000009</v>
      </c>
      <c r="AA17" s="23">
        <f t="shared" si="6"/>
        <v>3.620000000000001</v>
      </c>
      <c r="AB17" s="25" t="s">
        <v>243</v>
      </c>
      <c r="AC17" s="25" t="s">
        <v>243</v>
      </c>
      <c r="AD17" s="25" t="s">
        <v>243</v>
      </c>
      <c r="AE17" s="25" t="s">
        <v>243</v>
      </c>
      <c r="AF17" s="25" t="s">
        <v>243</v>
      </c>
      <c r="AG17" s="25" t="s">
        <v>243</v>
      </c>
      <c r="AH17" s="25" t="s">
        <v>243</v>
      </c>
      <c r="AI17" s="25" t="s">
        <v>243</v>
      </c>
      <c r="AJ17" s="25" t="s">
        <v>243</v>
      </c>
      <c r="AK17" s="25" t="s">
        <v>243</v>
      </c>
      <c r="AL17" s="25" t="s">
        <v>243</v>
      </c>
      <c r="AM17" s="25" t="s">
        <v>243</v>
      </c>
      <c r="AN17" s="84">
        <f t="shared" si="1"/>
        <v>0.20399999999999999</v>
      </c>
    </row>
    <row r="18" spans="1:40" ht="24">
      <c r="A18" s="85" t="s">
        <v>258</v>
      </c>
      <c r="B18" s="33" t="s">
        <v>259</v>
      </c>
      <c r="C18" s="12" t="s">
        <v>260</v>
      </c>
      <c r="D18" s="22">
        <v>68</v>
      </c>
      <c r="E18" s="22">
        <v>52.08</v>
      </c>
      <c r="F18" s="22">
        <v>41.28</v>
      </c>
      <c r="G18" s="22">
        <v>24</v>
      </c>
      <c r="H18" s="22">
        <v>22</v>
      </c>
      <c r="I18" s="22">
        <v>20</v>
      </c>
      <c r="J18" s="22">
        <v>18</v>
      </c>
      <c r="K18" s="22">
        <v>16</v>
      </c>
      <c r="L18" s="23">
        <v>13</v>
      </c>
      <c r="M18" s="27">
        <f>SUM(L18-0.34)</f>
        <v>12.66</v>
      </c>
      <c r="N18" s="27">
        <f t="shared" ref="N18:AC19" si="7">SUM(M18-0.34)</f>
        <v>12.32</v>
      </c>
      <c r="O18" s="27">
        <f t="shared" si="7"/>
        <v>11.98</v>
      </c>
      <c r="P18" s="27">
        <f t="shared" si="7"/>
        <v>11.64</v>
      </c>
      <c r="Q18" s="27">
        <f t="shared" si="7"/>
        <v>11.3</v>
      </c>
      <c r="R18" s="27">
        <f t="shared" si="7"/>
        <v>10.96</v>
      </c>
      <c r="S18" s="27">
        <f t="shared" si="7"/>
        <v>10.620000000000001</v>
      </c>
      <c r="T18" s="27">
        <v>9</v>
      </c>
      <c r="U18" s="23">
        <f t="shared" si="7"/>
        <v>8.66</v>
      </c>
      <c r="V18" s="23">
        <f t="shared" si="7"/>
        <v>8.32</v>
      </c>
      <c r="W18" s="23">
        <f t="shared" si="7"/>
        <v>7.98</v>
      </c>
      <c r="X18" s="23">
        <f t="shared" si="7"/>
        <v>7.6400000000000006</v>
      </c>
      <c r="Y18" s="23">
        <f t="shared" si="7"/>
        <v>7.3000000000000007</v>
      </c>
      <c r="Z18" s="23">
        <f t="shared" si="7"/>
        <v>6.9600000000000009</v>
      </c>
      <c r="AA18" s="23">
        <f t="shared" si="7"/>
        <v>6.620000000000001</v>
      </c>
      <c r="AB18" s="23">
        <v>4</v>
      </c>
      <c r="AC18" s="23">
        <f t="shared" si="7"/>
        <v>3.66</v>
      </c>
      <c r="AD18" s="23">
        <f t="shared" ref="AD18:AI18" si="8">SUM(AC18-0.34)</f>
        <v>3.3200000000000003</v>
      </c>
      <c r="AE18" s="23">
        <f t="shared" si="8"/>
        <v>2.9800000000000004</v>
      </c>
      <c r="AF18" s="23">
        <f t="shared" si="8"/>
        <v>2.6400000000000006</v>
      </c>
      <c r="AG18" s="23">
        <f t="shared" si="8"/>
        <v>2.3000000000000007</v>
      </c>
      <c r="AH18" s="23">
        <f t="shared" si="8"/>
        <v>1.9600000000000006</v>
      </c>
      <c r="AI18" s="23">
        <f t="shared" si="8"/>
        <v>1.6200000000000006</v>
      </c>
      <c r="AJ18" s="25" t="s">
        <v>243</v>
      </c>
      <c r="AK18" s="25" t="s">
        <v>243</v>
      </c>
      <c r="AL18" s="25" t="s">
        <v>243</v>
      </c>
      <c r="AM18" s="25" t="s">
        <v>243</v>
      </c>
      <c r="AN18" s="84">
        <f t="shared" si="1"/>
        <v>0.20399999999999999</v>
      </c>
    </row>
    <row r="19" spans="1:40">
      <c r="A19" s="85" t="s">
        <v>261</v>
      </c>
      <c r="B19" s="33" t="s">
        <v>64</v>
      </c>
      <c r="C19" s="21" t="s">
        <v>262</v>
      </c>
      <c r="D19" s="22">
        <v>68</v>
      </c>
      <c r="E19" s="22">
        <v>47.6</v>
      </c>
      <c r="F19" s="22">
        <v>36</v>
      </c>
      <c r="G19" s="22">
        <v>26</v>
      </c>
      <c r="H19" s="22">
        <v>24</v>
      </c>
      <c r="I19" s="22">
        <v>22</v>
      </c>
      <c r="J19" s="22">
        <v>20</v>
      </c>
      <c r="K19" s="22">
        <v>18</v>
      </c>
      <c r="L19" s="23">
        <v>13</v>
      </c>
      <c r="M19" s="27">
        <f>SUM(L19-0.34)</f>
        <v>12.66</v>
      </c>
      <c r="N19" s="27">
        <f t="shared" si="7"/>
        <v>12.32</v>
      </c>
      <c r="O19" s="27">
        <f t="shared" si="7"/>
        <v>11.98</v>
      </c>
      <c r="P19" s="27">
        <f t="shared" si="7"/>
        <v>11.64</v>
      </c>
      <c r="Q19" s="27">
        <f t="shared" si="7"/>
        <v>11.3</v>
      </c>
      <c r="R19" s="27">
        <f t="shared" si="7"/>
        <v>10.96</v>
      </c>
      <c r="S19" s="27">
        <f t="shared" si="7"/>
        <v>10.620000000000001</v>
      </c>
      <c r="T19" s="27">
        <v>9</v>
      </c>
      <c r="U19" s="23">
        <f t="shared" si="7"/>
        <v>8.66</v>
      </c>
      <c r="V19" s="23">
        <f t="shared" si="7"/>
        <v>8.32</v>
      </c>
      <c r="W19" s="23">
        <f t="shared" si="7"/>
        <v>7.98</v>
      </c>
      <c r="X19" s="23">
        <f t="shared" si="7"/>
        <v>7.6400000000000006</v>
      </c>
      <c r="Y19" s="23">
        <f t="shared" si="7"/>
        <v>7.3000000000000007</v>
      </c>
      <c r="Z19" s="23">
        <f t="shared" si="7"/>
        <v>6.9600000000000009</v>
      </c>
      <c r="AA19" s="23">
        <f t="shared" si="7"/>
        <v>6.620000000000001</v>
      </c>
      <c r="AB19" s="25" t="s">
        <v>243</v>
      </c>
      <c r="AC19" s="25" t="s">
        <v>243</v>
      </c>
      <c r="AD19" s="25" t="s">
        <v>243</v>
      </c>
      <c r="AE19" s="25" t="s">
        <v>243</v>
      </c>
      <c r="AF19" s="25" t="s">
        <v>243</v>
      </c>
      <c r="AG19" s="25" t="s">
        <v>243</v>
      </c>
      <c r="AH19" s="25" t="s">
        <v>243</v>
      </c>
      <c r="AI19" s="25" t="s">
        <v>243</v>
      </c>
      <c r="AJ19" s="25" t="s">
        <v>243</v>
      </c>
      <c r="AK19" s="25" t="s">
        <v>243</v>
      </c>
      <c r="AL19" s="25" t="s">
        <v>243</v>
      </c>
      <c r="AM19" s="25" t="s">
        <v>243</v>
      </c>
      <c r="AN19" s="84">
        <f t="shared" si="1"/>
        <v>0.20399999999999999</v>
      </c>
    </row>
    <row r="20" spans="1:40">
      <c r="A20" s="85" t="s">
        <v>263</v>
      </c>
      <c r="B20" s="33" t="s">
        <v>67</v>
      </c>
      <c r="C20" s="21" t="s">
        <v>264</v>
      </c>
      <c r="D20" s="22">
        <v>51</v>
      </c>
      <c r="E20" s="22">
        <v>35.700000000000003</v>
      </c>
      <c r="F20" s="22">
        <v>27</v>
      </c>
      <c r="G20" s="22">
        <v>19.5</v>
      </c>
      <c r="H20" s="22">
        <v>18</v>
      </c>
      <c r="I20" s="22">
        <v>16.5</v>
      </c>
      <c r="J20" s="22">
        <v>15</v>
      </c>
      <c r="K20" s="22">
        <v>13.5</v>
      </c>
      <c r="L20" s="27">
        <v>8</v>
      </c>
      <c r="M20" s="27">
        <f>SUM(L20-0.255)</f>
        <v>7.7450000000000001</v>
      </c>
      <c r="N20" s="27">
        <f t="shared" ref="N20:S20" si="9">SUM(M20-0.255)</f>
        <v>7.49</v>
      </c>
      <c r="O20" s="27">
        <f t="shared" si="9"/>
        <v>7.2350000000000003</v>
      </c>
      <c r="P20" s="27">
        <f t="shared" si="9"/>
        <v>6.98</v>
      </c>
      <c r="Q20" s="27">
        <f t="shared" si="9"/>
        <v>6.7250000000000005</v>
      </c>
      <c r="R20" s="27">
        <f t="shared" si="9"/>
        <v>6.4700000000000006</v>
      </c>
      <c r="S20" s="27">
        <f t="shared" si="9"/>
        <v>6.2150000000000007</v>
      </c>
      <c r="T20" s="26" t="s">
        <v>243</v>
      </c>
      <c r="U20" s="25" t="s">
        <v>243</v>
      </c>
      <c r="V20" s="25" t="s">
        <v>243</v>
      </c>
      <c r="W20" s="25" t="s">
        <v>243</v>
      </c>
      <c r="X20" s="25" t="s">
        <v>243</v>
      </c>
      <c r="Y20" s="25" t="s">
        <v>243</v>
      </c>
      <c r="Z20" s="25" t="s">
        <v>243</v>
      </c>
      <c r="AA20" s="25" t="s">
        <v>243</v>
      </c>
      <c r="AB20" s="25" t="s">
        <v>243</v>
      </c>
      <c r="AC20" s="25" t="s">
        <v>243</v>
      </c>
      <c r="AD20" s="25" t="s">
        <v>243</v>
      </c>
      <c r="AE20" s="25" t="s">
        <v>243</v>
      </c>
      <c r="AF20" s="25" t="s">
        <v>243</v>
      </c>
      <c r="AG20" s="25" t="s">
        <v>243</v>
      </c>
      <c r="AH20" s="25" t="s">
        <v>243</v>
      </c>
      <c r="AI20" s="25" t="s">
        <v>243</v>
      </c>
      <c r="AJ20" s="25" t="s">
        <v>243</v>
      </c>
      <c r="AK20" s="25" t="s">
        <v>243</v>
      </c>
      <c r="AL20" s="25" t="s">
        <v>243</v>
      </c>
      <c r="AM20" s="25" t="s">
        <v>243</v>
      </c>
      <c r="AN20" s="84">
        <f t="shared" si="1"/>
        <v>0.153</v>
      </c>
    </row>
    <row r="21" spans="1:40">
      <c r="A21" s="85" t="s">
        <v>265</v>
      </c>
      <c r="B21" s="33" t="s">
        <v>31</v>
      </c>
      <c r="C21" s="21" t="s">
        <v>266</v>
      </c>
      <c r="D21" s="22">
        <v>34</v>
      </c>
      <c r="E21" s="22">
        <v>26.04</v>
      </c>
      <c r="F21" s="22">
        <v>20.64</v>
      </c>
      <c r="G21" s="22">
        <v>12</v>
      </c>
      <c r="H21" s="22">
        <v>11</v>
      </c>
      <c r="I21" s="22">
        <v>10</v>
      </c>
      <c r="J21" s="22">
        <v>9</v>
      </c>
      <c r="K21" s="22">
        <v>8</v>
      </c>
      <c r="L21" s="27">
        <v>6</v>
      </c>
      <c r="M21" s="27">
        <f>SUM(L21-0.17)</f>
        <v>5.83</v>
      </c>
      <c r="N21" s="27">
        <f t="shared" ref="N21:S22" si="10">SUM(M21-0.17)</f>
        <v>5.66</v>
      </c>
      <c r="O21" s="27">
        <f t="shared" si="10"/>
        <v>5.49</v>
      </c>
      <c r="P21" s="27">
        <f t="shared" si="10"/>
        <v>5.32</v>
      </c>
      <c r="Q21" s="27">
        <f t="shared" si="10"/>
        <v>5.15</v>
      </c>
      <c r="R21" s="27">
        <f t="shared" si="10"/>
        <v>4.9800000000000004</v>
      </c>
      <c r="S21" s="27">
        <f t="shared" si="10"/>
        <v>4.8100000000000005</v>
      </c>
      <c r="T21" s="26" t="s">
        <v>243</v>
      </c>
      <c r="U21" s="25" t="s">
        <v>243</v>
      </c>
      <c r="V21" s="25" t="s">
        <v>243</v>
      </c>
      <c r="W21" s="25" t="s">
        <v>243</v>
      </c>
      <c r="X21" s="25" t="s">
        <v>243</v>
      </c>
      <c r="Y21" s="25" t="s">
        <v>243</v>
      </c>
      <c r="Z21" s="25" t="s">
        <v>243</v>
      </c>
      <c r="AA21" s="25" t="s">
        <v>243</v>
      </c>
      <c r="AB21" s="25" t="s">
        <v>243</v>
      </c>
      <c r="AC21" s="25" t="s">
        <v>243</v>
      </c>
      <c r="AD21" s="25" t="s">
        <v>243</v>
      </c>
      <c r="AE21" s="25" t="s">
        <v>243</v>
      </c>
      <c r="AF21" s="25" t="s">
        <v>243</v>
      </c>
      <c r="AG21" s="25" t="s">
        <v>243</v>
      </c>
      <c r="AH21" s="25" t="s">
        <v>243</v>
      </c>
      <c r="AI21" s="25" t="s">
        <v>243</v>
      </c>
      <c r="AJ21" s="25" t="s">
        <v>243</v>
      </c>
      <c r="AK21" s="25" t="s">
        <v>243</v>
      </c>
      <c r="AL21" s="25" t="s">
        <v>243</v>
      </c>
      <c r="AM21" s="25" t="s">
        <v>243</v>
      </c>
      <c r="AN21" s="84">
        <f t="shared" si="1"/>
        <v>0.10199999999999999</v>
      </c>
    </row>
    <row r="22" spans="1:40">
      <c r="A22" s="85" t="s">
        <v>267</v>
      </c>
      <c r="B22" s="33" t="s">
        <v>268</v>
      </c>
      <c r="C22" s="21" t="s">
        <v>269</v>
      </c>
      <c r="D22" s="22">
        <v>34</v>
      </c>
      <c r="E22" s="22">
        <v>26.04</v>
      </c>
      <c r="F22" s="22">
        <v>20.64</v>
      </c>
      <c r="G22" s="22">
        <v>12</v>
      </c>
      <c r="H22" s="22">
        <v>11</v>
      </c>
      <c r="I22" s="22">
        <v>10</v>
      </c>
      <c r="J22" s="22">
        <v>9</v>
      </c>
      <c r="K22" s="22">
        <v>8</v>
      </c>
      <c r="L22" s="27">
        <v>6</v>
      </c>
      <c r="M22" s="27">
        <f>SUM(L22-0.17)</f>
        <v>5.83</v>
      </c>
      <c r="N22" s="27">
        <f t="shared" si="10"/>
        <v>5.66</v>
      </c>
      <c r="O22" s="27">
        <f t="shared" si="10"/>
        <v>5.49</v>
      </c>
      <c r="P22" s="27">
        <f t="shared" si="10"/>
        <v>5.32</v>
      </c>
      <c r="Q22" s="27">
        <f t="shared" si="10"/>
        <v>5.15</v>
      </c>
      <c r="R22" s="27">
        <f t="shared" si="10"/>
        <v>4.9800000000000004</v>
      </c>
      <c r="S22" s="27">
        <f t="shared" si="10"/>
        <v>4.8100000000000005</v>
      </c>
      <c r="T22" s="25" t="s">
        <v>243</v>
      </c>
      <c r="U22" s="25" t="s">
        <v>243</v>
      </c>
      <c r="V22" s="25" t="s">
        <v>243</v>
      </c>
      <c r="W22" s="25" t="s">
        <v>243</v>
      </c>
      <c r="X22" s="25" t="s">
        <v>243</v>
      </c>
      <c r="Y22" s="25" t="s">
        <v>243</v>
      </c>
      <c r="Z22" s="25" t="s">
        <v>243</v>
      </c>
      <c r="AA22" s="25" t="s">
        <v>243</v>
      </c>
      <c r="AB22" s="25" t="s">
        <v>243</v>
      </c>
      <c r="AC22" s="25" t="s">
        <v>243</v>
      </c>
      <c r="AD22" s="25" t="s">
        <v>243</v>
      </c>
      <c r="AE22" s="25" t="s">
        <v>243</v>
      </c>
      <c r="AF22" s="25" t="s">
        <v>243</v>
      </c>
      <c r="AG22" s="25" t="s">
        <v>243</v>
      </c>
      <c r="AH22" s="25" t="s">
        <v>243</v>
      </c>
      <c r="AI22" s="25" t="s">
        <v>243</v>
      </c>
      <c r="AJ22" s="25" t="s">
        <v>243</v>
      </c>
      <c r="AK22" s="25" t="s">
        <v>243</v>
      </c>
      <c r="AL22" s="25" t="s">
        <v>243</v>
      </c>
      <c r="AM22" s="25" t="s">
        <v>243</v>
      </c>
      <c r="AN22" s="84">
        <f t="shared" si="1"/>
        <v>0.10199999999999999</v>
      </c>
    </row>
    <row r="23" spans="1:40">
      <c r="A23" s="85" t="s">
        <v>270</v>
      </c>
      <c r="B23" s="33" t="s">
        <v>85</v>
      </c>
      <c r="C23" s="21" t="s">
        <v>271</v>
      </c>
      <c r="D23" s="22">
        <v>25.5</v>
      </c>
      <c r="E23" s="22">
        <v>19.53</v>
      </c>
      <c r="F23" s="22">
        <v>15.48</v>
      </c>
      <c r="G23" s="22">
        <v>9</v>
      </c>
      <c r="H23" s="22">
        <v>8.25</v>
      </c>
      <c r="I23" s="22">
        <v>7.5</v>
      </c>
      <c r="J23" s="22">
        <v>6.75</v>
      </c>
      <c r="K23" s="22">
        <v>6</v>
      </c>
      <c r="L23" s="27">
        <v>5</v>
      </c>
      <c r="M23" s="27">
        <f>SUM(L23-0.1275)</f>
        <v>4.8724999999999996</v>
      </c>
      <c r="N23" s="27">
        <f t="shared" ref="N23:S23" si="11">SUM(M23-0.1275)</f>
        <v>4.7449999999999992</v>
      </c>
      <c r="O23" s="27">
        <f t="shared" si="11"/>
        <v>4.6174999999999988</v>
      </c>
      <c r="P23" s="27">
        <f t="shared" si="11"/>
        <v>4.4899999999999984</v>
      </c>
      <c r="Q23" s="27">
        <f t="shared" si="11"/>
        <v>4.362499999999998</v>
      </c>
      <c r="R23" s="27">
        <f t="shared" si="11"/>
        <v>4.2349999999999977</v>
      </c>
      <c r="S23" s="27">
        <f t="shared" si="11"/>
        <v>4.1074999999999973</v>
      </c>
      <c r="T23" s="25" t="s">
        <v>243</v>
      </c>
      <c r="U23" s="25" t="s">
        <v>243</v>
      </c>
      <c r="V23" s="25" t="s">
        <v>243</v>
      </c>
      <c r="W23" s="25" t="s">
        <v>243</v>
      </c>
      <c r="X23" s="25" t="s">
        <v>243</v>
      </c>
      <c r="Y23" s="25" t="s">
        <v>243</v>
      </c>
      <c r="Z23" s="25" t="s">
        <v>243</v>
      </c>
      <c r="AA23" s="25" t="s">
        <v>243</v>
      </c>
      <c r="AB23" s="25" t="s">
        <v>243</v>
      </c>
      <c r="AC23" s="25" t="s">
        <v>243</v>
      </c>
      <c r="AD23" s="25" t="s">
        <v>243</v>
      </c>
      <c r="AE23" s="25" t="s">
        <v>243</v>
      </c>
      <c r="AF23" s="25" t="s">
        <v>243</v>
      </c>
      <c r="AG23" s="25" t="s">
        <v>243</v>
      </c>
      <c r="AH23" s="25" t="s">
        <v>243</v>
      </c>
      <c r="AI23" s="25" t="s">
        <v>243</v>
      </c>
      <c r="AJ23" s="25" t="s">
        <v>243</v>
      </c>
      <c r="AK23" s="25" t="s">
        <v>243</v>
      </c>
      <c r="AL23" s="25" t="s">
        <v>243</v>
      </c>
      <c r="AM23" s="25" t="s">
        <v>243</v>
      </c>
      <c r="AN23" s="84">
        <f t="shared" si="1"/>
        <v>7.6499999999999999E-2</v>
      </c>
    </row>
    <row r="24" spans="1:40">
      <c r="A24" s="85" t="s">
        <v>272</v>
      </c>
      <c r="B24" s="33" t="s">
        <v>273</v>
      </c>
      <c r="C24" s="21" t="s">
        <v>274</v>
      </c>
      <c r="D24" s="22">
        <v>21.25</v>
      </c>
      <c r="E24" s="22">
        <v>14.5</v>
      </c>
      <c r="F24" s="22">
        <v>11.5</v>
      </c>
      <c r="G24" s="22">
        <v>7</v>
      </c>
      <c r="H24" s="22">
        <v>6.5</v>
      </c>
      <c r="I24" s="22">
        <v>6</v>
      </c>
      <c r="J24" s="22">
        <v>5.5</v>
      </c>
      <c r="K24" s="22">
        <v>5</v>
      </c>
      <c r="L24" s="27">
        <v>4</v>
      </c>
      <c r="M24" s="27">
        <f>SUM(L24-0.10625)</f>
        <v>3.8937499999999998</v>
      </c>
      <c r="N24" s="27">
        <f t="shared" ref="N24:S24" si="12">SUM(M24-0.10625)</f>
        <v>3.7874999999999996</v>
      </c>
      <c r="O24" s="27">
        <f t="shared" si="12"/>
        <v>3.6812499999999995</v>
      </c>
      <c r="P24" s="27">
        <f t="shared" si="12"/>
        <v>3.5749999999999993</v>
      </c>
      <c r="Q24" s="27">
        <f t="shared" si="12"/>
        <v>3.4687499999999991</v>
      </c>
      <c r="R24" s="27">
        <f t="shared" si="12"/>
        <v>3.3624999999999989</v>
      </c>
      <c r="S24" s="27">
        <f t="shared" si="12"/>
        <v>3.2562499999999988</v>
      </c>
      <c r="T24" s="25" t="s">
        <v>243</v>
      </c>
      <c r="U24" s="25" t="s">
        <v>243</v>
      </c>
      <c r="V24" s="25" t="s">
        <v>243</v>
      </c>
      <c r="W24" s="25" t="s">
        <v>243</v>
      </c>
      <c r="X24" s="25" t="s">
        <v>243</v>
      </c>
      <c r="Y24" s="25" t="s">
        <v>243</v>
      </c>
      <c r="Z24" s="25" t="s">
        <v>243</v>
      </c>
      <c r="AA24" s="25" t="s">
        <v>243</v>
      </c>
      <c r="AB24" s="25" t="s">
        <v>243</v>
      </c>
      <c r="AC24" s="25" t="s">
        <v>243</v>
      </c>
      <c r="AD24" s="25" t="s">
        <v>243</v>
      </c>
      <c r="AE24" s="25" t="s">
        <v>243</v>
      </c>
      <c r="AF24" s="25" t="s">
        <v>243</v>
      </c>
      <c r="AG24" s="25" t="s">
        <v>243</v>
      </c>
      <c r="AH24" s="25" t="s">
        <v>243</v>
      </c>
      <c r="AI24" s="25" t="s">
        <v>243</v>
      </c>
      <c r="AJ24" s="25" t="s">
        <v>243</v>
      </c>
      <c r="AK24" s="25" t="s">
        <v>243</v>
      </c>
      <c r="AL24" s="25" t="s">
        <v>243</v>
      </c>
      <c r="AM24" s="25" t="s">
        <v>243</v>
      </c>
      <c r="AN24" s="84">
        <f t="shared" si="1"/>
        <v>6.3750000000000001E-2</v>
      </c>
    </row>
    <row r="25" spans="1:40">
      <c r="A25" s="85" t="s">
        <v>275</v>
      </c>
      <c r="B25" s="33" t="s">
        <v>276</v>
      </c>
      <c r="C25" s="21" t="s">
        <v>277</v>
      </c>
      <c r="D25" s="22">
        <v>17</v>
      </c>
      <c r="E25" s="22">
        <v>13.02</v>
      </c>
      <c r="F25" s="22">
        <v>10.32</v>
      </c>
      <c r="G25" s="22">
        <v>6</v>
      </c>
      <c r="H25" s="22">
        <v>5.5</v>
      </c>
      <c r="I25" s="22">
        <v>5</v>
      </c>
      <c r="J25" s="22">
        <v>4.5</v>
      </c>
      <c r="K25" s="22">
        <v>4</v>
      </c>
      <c r="L25" s="27">
        <v>3</v>
      </c>
      <c r="M25" s="27">
        <f>SUM(L25-0.085)</f>
        <v>2.915</v>
      </c>
      <c r="N25" s="27">
        <f t="shared" ref="N25:S25" si="13">SUM(M25-0.085)</f>
        <v>2.83</v>
      </c>
      <c r="O25" s="27">
        <f t="shared" si="13"/>
        <v>2.7450000000000001</v>
      </c>
      <c r="P25" s="27">
        <f t="shared" si="13"/>
        <v>2.66</v>
      </c>
      <c r="Q25" s="27">
        <f t="shared" si="13"/>
        <v>2.5750000000000002</v>
      </c>
      <c r="R25" s="27">
        <f t="shared" si="13"/>
        <v>2.4900000000000002</v>
      </c>
      <c r="S25" s="27">
        <f t="shared" si="13"/>
        <v>2.4050000000000002</v>
      </c>
      <c r="T25" s="25" t="s">
        <v>243</v>
      </c>
      <c r="U25" s="25" t="s">
        <v>243</v>
      </c>
      <c r="V25" s="25" t="s">
        <v>243</v>
      </c>
      <c r="W25" s="25" t="s">
        <v>243</v>
      </c>
      <c r="X25" s="25" t="s">
        <v>243</v>
      </c>
      <c r="Y25" s="25" t="s">
        <v>243</v>
      </c>
      <c r="Z25" s="25" t="s">
        <v>243</v>
      </c>
      <c r="AA25" s="25" t="s">
        <v>243</v>
      </c>
      <c r="AB25" s="25" t="s">
        <v>243</v>
      </c>
      <c r="AC25" s="25" t="s">
        <v>243</v>
      </c>
      <c r="AD25" s="25" t="s">
        <v>243</v>
      </c>
      <c r="AE25" s="25" t="s">
        <v>243</v>
      </c>
      <c r="AF25" s="25" t="s">
        <v>243</v>
      </c>
      <c r="AG25" s="25" t="s">
        <v>243</v>
      </c>
      <c r="AH25" s="25" t="s">
        <v>243</v>
      </c>
      <c r="AI25" s="25" t="s">
        <v>243</v>
      </c>
      <c r="AJ25" s="25" t="s">
        <v>243</v>
      </c>
      <c r="AK25" s="25" t="s">
        <v>243</v>
      </c>
      <c r="AL25" s="25" t="s">
        <v>243</v>
      </c>
      <c r="AM25" s="25" t="s">
        <v>243</v>
      </c>
      <c r="AN25" s="84">
        <f t="shared" si="1"/>
        <v>5.0999999999999997E-2</v>
      </c>
    </row>
    <row r="26" spans="1:40" ht="24.75" thickBot="1">
      <c r="A26" s="28" t="s">
        <v>278</v>
      </c>
      <c r="B26" s="34" t="s">
        <v>279</v>
      </c>
      <c r="C26" s="13" t="s">
        <v>280</v>
      </c>
      <c r="D26" s="29">
        <v>11.48</v>
      </c>
      <c r="E26" s="29">
        <v>8.7899999999999991</v>
      </c>
      <c r="F26" s="29">
        <v>6.97</v>
      </c>
      <c r="G26" s="29">
        <v>4.05</v>
      </c>
      <c r="H26" s="29">
        <v>3.71</v>
      </c>
      <c r="I26" s="29">
        <v>3.38</v>
      </c>
      <c r="J26" s="29">
        <v>3.04</v>
      </c>
      <c r="K26" s="29">
        <v>2.7</v>
      </c>
      <c r="L26" s="30">
        <v>2</v>
      </c>
      <c r="M26" s="30">
        <f>SUM(L26-0.0574)</f>
        <v>1.9426000000000001</v>
      </c>
      <c r="N26" s="30">
        <f t="shared" ref="N26:AA26" si="14">SUM(M26-0.0574)</f>
        <v>1.8852000000000002</v>
      </c>
      <c r="O26" s="30">
        <f t="shared" si="14"/>
        <v>1.8278000000000003</v>
      </c>
      <c r="P26" s="30">
        <f t="shared" si="14"/>
        <v>1.7704000000000004</v>
      </c>
      <c r="Q26" s="30">
        <f t="shared" si="14"/>
        <v>1.7130000000000005</v>
      </c>
      <c r="R26" s="30">
        <f t="shared" si="14"/>
        <v>1.6556000000000006</v>
      </c>
      <c r="S26" s="30">
        <f t="shared" si="14"/>
        <v>1.5982000000000007</v>
      </c>
      <c r="T26" s="30">
        <v>1.3</v>
      </c>
      <c r="U26" s="30">
        <f t="shared" si="14"/>
        <v>1.2426000000000001</v>
      </c>
      <c r="V26" s="30">
        <f t="shared" si="14"/>
        <v>1.1852000000000003</v>
      </c>
      <c r="W26" s="30">
        <f t="shared" si="14"/>
        <v>1.1278000000000004</v>
      </c>
      <c r="X26" s="30">
        <f t="shared" si="14"/>
        <v>1.0704000000000005</v>
      </c>
      <c r="Y26" s="30">
        <f t="shared" si="14"/>
        <v>1.0130000000000006</v>
      </c>
      <c r="Z26" s="30">
        <f t="shared" si="14"/>
        <v>0.95560000000000056</v>
      </c>
      <c r="AA26" s="30">
        <f t="shared" si="14"/>
        <v>0.89820000000000055</v>
      </c>
      <c r="AB26" s="31" t="s">
        <v>243</v>
      </c>
      <c r="AC26" s="31" t="s">
        <v>243</v>
      </c>
      <c r="AD26" s="31" t="s">
        <v>243</v>
      </c>
      <c r="AE26" s="31" t="s">
        <v>243</v>
      </c>
      <c r="AF26" s="31" t="s">
        <v>243</v>
      </c>
      <c r="AG26" s="31" t="s">
        <v>243</v>
      </c>
      <c r="AH26" s="31" t="s">
        <v>243</v>
      </c>
      <c r="AI26" s="31" t="s">
        <v>243</v>
      </c>
      <c r="AJ26" s="31" t="s">
        <v>243</v>
      </c>
      <c r="AK26" s="31" t="s">
        <v>243</v>
      </c>
      <c r="AL26" s="31" t="s">
        <v>243</v>
      </c>
      <c r="AM26" s="31" t="s">
        <v>243</v>
      </c>
      <c r="AN26" s="32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8" t="s">
        <v>281</v>
      </c>
    </row>
    <row r="2" spans="1:1" s="10" customFormat="1" ht="15" customHeight="1">
      <c r="A2" s="9" t="s">
        <v>282</v>
      </c>
    </row>
    <row r="3" spans="1:1" s="10" customFormat="1" ht="15" customHeight="1">
      <c r="A3" s="9" t="s">
        <v>283</v>
      </c>
    </row>
    <row r="4" spans="1:1" s="10" customFormat="1" ht="15" customHeight="1">
      <c r="A4" s="9" t="s">
        <v>284</v>
      </c>
    </row>
    <row r="5" spans="1:1" s="10" customFormat="1" ht="15" customHeight="1">
      <c r="A5" s="9" t="s">
        <v>285</v>
      </c>
    </row>
    <row r="6" spans="1:1" s="10" customFormat="1" ht="15" customHeight="1">
      <c r="A6" s="9" t="s">
        <v>286</v>
      </c>
    </row>
    <row r="7" spans="1:1" s="10" customFormat="1" ht="15" customHeight="1">
      <c r="A7" s="9" t="s">
        <v>287</v>
      </c>
    </row>
    <row r="8" spans="1:1" s="10" customFormat="1" ht="15" customHeight="1">
      <c r="A8" s="9" t="s">
        <v>288</v>
      </c>
    </row>
    <row r="9" spans="1:1" s="10" customFormat="1" ht="15" customHeight="1">
      <c r="A9" s="9" t="s">
        <v>289</v>
      </c>
    </row>
    <row r="10" spans="1:1" s="10" customFormat="1" ht="15" customHeight="1">
      <c r="A10" s="9" t="s">
        <v>290</v>
      </c>
    </row>
    <row r="11" spans="1:1" s="10" customFormat="1" ht="15" customHeight="1">
      <c r="A11" s="9" t="s">
        <v>291</v>
      </c>
    </row>
    <row r="12" spans="1:1" s="10" customFormat="1" ht="15" customHeight="1">
      <c r="A12" s="9" t="s">
        <v>292</v>
      </c>
    </row>
    <row r="13" spans="1:1" s="10" customFormat="1" ht="15" customHeight="1">
      <c r="A13" s="9" t="s">
        <v>293</v>
      </c>
    </row>
    <row r="14" spans="1:1" s="10" customFormat="1" ht="15" customHeight="1">
      <c r="A14" s="9" t="s">
        <v>294</v>
      </c>
    </row>
    <row r="15" spans="1:1" s="10" customFormat="1" ht="15" customHeight="1">
      <c r="A15" s="9" t="s">
        <v>295</v>
      </c>
    </row>
    <row r="16" spans="1:1" s="10" customFormat="1" ht="15" customHeight="1">
      <c r="A16" s="9" t="s">
        <v>296</v>
      </c>
    </row>
    <row r="17" spans="1:1" s="10" customFormat="1" ht="15" customHeight="1">
      <c r="A17" s="9" t="s">
        <v>297</v>
      </c>
    </row>
    <row r="18" spans="1:1" s="10" customFormat="1" ht="15" customHeight="1">
      <c r="A18" s="9" t="s">
        <v>298</v>
      </c>
    </row>
    <row r="19" spans="1:1" s="10" customFormat="1" ht="15" customHeight="1">
      <c r="A19" s="9" t="s">
        <v>299</v>
      </c>
    </row>
    <row r="20" spans="1:1" s="10" customFormat="1" ht="15" customHeight="1">
      <c r="A20" s="9" t="s">
        <v>300</v>
      </c>
    </row>
    <row r="21" spans="1:1" s="10" customFormat="1" ht="15" customHeight="1">
      <c r="A21" s="9" t="s">
        <v>301</v>
      </c>
    </row>
    <row r="22" spans="1:1" s="10" customFormat="1" ht="15" customHeight="1">
      <c r="A22" s="9" t="s">
        <v>302</v>
      </c>
    </row>
    <row r="23" spans="1:1" s="10" customFormat="1" ht="15" customHeight="1">
      <c r="A23" s="9" t="s">
        <v>303</v>
      </c>
    </row>
    <row r="24" spans="1:1" s="10" customFormat="1" ht="15" customHeight="1">
      <c r="A24" s="9" t="s">
        <v>304</v>
      </c>
    </row>
    <row r="25" spans="1:1" s="10" customFormat="1" ht="15" customHeight="1">
      <c r="A25" s="9" t="s">
        <v>305</v>
      </c>
    </row>
    <row r="26" spans="1:1" s="10" customFormat="1" ht="15" customHeight="1">
      <c r="A26" s="9" t="s">
        <v>306</v>
      </c>
    </row>
    <row r="27" spans="1:1" s="10" customFormat="1" ht="15" customHeight="1">
      <c r="A27" s="9" t="s">
        <v>307</v>
      </c>
    </row>
    <row r="28" spans="1:1" s="10" customFormat="1" ht="15" customHeight="1">
      <c r="A28" s="9" t="s">
        <v>308</v>
      </c>
    </row>
    <row r="29" spans="1:1" s="10" customFormat="1" ht="15" customHeight="1">
      <c r="A29" s="9" t="s">
        <v>309</v>
      </c>
    </row>
    <row r="30" spans="1:1" s="10" customFormat="1" ht="15" customHeight="1">
      <c r="A30" s="9" t="s">
        <v>310</v>
      </c>
    </row>
    <row r="31" spans="1:1" s="10" customFormat="1" ht="15" customHeight="1">
      <c r="A31" s="9" t="s">
        <v>311</v>
      </c>
    </row>
    <row r="32" spans="1:1" s="10" customFormat="1" ht="15" customHeight="1">
      <c r="A32" s="9" t="s">
        <v>312</v>
      </c>
    </row>
    <row r="33" spans="1:1" s="10" customFormat="1" ht="15" customHeight="1">
      <c r="A33" s="9" t="s">
        <v>313</v>
      </c>
    </row>
    <row r="34" spans="1:1" s="10" customFormat="1" ht="15" customHeight="1">
      <c r="A34" s="9" t="s">
        <v>314</v>
      </c>
    </row>
    <row r="35" spans="1:1" s="10" customFormat="1" ht="15" customHeight="1">
      <c r="A35" s="9" t="s">
        <v>315</v>
      </c>
    </row>
    <row r="36" spans="1:1" s="10" customFormat="1" ht="15" customHeight="1">
      <c r="A36" s="9" t="s">
        <v>316</v>
      </c>
    </row>
    <row r="37" spans="1:1" s="10" customFormat="1" ht="15" customHeight="1">
      <c r="A37" s="9" t="s">
        <v>317</v>
      </c>
    </row>
    <row r="38" spans="1:1" s="10" customFormat="1" ht="15" customHeight="1">
      <c r="A38" s="9" t="s">
        <v>318</v>
      </c>
    </row>
    <row r="39" spans="1:1" s="10" customFormat="1" ht="15" customHeight="1">
      <c r="A39" s="9" t="s">
        <v>319</v>
      </c>
    </row>
    <row r="40" spans="1:1" s="10" customFormat="1" ht="15" customHeight="1">
      <c r="A40" s="9" t="s">
        <v>320</v>
      </c>
    </row>
    <row r="41" spans="1:1" s="10" customFormat="1" ht="15" customHeight="1">
      <c r="A41" s="9" t="s">
        <v>321</v>
      </c>
    </row>
    <row r="42" spans="1:1" s="10" customFormat="1" ht="15" customHeight="1">
      <c r="A42" s="9" t="s">
        <v>322</v>
      </c>
    </row>
    <row r="43" spans="1:1" s="10" customFormat="1" ht="15" customHeight="1">
      <c r="A43" s="9" t="s">
        <v>323</v>
      </c>
    </row>
    <row r="44" spans="1:1" s="10" customFormat="1" ht="15" customHeight="1">
      <c r="A44" s="9" t="s">
        <v>324</v>
      </c>
    </row>
    <row r="45" spans="1:1" s="10" customFormat="1" ht="15" customHeight="1">
      <c r="A45" s="9" t="s">
        <v>325</v>
      </c>
    </row>
    <row r="46" spans="1:1" s="10" customFormat="1" ht="15" customHeight="1">
      <c r="A46" s="9" t="s">
        <v>326</v>
      </c>
    </row>
    <row r="47" spans="1:1" s="10" customFormat="1" ht="15" customHeight="1">
      <c r="A47" s="9" t="s">
        <v>327</v>
      </c>
    </row>
    <row r="48" spans="1:1" s="10" customFormat="1" ht="15" customHeight="1">
      <c r="A48" s="9" t="s">
        <v>328</v>
      </c>
    </row>
    <row r="49" spans="1:1" s="10" customFormat="1" ht="15" customHeight="1">
      <c r="A49" s="9" t="s">
        <v>329</v>
      </c>
    </row>
    <row r="50" spans="1:1" s="10" customFormat="1" ht="15" customHeight="1">
      <c r="A50" s="9" t="s">
        <v>330</v>
      </c>
    </row>
    <row r="51" spans="1:1" s="10" customFormat="1" ht="15" customHeight="1">
      <c r="A51" s="9" t="s">
        <v>331</v>
      </c>
    </row>
    <row r="52" spans="1:1" s="10" customFormat="1" ht="15" customHeight="1">
      <c r="A52" s="9" t="s">
        <v>332</v>
      </c>
    </row>
    <row r="53" spans="1:1" s="10" customFormat="1" ht="15" customHeight="1">
      <c r="A53" s="9" t="s">
        <v>333</v>
      </c>
    </row>
    <row r="54" spans="1:1" s="10" customFormat="1" ht="15" customHeight="1">
      <c r="A54" s="9" t="s">
        <v>334</v>
      </c>
    </row>
    <row r="55" spans="1:1" s="10" customFormat="1" ht="15" customHeight="1">
      <c r="A55" s="9" t="s">
        <v>335</v>
      </c>
    </row>
    <row r="56" spans="1:1" s="10" customFormat="1" ht="15" customHeight="1">
      <c r="A56" s="9" t="s">
        <v>336</v>
      </c>
    </row>
    <row r="57" spans="1:1" s="10" customFormat="1" ht="15" customHeight="1">
      <c r="A57" s="9" t="s">
        <v>337</v>
      </c>
    </row>
    <row r="58" spans="1:1" s="10" customFormat="1" ht="15" customHeight="1">
      <c r="A58" s="9" t="s">
        <v>338</v>
      </c>
    </row>
    <row r="59" spans="1:1" s="10" customFormat="1" ht="15" customHeight="1">
      <c r="A59" s="9" t="s">
        <v>339</v>
      </c>
    </row>
    <row r="60" spans="1:1" s="10" customFormat="1" ht="15" customHeight="1">
      <c r="A60" s="9" t="s">
        <v>340</v>
      </c>
    </row>
    <row r="61" spans="1:1" s="10" customFormat="1" ht="15" customHeight="1">
      <c r="A61" s="9" t="s">
        <v>341</v>
      </c>
    </row>
    <row r="62" spans="1:1" s="10" customFormat="1" ht="15" customHeight="1">
      <c r="A62" s="9" t="s">
        <v>342</v>
      </c>
    </row>
    <row r="63" spans="1:1" s="10" customFormat="1" ht="15" customHeight="1">
      <c r="A63" s="9" t="s">
        <v>2</v>
      </c>
    </row>
    <row r="64" spans="1:1" s="10" customFormat="1" ht="15" customHeight="1">
      <c r="A64" s="9" t="s">
        <v>343</v>
      </c>
    </row>
    <row r="65" spans="1:1" s="10" customFormat="1" ht="15" customHeight="1">
      <c r="A65" s="9" t="s">
        <v>344</v>
      </c>
    </row>
    <row r="66" spans="1:1" s="10" customFormat="1" ht="15" customHeight="1">
      <c r="A66" s="9" t="s">
        <v>345</v>
      </c>
    </row>
    <row r="67" spans="1:1" s="10" customFormat="1" ht="15" customHeight="1">
      <c r="A67" s="9" t="s">
        <v>346</v>
      </c>
    </row>
    <row r="68" spans="1:1" s="10" customFormat="1" ht="15" customHeight="1">
      <c r="A68" s="9" t="s">
        <v>347</v>
      </c>
    </row>
    <row r="69" spans="1:1" s="10" customFormat="1" ht="15" customHeight="1">
      <c r="A69" s="9" t="s">
        <v>348</v>
      </c>
    </row>
    <row r="70" spans="1:1" s="10" customFormat="1" ht="15" customHeight="1">
      <c r="A70" s="9" t="s">
        <v>349</v>
      </c>
    </row>
    <row r="71" spans="1:1" s="10" customFormat="1" ht="15" customHeight="1">
      <c r="A71" s="9" t="s">
        <v>350</v>
      </c>
    </row>
    <row r="72" spans="1:1" s="10" customFormat="1" ht="15" customHeight="1">
      <c r="A72" s="9" t="s">
        <v>351</v>
      </c>
    </row>
    <row r="73" spans="1:1" s="10" customFormat="1" ht="15" customHeight="1">
      <c r="A73" s="9" t="s">
        <v>352</v>
      </c>
    </row>
    <row r="74" spans="1:1" s="10" customFormat="1" ht="15" customHeight="1">
      <c r="A74" s="9" t="s">
        <v>353</v>
      </c>
    </row>
    <row r="75" spans="1:1" s="10" customFormat="1" ht="15" customHeight="1">
      <c r="A75" s="9" t="s">
        <v>354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F1288B3D-EC1D-4746-AC6C-481379AB9D47" xsi:nil="true"/>
    <Comments xmlns="F1288B3D-EC1D-4746-AC6C-481379AB9D47" xsi:nil="true"/>
    <needDetail xmlns="F1288B3D-EC1D-4746-AC6C-481379AB9D47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7AECB78AEDFA9943B71B5F8C8517C55D" ma:contentTypeVersion="" ma:contentTypeDescription="" ma:contentTypeScope="" ma:versionID="a1961327f9cd21914b96ef9043e7033e">
  <xsd:schema xmlns:xsd="http://www.w3.org/2001/XMLSchema" xmlns:xs="http://www.w3.org/2001/XMLSchema" xmlns:p="http://schemas.microsoft.com/office/2006/metadata/properties" xmlns:ns1="http://schemas.microsoft.com/sharepoint/v3" xmlns:ns2="F1288B3D-EC1D-4746-AC6C-481379AB9D47" targetNamespace="http://schemas.microsoft.com/office/2006/metadata/properties" ma:root="true" ma:fieldsID="084d92cee3dfa37924480cbe02103bea" ns1:_="" ns2:_="">
    <xsd:import namespace="http://schemas.microsoft.com/sharepoint/v3"/>
    <xsd:import namespace="F1288B3D-EC1D-4746-AC6C-481379AB9D47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88B3D-EC1D-4746-AC6C-481379AB9D47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office/infopath/2007/PartnerControls"/>
    <ds:schemaRef ds:uri="F1288B3D-EC1D-4746-AC6C-481379AB9D47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F9EF51-E0A9-4AFC-82DC-AF885C354A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288B3D-EC1D-4746-AC6C-481379AB9D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2021-03-13T09:56:08Z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0x0101006CB92C11A11C4849B1A04E87CB5CBA3E007AECB78AEDFA9943B71B5F8C8517C55D</vt:lpwstr>
  </property>
</Properties>
</file>