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aukantiene\Desktop\rezultatai\"/>
    </mc:Choice>
  </mc:AlternateContent>
  <bookViews>
    <workbookView xWindow="0" yWindow="0" windowWidth="28800" windowHeight="12330"/>
  </bookViews>
  <sheets>
    <sheet name="I dalis" sheetId="2" r:id="rId1"/>
    <sheet name="Balų lentelė" sheetId="13" state="hidden" r:id="rId2"/>
    <sheet name="Pripazintos federacijos" sheetId="11" state="hidden" r:id="rId3"/>
  </sheets>
  <definedNames>
    <definedName name="_xlnm.Print_Area" localSheetId="0">'I dalis'!$A:$R</definedName>
  </definedNames>
  <calcPr calcId="171026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9" i="2" l="1"/>
  <c r="O189" i="2"/>
  <c r="P189" i="2"/>
  <c r="Q189" i="2"/>
  <c r="R189" i="2"/>
  <c r="O191" i="2"/>
  <c r="P191" i="2"/>
  <c r="N191" i="2"/>
  <c r="Q191" i="2"/>
  <c r="R191" i="2"/>
  <c r="N190" i="2"/>
  <c r="O190" i="2"/>
  <c r="P190" i="2"/>
  <c r="Q190" i="2"/>
  <c r="R190" i="2"/>
  <c r="R192" i="2"/>
  <c r="O210" i="2"/>
  <c r="P210" i="2"/>
  <c r="N210" i="2"/>
  <c r="Q210" i="2"/>
  <c r="R210" i="2"/>
  <c r="O211" i="2"/>
  <c r="P211" i="2"/>
  <c r="N211" i="2"/>
  <c r="Q211" i="2"/>
  <c r="R211" i="2"/>
  <c r="R212" i="2"/>
  <c r="O219" i="2"/>
  <c r="P219" i="2"/>
  <c r="N219" i="2"/>
  <c r="Q219" i="2"/>
  <c r="R219" i="2"/>
  <c r="O220" i="2"/>
  <c r="P220" i="2"/>
  <c r="N220" i="2"/>
  <c r="Q220" i="2"/>
  <c r="R220" i="2"/>
  <c r="R221" i="2"/>
  <c r="O228" i="2"/>
  <c r="P228" i="2"/>
  <c r="N228" i="2"/>
  <c r="Q228" i="2"/>
  <c r="R228" i="2"/>
  <c r="O229" i="2"/>
  <c r="P229" i="2"/>
  <c r="N229" i="2"/>
  <c r="Q229" i="2"/>
  <c r="R229" i="2"/>
  <c r="R230" i="2"/>
  <c r="O237" i="2"/>
  <c r="P237" i="2"/>
  <c r="N237" i="2"/>
  <c r="Q237" i="2"/>
  <c r="R237" i="2"/>
  <c r="O238" i="2"/>
  <c r="P238" i="2"/>
  <c r="N238" i="2"/>
  <c r="Q238" i="2"/>
  <c r="R238" i="2"/>
  <c r="R239" i="2"/>
  <c r="O246" i="2"/>
  <c r="P246" i="2"/>
  <c r="N246" i="2"/>
  <c r="Q246" i="2"/>
  <c r="R246" i="2"/>
  <c r="O247" i="2"/>
  <c r="P247" i="2"/>
  <c r="N247" i="2"/>
  <c r="Q247" i="2"/>
  <c r="R247" i="2"/>
  <c r="R248" i="2"/>
  <c r="O255" i="2"/>
  <c r="P255" i="2"/>
  <c r="N255" i="2"/>
  <c r="Q255" i="2"/>
  <c r="R255" i="2"/>
  <c r="O256" i="2"/>
  <c r="P256" i="2"/>
  <c r="N256" i="2"/>
  <c r="Q256" i="2"/>
  <c r="R256" i="2"/>
  <c r="R257" i="2"/>
  <c r="O264" i="2"/>
  <c r="P264" i="2"/>
  <c r="N264" i="2"/>
  <c r="Q264" i="2"/>
  <c r="R264" i="2"/>
  <c r="O265" i="2"/>
  <c r="P265" i="2"/>
  <c r="N265" i="2"/>
  <c r="Q265" i="2"/>
  <c r="R265" i="2"/>
  <c r="R266" i="2"/>
  <c r="O273" i="2"/>
  <c r="P273" i="2"/>
  <c r="N273" i="2"/>
  <c r="Q273" i="2"/>
  <c r="R273" i="2"/>
  <c r="O274" i="2"/>
  <c r="P274" i="2"/>
  <c r="N274" i="2"/>
  <c r="Q274" i="2"/>
  <c r="R274" i="2"/>
  <c r="R275" i="2"/>
  <c r="O282" i="2"/>
  <c r="P282" i="2"/>
  <c r="N282" i="2"/>
  <c r="Q282" i="2"/>
  <c r="R282" i="2"/>
  <c r="O283" i="2"/>
  <c r="P283" i="2"/>
  <c r="N283" i="2"/>
  <c r="Q283" i="2"/>
  <c r="R283" i="2"/>
  <c r="R284" i="2"/>
  <c r="O291" i="2"/>
  <c r="P291" i="2"/>
  <c r="N291" i="2"/>
  <c r="Q291" i="2"/>
  <c r="R291" i="2"/>
  <c r="O292" i="2"/>
  <c r="P292" i="2"/>
  <c r="N292" i="2"/>
  <c r="Q292" i="2"/>
  <c r="R292" i="2"/>
  <c r="R293" i="2"/>
  <c r="O300" i="2"/>
  <c r="P300" i="2"/>
  <c r="N300" i="2"/>
  <c r="Q300" i="2"/>
  <c r="R300" i="2"/>
  <c r="O301" i="2"/>
  <c r="P301" i="2"/>
  <c r="N301" i="2"/>
  <c r="Q301" i="2"/>
  <c r="R301" i="2"/>
  <c r="R302" i="2"/>
  <c r="O309" i="2"/>
  <c r="P309" i="2"/>
  <c r="N309" i="2"/>
  <c r="Q309" i="2"/>
  <c r="R309" i="2"/>
  <c r="O310" i="2"/>
  <c r="P310" i="2"/>
  <c r="N310" i="2"/>
  <c r="Q310" i="2"/>
  <c r="R310" i="2"/>
  <c r="R311" i="2"/>
  <c r="O318" i="2"/>
  <c r="P318" i="2"/>
  <c r="N318" i="2"/>
  <c r="Q318" i="2"/>
  <c r="R318" i="2"/>
  <c r="O319" i="2"/>
  <c r="P319" i="2"/>
  <c r="N319" i="2"/>
  <c r="Q319" i="2"/>
  <c r="R319" i="2"/>
  <c r="R320" i="2"/>
  <c r="O327" i="2"/>
  <c r="P327" i="2"/>
  <c r="N327" i="2"/>
  <c r="Q327" i="2"/>
  <c r="R327" i="2"/>
  <c r="O328" i="2"/>
  <c r="P328" i="2"/>
  <c r="N328" i="2"/>
  <c r="Q328" i="2"/>
  <c r="R328" i="2"/>
  <c r="R329" i="2"/>
  <c r="O336" i="2"/>
  <c r="P336" i="2"/>
  <c r="N336" i="2"/>
  <c r="Q336" i="2"/>
  <c r="R336" i="2"/>
  <c r="O337" i="2"/>
  <c r="P337" i="2"/>
  <c r="N337" i="2"/>
  <c r="Q337" i="2"/>
  <c r="R337" i="2"/>
  <c r="R338" i="2"/>
  <c r="O345" i="2"/>
  <c r="P345" i="2"/>
  <c r="N345" i="2"/>
  <c r="Q345" i="2"/>
  <c r="R345" i="2"/>
  <c r="O346" i="2"/>
  <c r="P346" i="2"/>
  <c r="N346" i="2"/>
  <c r="Q346" i="2"/>
  <c r="R346" i="2"/>
  <c r="R347" i="2"/>
  <c r="O354" i="2"/>
  <c r="P354" i="2"/>
  <c r="N354" i="2"/>
  <c r="Q354" i="2"/>
  <c r="R354" i="2"/>
  <c r="O355" i="2"/>
  <c r="P355" i="2"/>
  <c r="N355" i="2"/>
  <c r="Q355" i="2"/>
  <c r="R355" i="2"/>
  <c r="R356" i="2"/>
  <c r="O363" i="2"/>
  <c r="P363" i="2"/>
  <c r="N363" i="2"/>
  <c r="Q363" i="2"/>
  <c r="R363" i="2"/>
  <c r="O364" i="2"/>
  <c r="P364" i="2"/>
  <c r="N364" i="2"/>
  <c r="Q364" i="2"/>
  <c r="R364" i="2"/>
  <c r="R365" i="2"/>
  <c r="O372" i="2"/>
  <c r="P372" i="2"/>
  <c r="N372" i="2"/>
  <c r="Q372" i="2"/>
  <c r="R372" i="2"/>
  <c r="O373" i="2"/>
  <c r="P373" i="2"/>
  <c r="N373" i="2"/>
  <c r="Q373" i="2"/>
  <c r="R373" i="2"/>
  <c r="R374" i="2"/>
  <c r="N19" i="2"/>
  <c r="O19" i="2"/>
  <c r="P19" i="2"/>
  <c r="Q19" i="2"/>
  <c r="R19" i="2"/>
  <c r="N20" i="2"/>
  <c r="O20" i="2"/>
  <c r="P20" i="2"/>
  <c r="Q20" i="2"/>
  <c r="R20" i="2"/>
  <c r="O21" i="2"/>
  <c r="P21" i="2"/>
  <c r="N21" i="2"/>
  <c r="Q21" i="2"/>
  <c r="R21" i="2"/>
  <c r="R22" i="2"/>
  <c r="N32" i="2"/>
  <c r="O32" i="2"/>
  <c r="P32" i="2"/>
  <c r="Q32" i="2"/>
  <c r="R32" i="2"/>
  <c r="N33" i="2"/>
  <c r="O33" i="2"/>
  <c r="P33" i="2"/>
  <c r="Q33" i="2"/>
  <c r="R33" i="2"/>
  <c r="N34" i="2"/>
  <c r="O34" i="2"/>
  <c r="P34" i="2"/>
  <c r="Q34" i="2"/>
  <c r="R34" i="2"/>
  <c r="N35" i="2"/>
  <c r="O35" i="2"/>
  <c r="P35" i="2"/>
  <c r="Q35" i="2"/>
  <c r="R35" i="2"/>
  <c r="O36" i="2"/>
  <c r="P36" i="2"/>
  <c r="N36" i="2"/>
  <c r="Q36" i="2"/>
  <c r="R36" i="2"/>
  <c r="R37" i="2"/>
  <c r="N46" i="2"/>
  <c r="O46" i="2"/>
  <c r="P46" i="2"/>
  <c r="Q46" i="2"/>
  <c r="R46" i="2"/>
  <c r="N47" i="2"/>
  <c r="O47" i="2"/>
  <c r="P47" i="2"/>
  <c r="Q47" i="2"/>
  <c r="R47" i="2"/>
  <c r="N48" i="2"/>
  <c r="O48" i="2"/>
  <c r="P48" i="2"/>
  <c r="Q48" i="2"/>
  <c r="R48" i="2"/>
  <c r="N49" i="2"/>
  <c r="O49" i="2"/>
  <c r="P49" i="2"/>
  <c r="Q49" i="2"/>
  <c r="R49" i="2"/>
  <c r="O50" i="2"/>
  <c r="P50" i="2"/>
  <c r="N50" i="2"/>
  <c r="Q50" i="2"/>
  <c r="R50" i="2"/>
  <c r="R51" i="2"/>
  <c r="N58" i="2"/>
  <c r="O58" i="2"/>
  <c r="P58" i="2"/>
  <c r="Q58" i="2"/>
  <c r="R58" i="2"/>
  <c r="N59" i="2"/>
  <c r="O59" i="2"/>
  <c r="P59" i="2"/>
  <c r="Q59" i="2"/>
  <c r="R59" i="2"/>
  <c r="N60" i="2"/>
  <c r="O60" i="2"/>
  <c r="P60" i="2"/>
  <c r="Q60" i="2"/>
  <c r="R60" i="2"/>
  <c r="N61" i="2"/>
  <c r="O61" i="2"/>
  <c r="P61" i="2"/>
  <c r="Q61" i="2"/>
  <c r="R61" i="2"/>
  <c r="O62" i="2"/>
  <c r="P62" i="2"/>
  <c r="N62" i="2"/>
  <c r="Q62" i="2"/>
  <c r="R62" i="2"/>
  <c r="R63" i="2"/>
  <c r="N70" i="2"/>
  <c r="O70" i="2"/>
  <c r="P70" i="2"/>
  <c r="Q70" i="2"/>
  <c r="R70" i="2"/>
  <c r="O71" i="2"/>
  <c r="P71" i="2"/>
  <c r="N71" i="2"/>
  <c r="Q71" i="2"/>
  <c r="R71" i="2"/>
  <c r="R72" i="2"/>
  <c r="N81" i="2"/>
  <c r="O81" i="2"/>
  <c r="P81" i="2"/>
  <c r="Q81" i="2"/>
  <c r="R81" i="2"/>
  <c r="O82" i="2"/>
  <c r="P82" i="2"/>
  <c r="N82" i="2"/>
  <c r="Q82" i="2"/>
  <c r="R82" i="2"/>
  <c r="R83" i="2"/>
  <c r="N91" i="2"/>
  <c r="O91" i="2"/>
  <c r="P91" i="2"/>
  <c r="Q91" i="2"/>
  <c r="R91" i="2"/>
  <c r="O92" i="2"/>
  <c r="P92" i="2"/>
  <c r="N92" i="2"/>
  <c r="Q92" i="2"/>
  <c r="R92" i="2"/>
  <c r="R93" i="2"/>
  <c r="N101" i="2"/>
  <c r="O101" i="2"/>
  <c r="P101" i="2"/>
  <c r="Q101" i="2"/>
  <c r="R101" i="2"/>
  <c r="N102" i="2"/>
  <c r="O102" i="2"/>
  <c r="P102" i="2"/>
  <c r="Q102" i="2"/>
  <c r="R102" i="2"/>
  <c r="N103" i="2"/>
  <c r="O103" i="2"/>
  <c r="P103" i="2"/>
  <c r="Q103" i="2"/>
  <c r="R103" i="2"/>
  <c r="O104" i="2"/>
  <c r="P104" i="2"/>
  <c r="N104" i="2"/>
  <c r="Q104" i="2"/>
  <c r="R104" i="2"/>
  <c r="R105" i="2"/>
  <c r="N113" i="2"/>
  <c r="O113" i="2"/>
  <c r="P113" i="2"/>
  <c r="Q113" i="2"/>
  <c r="R113" i="2"/>
  <c r="N114" i="2"/>
  <c r="O114" i="2"/>
  <c r="P114" i="2"/>
  <c r="Q114" i="2"/>
  <c r="R114" i="2"/>
  <c r="O115" i="2"/>
  <c r="P115" i="2"/>
  <c r="N115" i="2"/>
  <c r="Q115" i="2"/>
  <c r="R115" i="2"/>
  <c r="R116" i="2"/>
  <c r="N127" i="2"/>
  <c r="O127" i="2"/>
  <c r="P127" i="2"/>
  <c r="Q127" i="2"/>
  <c r="R127" i="2"/>
  <c r="N128" i="2"/>
  <c r="O128" i="2"/>
  <c r="P128" i="2"/>
  <c r="Q128" i="2"/>
  <c r="R128" i="2"/>
  <c r="O129" i="2"/>
  <c r="P129" i="2"/>
  <c r="N129" i="2"/>
  <c r="Q129" i="2"/>
  <c r="R129" i="2"/>
  <c r="R130" i="2"/>
  <c r="N139" i="2"/>
  <c r="O139" i="2"/>
  <c r="P139" i="2"/>
  <c r="Q139" i="2"/>
  <c r="R139" i="2"/>
  <c r="N140" i="2"/>
  <c r="O140" i="2"/>
  <c r="P140" i="2"/>
  <c r="Q140" i="2"/>
  <c r="R140" i="2"/>
  <c r="O141" i="2"/>
  <c r="P141" i="2"/>
  <c r="N141" i="2"/>
  <c r="Q141" i="2"/>
  <c r="R141" i="2"/>
  <c r="R142" i="2"/>
  <c r="N151" i="2"/>
  <c r="O151" i="2"/>
  <c r="P151" i="2"/>
  <c r="Q151" i="2"/>
  <c r="R151" i="2"/>
  <c r="N152" i="2"/>
  <c r="O152" i="2"/>
  <c r="P152" i="2"/>
  <c r="Q152" i="2"/>
  <c r="R152" i="2"/>
  <c r="N153" i="2"/>
  <c r="O153" i="2"/>
  <c r="P153" i="2"/>
  <c r="Q153" i="2"/>
  <c r="R153" i="2"/>
  <c r="N154" i="2"/>
  <c r="O154" i="2"/>
  <c r="P154" i="2"/>
  <c r="Q154" i="2"/>
  <c r="R154" i="2"/>
  <c r="O155" i="2"/>
  <c r="P155" i="2"/>
  <c r="N155" i="2"/>
  <c r="Q155" i="2"/>
  <c r="R155" i="2"/>
  <c r="R156" i="2"/>
  <c r="N163" i="2"/>
  <c r="O163" i="2"/>
  <c r="P163" i="2"/>
  <c r="Q163" i="2"/>
  <c r="R163" i="2"/>
  <c r="N164" i="2"/>
  <c r="O164" i="2"/>
  <c r="P164" i="2"/>
  <c r="Q164" i="2"/>
  <c r="R164" i="2"/>
  <c r="N165" i="2"/>
  <c r="O165" i="2"/>
  <c r="P165" i="2"/>
  <c r="Q165" i="2"/>
  <c r="R165" i="2"/>
  <c r="N166" i="2"/>
  <c r="O166" i="2"/>
  <c r="P166" i="2"/>
  <c r="Q166" i="2"/>
  <c r="R166" i="2"/>
  <c r="N167" i="2"/>
  <c r="O167" i="2"/>
  <c r="P167" i="2"/>
  <c r="Q167" i="2"/>
  <c r="R167" i="2"/>
  <c r="O168" i="2"/>
  <c r="P168" i="2"/>
  <c r="N168" i="2"/>
  <c r="Q168" i="2"/>
  <c r="R168" i="2"/>
  <c r="R169" i="2"/>
  <c r="N176" i="2"/>
  <c r="O176" i="2"/>
  <c r="P176" i="2"/>
  <c r="Q176" i="2"/>
  <c r="R176" i="2"/>
  <c r="N177" i="2"/>
  <c r="O177" i="2"/>
  <c r="P177" i="2"/>
  <c r="Q177" i="2"/>
  <c r="R177" i="2"/>
  <c r="N178" i="2"/>
  <c r="O178" i="2"/>
  <c r="P178" i="2"/>
  <c r="Q178" i="2"/>
  <c r="R178" i="2"/>
  <c r="N179" i="2"/>
  <c r="O179" i="2"/>
  <c r="P179" i="2"/>
  <c r="Q179" i="2"/>
  <c r="R179" i="2"/>
  <c r="N180" i="2"/>
  <c r="O180" i="2"/>
  <c r="P180" i="2"/>
  <c r="Q180" i="2"/>
  <c r="R180" i="2"/>
  <c r="O181" i="2"/>
  <c r="P181" i="2"/>
  <c r="N181" i="2"/>
  <c r="Q181" i="2"/>
  <c r="R181" i="2"/>
  <c r="R182" i="2"/>
  <c r="N199" i="2"/>
  <c r="O199" i="2"/>
  <c r="P199" i="2"/>
  <c r="Q199" i="2"/>
  <c r="R199" i="2"/>
  <c r="N200" i="2"/>
  <c r="O200" i="2"/>
  <c r="P200" i="2"/>
  <c r="Q200" i="2"/>
  <c r="R200" i="2"/>
  <c r="O201" i="2"/>
  <c r="P201" i="2"/>
  <c r="N201" i="2"/>
  <c r="Q201" i="2"/>
  <c r="R201" i="2"/>
  <c r="R202" i="2"/>
  <c r="R378" i="2"/>
  <c r="AN26" i="13"/>
  <c r="U26" i="13"/>
  <c r="V26" i="13"/>
  <c r="W26" i="13"/>
  <c r="X26" i="13"/>
  <c r="Y26" i="13"/>
  <c r="Z26" i="13"/>
  <c r="AA26" i="13"/>
  <c r="M26" i="13"/>
  <c r="N26" i="13"/>
  <c r="O26" i="13"/>
  <c r="P26" i="13"/>
  <c r="Q26" i="13"/>
  <c r="R26" i="13"/>
  <c r="S26" i="13"/>
  <c r="AN25" i="13"/>
  <c r="M25" i="13"/>
  <c r="N25" i="13"/>
  <c r="O25" i="13"/>
  <c r="P25" i="13"/>
  <c r="Q25" i="13"/>
  <c r="R25" i="13"/>
  <c r="S25" i="13"/>
  <c r="AN24" i="13"/>
  <c r="M24" i="13"/>
  <c r="N24" i="13"/>
  <c r="O24" i="13"/>
  <c r="P24" i="13"/>
  <c r="Q24" i="13"/>
  <c r="R24" i="13"/>
  <c r="S24" i="13"/>
  <c r="AN23" i="13"/>
  <c r="M23" i="13"/>
  <c r="N23" i="13"/>
  <c r="O23" i="13"/>
  <c r="P23" i="13"/>
  <c r="Q23" i="13"/>
  <c r="R23" i="13"/>
  <c r="S23" i="13"/>
  <c r="AN22" i="13"/>
  <c r="M22" i="13"/>
  <c r="N22" i="13"/>
  <c r="O22" i="13"/>
  <c r="P22" i="13"/>
  <c r="Q22" i="13"/>
  <c r="R22" i="13"/>
  <c r="S22" i="13"/>
  <c r="AN21" i="13"/>
  <c r="M21" i="13"/>
  <c r="N21" i="13"/>
  <c r="O21" i="13"/>
  <c r="P21" i="13"/>
  <c r="Q21" i="13"/>
  <c r="R21" i="13"/>
  <c r="S21" i="13"/>
  <c r="AN20" i="13"/>
  <c r="M20" i="13"/>
  <c r="N20" i="13"/>
  <c r="O20" i="13"/>
  <c r="P20" i="13"/>
  <c r="Q20" i="13"/>
  <c r="R20" i="13"/>
  <c r="S20" i="13"/>
  <c r="AN19" i="13"/>
  <c r="U19" i="13"/>
  <c r="V19" i="13"/>
  <c r="W19" i="13"/>
  <c r="X19" i="13"/>
  <c r="Y19" i="13"/>
  <c r="Z19" i="13"/>
  <c r="AA19" i="13"/>
  <c r="M19" i="13"/>
  <c r="N19" i="13"/>
  <c r="O19" i="13"/>
  <c r="P19" i="13"/>
  <c r="Q19" i="13"/>
  <c r="R19" i="13"/>
  <c r="S19" i="13"/>
  <c r="AN18" i="13"/>
  <c r="AC18" i="13"/>
  <c r="AD18" i="13"/>
  <c r="AE18" i="13"/>
  <c r="AF18" i="13"/>
  <c r="AG18" i="13"/>
  <c r="AH18" i="13"/>
  <c r="AI18" i="13"/>
  <c r="U18" i="13"/>
  <c r="V18" i="13"/>
  <c r="W18" i="13"/>
  <c r="X18" i="13"/>
  <c r="Y18" i="13"/>
  <c r="Z18" i="13"/>
  <c r="AA18" i="13"/>
  <c r="M18" i="13"/>
  <c r="N18" i="13"/>
  <c r="O18" i="13"/>
  <c r="P18" i="13"/>
  <c r="Q18" i="13"/>
  <c r="R18" i="13"/>
  <c r="S18" i="13"/>
  <c r="AN17" i="13"/>
  <c r="U17" i="13"/>
  <c r="V17" i="13"/>
  <c r="W17" i="13"/>
  <c r="X17" i="13"/>
  <c r="Y17" i="13"/>
  <c r="Z17" i="13"/>
  <c r="AA17" i="13"/>
  <c r="M17" i="13"/>
  <c r="N17" i="13"/>
  <c r="O17" i="13"/>
  <c r="P17" i="13"/>
  <c r="Q17" i="13"/>
  <c r="R17" i="13"/>
  <c r="S17" i="13"/>
  <c r="AN16" i="13"/>
  <c r="AN15" i="13"/>
  <c r="U15" i="13"/>
  <c r="V15" i="13"/>
  <c r="W15" i="13"/>
  <c r="X15" i="13"/>
  <c r="Y15" i="13"/>
  <c r="Z15" i="13"/>
  <c r="AA15" i="13"/>
  <c r="M15" i="13"/>
  <c r="N15" i="13"/>
  <c r="O15" i="13"/>
  <c r="P15" i="13"/>
  <c r="Q15" i="13"/>
  <c r="R15" i="13"/>
  <c r="S15" i="13"/>
  <c r="AN14" i="13"/>
  <c r="AC14" i="13"/>
  <c r="AD14" i="13"/>
  <c r="AE14" i="13"/>
  <c r="AF14" i="13"/>
  <c r="AG14" i="13"/>
  <c r="AH14" i="13"/>
  <c r="AI14" i="13"/>
  <c r="U14" i="13"/>
  <c r="V14" i="13"/>
  <c r="W14" i="13"/>
  <c r="X14" i="13"/>
  <c r="Y14" i="13"/>
  <c r="Z14" i="13"/>
  <c r="AA14" i="13"/>
  <c r="M14" i="13"/>
  <c r="N14" i="13"/>
  <c r="O14" i="13"/>
  <c r="P14" i="13"/>
  <c r="Q14" i="13"/>
  <c r="R14" i="13"/>
  <c r="S14" i="13"/>
  <c r="AN13" i="13"/>
  <c r="M13" i="13"/>
  <c r="N13" i="13"/>
  <c r="O13" i="13"/>
  <c r="P13" i="13"/>
  <c r="Q13" i="13"/>
  <c r="R13" i="13"/>
  <c r="S13" i="13"/>
  <c r="AN12" i="13"/>
  <c r="U12" i="13"/>
  <c r="V12" i="13"/>
  <c r="W12" i="13"/>
  <c r="X12" i="13"/>
  <c r="Y12" i="13"/>
  <c r="Z12" i="13"/>
  <c r="AA12" i="13"/>
  <c r="M12" i="13"/>
  <c r="N12" i="13"/>
  <c r="O12" i="13"/>
  <c r="P12" i="13"/>
  <c r="Q12" i="13"/>
  <c r="R12" i="13"/>
  <c r="S12" i="13"/>
  <c r="AN11" i="13"/>
  <c r="AC11" i="13"/>
  <c r="AD11" i="13"/>
  <c r="AE11" i="13"/>
  <c r="AF11" i="13"/>
  <c r="AG11" i="13"/>
  <c r="AH11" i="13"/>
  <c r="AI11" i="13"/>
  <c r="U11" i="13"/>
  <c r="V11" i="13"/>
  <c r="W11" i="13"/>
  <c r="X11" i="13"/>
  <c r="Y11" i="13"/>
  <c r="Z11" i="13"/>
  <c r="AA11" i="13"/>
  <c r="M11" i="13"/>
  <c r="N11" i="13"/>
  <c r="O11" i="13"/>
  <c r="P11" i="13"/>
  <c r="Q11" i="13"/>
  <c r="R11" i="13"/>
  <c r="S11" i="13"/>
  <c r="AN10" i="13"/>
</calcChain>
</file>

<file path=xl/comments1.xml><?xml version="1.0" encoding="utf-8"?>
<comments xmlns="http://schemas.openxmlformats.org/spreadsheetml/2006/main">
  <authors>
    <author>Edgaras Abušovas</author>
    <author>...</author>
  </authors>
  <commentList>
    <comment ref="A5" authorId="0" shapeId="0">
      <text>
        <r>
          <rPr>
            <b/>
            <sz val="9"/>
            <color indexed="81"/>
            <rFont val="Tahoma"/>
            <family val="2"/>
            <charset val="186"/>
          </rPr>
          <t>Pareiškėjo pavadinimas pasirenkamas iš sąrašo</t>
        </r>
      </text>
    </comment>
    <comment ref="C13" authorId="1" shapeId="0">
      <text>
        <r>
          <rPr>
            <sz val="9"/>
            <color indexed="81"/>
            <rFont val="Tahoma"/>
            <charset val="1"/>
          </rPr>
          <t xml:space="preserve">
Įrašyti patiems</t>
        </r>
      </text>
    </comment>
    <comment ref="D13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</text>
    </comment>
    <comment ref="E13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F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M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<sst xmlns="http://schemas.openxmlformats.org/spreadsheetml/2006/main" count="902" uniqueCount="274">
  <si>
    <t>2020  m.     sausio                      26   d.</t>
  </si>
  <si>
    <t>Pareiškėjas:</t>
  </si>
  <si>
    <t>Lietuvos šaškių federacija</t>
  </si>
  <si>
    <t xml:space="preserve">           (Pareiškėjo pavadinimas)</t>
  </si>
  <si>
    <t>Žemaitės 6,Vilnius,tel.(85)2410420,mob. 868743468,el.p. ramunelesi@gmail.com</t>
  </si>
  <si>
    <t>(Pareiškėjo buveinės adresas, telefonas, el. paštas)</t>
  </si>
  <si>
    <t>(Juridinio asmens kodas)</t>
  </si>
  <si>
    <t>SPORTININKŲ (KOMANDŲ) TARPTAUTINĖSE AUKŠTO MEISTRIŠKUMO SPORTO VARŽYBOSE PASIEKTI REZULTATAI</t>
  </si>
  <si>
    <t>Eil. Nr.</t>
  </si>
  <si>
    <t xml:space="preserve">Sportininko vardas, pavardė </t>
  </si>
  <si>
    <t>Sporto šakos rungtis</t>
  </si>
  <si>
    <t>Įtraukta į olimpinių žaidynių programą/neįtraukta į olimpinių žaidynių programą)</t>
  </si>
  <si>
    <t xml:space="preserve">Sportininkų (komandos narių) skaičius </t>
  </si>
  <si>
    <t>Balas už aplenktą sportininką (komandą) sporto šakos rungtyje</t>
  </si>
  <si>
    <t>Balo už aplenktų sportininkų (komandų) skaičių sporto šakos rungtyje vertė procentais nuo iškovotos vietos konkrečioje sporto šakos rungtyje balo vertės</t>
  </si>
  <si>
    <t>Balų suma</t>
  </si>
  <si>
    <t>Tarptautinių aukšto meistriškumo sporto varžybų kategorija</t>
  </si>
  <si>
    <t>Kas kiek metų rengiamos tarptautinės aukšto meistriškumo sporto varžybos</t>
  </si>
  <si>
    <t>Vykdoma atranka į tarptautines aukšto meistriškumo sporto varžybas (Taip / Ne)</t>
  </si>
  <si>
    <t>Automobilių,  aviacijos, motociklų ar motorlaivių sporto šakų pasaulio ar Europos čempionato etapų (jeigu toje sporto šakoje pasaulio ar Europos čempionatai nevykdomi, o vietoje jų rengiamos tos sporto šakos pasaulio ar Europos taurės varžybos – atskirame pasaulio ar Europos taurės varžybų etapų) skaičius</t>
  </si>
  <si>
    <t>Sportininkų (komandų) skaičius rungtyje</t>
  </si>
  <si>
    <t>Valstybių skaičius tarptautinėse aukšto meistriškumo sporto varžybose*</t>
  </si>
  <si>
    <t>Sportininko (komandos) užimta vieta</t>
  </si>
  <si>
    <t>Aukščiausia sportininko užimta vieta tose pačiose sporto varžybose (Taip / Ne)</t>
  </si>
  <si>
    <t>Balų skaičius už užimtą vietą</t>
  </si>
  <si>
    <t>Priklauso balų atsižvelgus į pastabas</t>
  </si>
  <si>
    <t>2017   m. __Pasaulio vyrų-100 šaškių čempionatas_________________________________</t>
  </si>
  <si>
    <t xml:space="preserve">(sporto renginio pavadinimas) </t>
  </si>
  <si>
    <t>Aleksej Domčev</t>
  </si>
  <si>
    <t>neolimpinė</t>
  </si>
  <si>
    <t>PČ</t>
  </si>
  <si>
    <t>Taip</t>
  </si>
  <si>
    <t>Edvard Bužinskij</t>
  </si>
  <si>
    <t>Iš viso:</t>
  </si>
  <si>
    <t>PRIDEDAMA. ____________________________________________________________________________________________________</t>
  </si>
  <si>
    <t>https://results.fmjd.org/tournaments/2017/f_30/final_standings&amp;9.html</t>
  </si>
  <si>
    <t>https://results.fmjd.org/tournaments/2017/f_32/final_standings&amp;9.html</t>
  </si>
  <si>
    <t>https://results.fmjd.org/tournaments/2017/f_31/</t>
  </si>
  <si>
    <t>                                     (pridedamos pasiekimus tarptautinėse aukšto meistriškumo sporto varžybose patvirtinančių protokolų kopijos (arba pateikiama nuoroda į interneto svetainę, kurioje su šiais protokolais galima būtų susipažinti)</t>
  </si>
  <si>
    <t>2017     m. Pasaulio vyrų-64 šaškių čempionatas________________________________</t>
  </si>
  <si>
    <t>Nuoroda į protokolą:</t>
  </si>
  <si>
    <t>Arūnas Norvaišas</t>
  </si>
  <si>
    <t>Andrius Kybartas</t>
  </si>
  <si>
    <t>Domantas Norkus</t>
  </si>
  <si>
    <t>Vilius Aleknavičius</t>
  </si>
  <si>
    <t>http://www.chessarbiter.com/turnieje_warcaby/2017/f_6496/final_standings&amp;8.html </t>
  </si>
  <si>
    <t>                                     (pridedamos pasiekimus tarptautinėse sporto varžybose patvirtinančių protokolų kopijos (arba pateikiama nuoroda į interneto svetainę, kurioje su šiais protokolais galima būtų susipažinti)</t>
  </si>
  <si>
    <t>2017 m.Pasaulio vyrų -64 šaškių "Žaibo" čempionatas ___________________________________</t>
  </si>
  <si>
    <t>http://www.chessarbiter.com/turnieje_warcaby/2017/f_6389/final_standings&amp;9.html</t>
  </si>
  <si>
    <t>2017  m. _Pasaulio vyrų-64 šaškių-braziliškų- "Greitųjų"čempionatas__________________________________</t>
  </si>
  <si>
    <t>http://www.chessarbiter.com/turnieje_warcaby/2017/f_6469/final_standings&amp;9.html</t>
  </si>
  <si>
    <t>2017 m. Pasaulio moterų-64 šaškių-braziliškų-"Greitųjų" šaškių čempionatas__________________________________</t>
  </si>
  <si>
    <t>Milda Jocaitė</t>
  </si>
  <si>
    <t>http://http://www.chessarbiter.com/turnieje_warcaby/2017/f_6467/tournament_table_acc_places.html</t>
  </si>
  <si>
    <t>http://chessarbiter.com/turnieje_warcaby/2016/f_6343/tournament_table_acc_places.html</t>
  </si>
  <si>
    <t>http://http://asiadraughts.org/adc2017/Results/women/64/main/tournament_table_acc_places.html</t>
  </si>
  <si>
    <t>2017 m. _Pasaulio jaunimo-100 šaškių čempionatas__________________________________</t>
  </si>
  <si>
    <t>Ernestas Aleksandravičius</t>
  </si>
  <si>
    <t>JPČ</t>
  </si>
  <si>
    <t>https://results.fmjd.org/tournaments/2017/f_53/tournament_table_acc_places.html</t>
  </si>
  <si>
    <t xml:space="preserve">http://www.asiadraughts.org/adc2017/Results/u20m/100/blitz/tournament_table_acc_places.html								</t>
  </si>
  <si>
    <t>2017 m.Pasaulio jaunių-100 šaškių čempionatas ___________________________________</t>
  </si>
  <si>
    <t>Liudas Kraujalis</t>
  </si>
  <si>
    <t>JnPČ</t>
  </si>
  <si>
    <t>https://results.fmjd.org/tournaments/2017/f_50/tournament_table_acc_places.html</t>
  </si>
  <si>
    <t>http://asiadraughts.org/adc2017/Results/u17m/100/main/tournament_table_acc_places.html</t>
  </si>
  <si>
    <t>2018 m. Pasaulio vyrų 100 šaškių-"greitųjų" čempionatas___________________________________</t>
  </si>
  <si>
    <t>Artur Tunkevič</t>
  </si>
  <si>
    <t>Valerij Kudriavcev</t>
  </si>
  <si>
    <t xml:space="preserve">http://fmjd.org/results/tournaments/2018/f_495/			</t>
  </si>
  <si>
    <t>http://fmjd.org/results/tournaments/2018/f_327/</t>
  </si>
  <si>
    <t>2018 m. _Pasaulio vyrų- 100 šaškių "žaibo"_čempionatas_________________________________</t>
  </si>
  <si>
    <t>http://fmjd.org/results/tournaments/2018/f_532/final_standings&amp;15.html</t>
  </si>
  <si>
    <t>http://fmjd.org/results/tournaments/2018/f_533/final_standings&amp;15.html</t>
  </si>
  <si>
    <t>https://results.fmjd.org/tournaments/2018/f_534/final_standings&amp;11.html</t>
  </si>
  <si>
    <t>https://results.fmjd.org/tournaments/2018/f_538/final_standings&amp;9.html</t>
  </si>
  <si>
    <t>https://results.fmjd.org/tournaments/2018/f_340/final_standings&amp;7.html</t>
  </si>
  <si>
    <t>2018 m. Pasaulio jaunių 100 šaškių čempionatas___________________________________</t>
  </si>
  <si>
    <t>Valentin Golubajev</t>
  </si>
  <si>
    <t>https://results.fmjd.org/tournaments/2018/f_1011/final_standings&amp;9.html</t>
  </si>
  <si>
    <t>https://results.fmjd.org/tournaments/2018/f_277/final_standings&amp;7.html</t>
  </si>
  <si>
    <t>https://results.fmjd.org/tournaments/2018/f_712/tournament_table_acc_places.html</t>
  </si>
  <si>
    <t>2018 m.Pasaulio jaunių -100 šaškių -"žaibo"čempionatas ___________________________________</t>
  </si>
  <si>
    <t>http://fmjd.org/results/tournaments/2018/f_1113/</t>
  </si>
  <si>
    <t>https://results.fmjd.org/tournaments/2018/f_338/final_standings&amp;7.html</t>
  </si>
  <si>
    <t>2019 m. _Pasaulio vyrų paprastųjų šaškių "žaibo" čempionatas__________________________________</t>
  </si>
  <si>
    <t> https://idf64.org/tournaments/2019/wc2019-men-blitz/tournament_table_acc_places.html</t>
  </si>
  <si>
    <t>2019 m. _Pasaulio vyrų braziliškų šaškių "greitųjų" čempionatas__________________________________</t>
  </si>
  <si>
    <t>https://idf64.org/tournaments/2019/wc2019-men-rapid/tournament_table_acc_places.html</t>
  </si>
  <si>
    <t>2019 m. _Pasaulio vyrų paprastųjų šaškių  čempionatas__________________________________</t>
  </si>
  <si>
    <t>https://idf64.org/tournaments/2019/wc2019-men-classic/tournament_table_acc_places.html</t>
  </si>
  <si>
    <t>2019 m. _Pasaulio jaunių -100 šaškių "žaibo" čempionatas__________________________________</t>
  </si>
  <si>
    <t>Rokas Banevičius</t>
  </si>
  <si>
    <t>https://results.fmjd.org/tournaments/2019/f_2759/tournament_table_acc_places.html</t>
  </si>
  <si>
    <t>https://results.fmjd.org/tournaments/2019/f_2336/tournament_table_acc_places.html</t>
  </si>
  <si>
    <t>2019 m. _Pasaulio jaunių -100 šaškių čempionatas__________________________________</t>
  </si>
  <si>
    <t xml:space="preserve">https://results.fmjd.org/tournaments/2019/f_2336/tournament_table_acc_places.html						</t>
  </si>
  <si>
    <t>201     m. ___________________________________</t>
  </si>
  <si>
    <t>Bendra sporto šakos gauta taškų suma</t>
  </si>
  <si>
    <t>*Pildo tik į olimpinių žaidynių programą neįtrauktų sporto šakų pareiškėjai</t>
  </si>
  <si>
    <t>Pareiškėjo vardu:</t>
  </si>
  <si>
    <t>__________________________                                             _________________                                                            ____________________          </t>
  </si>
  <si>
    <t>Lietuvos šaškių federacijos viceprezidentė</t>
  </si>
  <si>
    <t>Romualda Šidlauskienė</t>
  </si>
  <si>
    <r>
      <t>(pareigų pavadinimas)               A.</t>
    </r>
    <r>
      <rPr>
        <sz val="12"/>
        <color theme="1"/>
        <rFont val="Times New Roman"/>
        <family val="1"/>
        <charset val="186"/>
      </rPr>
      <t xml:space="preserve"> </t>
    </r>
    <r>
      <rPr>
        <sz val="10"/>
        <color theme="1"/>
        <rFont val="Times New Roman"/>
        <family val="1"/>
        <charset val="186"/>
      </rPr>
      <t>V.                                                                     (parašas)                                                                                                 (vardas, pavardė)</t>
    </r>
  </si>
  <si>
    <t xml:space="preserve">(jei pareiškėjas antspaudą privalo turėti) </t>
  </si>
  <si>
    <t>Didelio meistriškumo sporto programų</t>
  </si>
  <si>
    <t>finansavimo valstybės biudžeto lėšomis</t>
  </si>
  <si>
    <t>specialiųjų kriterijų aprašo</t>
  </si>
  <si>
    <t>1 priedas</t>
  </si>
  <si>
    <t>BALAI UŽ SPORTININKŲ (KOMANDŲ) TARPTAUTINĖSE SPORTO VARŽYBOSE PASIEKTUS REZULTATUS</t>
  </si>
  <si>
    <t>Santraupa</t>
  </si>
  <si>
    <t>Tarptautinių sporto varžybų kategorija</t>
  </si>
  <si>
    <t>Balas už iškovotą vietą sporto šakos rungtyje</t>
  </si>
  <si>
    <t>1 vieta</t>
  </si>
  <si>
    <t>2 vieta</t>
  </si>
  <si>
    <t>3 vieta</t>
  </si>
  <si>
    <t>4 vieta</t>
  </si>
  <si>
    <t>5 vieta</t>
  </si>
  <si>
    <t>6 vieta</t>
  </si>
  <si>
    <t>7 vieta</t>
  </si>
  <si>
    <t>8 vieta</t>
  </si>
  <si>
    <t>9 vieta</t>
  </si>
  <si>
    <t>10 vieta</t>
  </si>
  <si>
    <t>11 vieta</t>
  </si>
  <si>
    <t>12 vieta</t>
  </si>
  <si>
    <t>13 vieta</t>
  </si>
  <si>
    <t>14 vieta</t>
  </si>
  <si>
    <t>15 vieta</t>
  </si>
  <si>
    <t>16 vieta</t>
  </si>
  <si>
    <t>17 vieta</t>
  </si>
  <si>
    <t>18 vieta</t>
  </si>
  <si>
    <t>19 vieta</t>
  </si>
  <si>
    <t>20 vieta</t>
  </si>
  <si>
    <t>21 vieta</t>
  </si>
  <si>
    <t>22 vieta</t>
  </si>
  <si>
    <t>23 vieta</t>
  </si>
  <si>
    <t>24 vieta</t>
  </si>
  <si>
    <t>25 vieta</t>
  </si>
  <si>
    <t>26 vieta</t>
  </si>
  <si>
    <t>27 vieta</t>
  </si>
  <si>
    <t>28 vieta</t>
  </si>
  <si>
    <t>29 vieta</t>
  </si>
  <si>
    <t>30 vieta</t>
  </si>
  <si>
    <t>31 vieta</t>
  </si>
  <si>
    <t>32 vieta</t>
  </si>
  <si>
    <t>33 vieta</t>
  </si>
  <si>
    <t>34 vieta</t>
  </si>
  <si>
    <t>35 vieta</t>
  </si>
  <si>
    <t>36 vieta</t>
  </si>
  <si>
    <t>1-36</t>
  </si>
  <si>
    <t>1.</t>
  </si>
  <si>
    <t>OŽ</t>
  </si>
  <si>
    <t>Olimpinės žaidynės</t>
  </si>
  <si>
    <t>2.</t>
  </si>
  <si>
    <t>Pasaulio čempionatas</t>
  </si>
  <si>
    <t>-</t>
  </si>
  <si>
    <t>3.</t>
  </si>
  <si>
    <t>EČ</t>
  </si>
  <si>
    <t>Europos čempionatas</t>
  </si>
  <si>
    <t>4.</t>
  </si>
  <si>
    <t>PČneol</t>
  </si>
  <si>
    <t>Į olimpinių žaidynių programą įtrauktų sporto šakų į olimpinių žaidynių programą neįtrauktų rungčių pasaulio čempionatai ir į olimpinių žaidynių programą įtrauktų sporto šakų pasaulio čempionatuose vykdomos į olimpinių žaidynių programą neįtrauktos rungtys</t>
  </si>
  <si>
    <t>5.</t>
  </si>
  <si>
    <t>PŽ</t>
  </si>
  <si>
    <t>Pasaulio žaidynės, pasaulio aviacijos žaidynės,  pasaulio šachmatų ir šaškių olimpiados</t>
  </si>
  <si>
    <t>6.</t>
  </si>
  <si>
    <t>JOŽ</t>
  </si>
  <si>
    <t>Jaunimo olimpinės žaidynės</t>
  </si>
  <si>
    <t>7.</t>
  </si>
  <si>
    <t>EČneol</t>
  </si>
  <si>
    <t>Į olimpinių žaidynių programą įtrauktų sporto šakų į olimpinių žaidynių programą neįtrauktų  rungčių Europos čempionatai ir į olimpinių žaidynių programą įtrauktų sporto šakų Europos čempionatuose vykdomos į olimpinių žaidynių programą neįtrauktos rungtys</t>
  </si>
  <si>
    <t>8.</t>
  </si>
  <si>
    <t>EŽ</t>
  </si>
  <si>
    <t>Europos žaidynės</t>
  </si>
  <si>
    <t>9.</t>
  </si>
  <si>
    <t>PT</t>
  </si>
  <si>
    <t>Pasaulio taurės varžybų galutinėje įskaitoje užimta vieta</t>
  </si>
  <si>
    <t>10.</t>
  </si>
  <si>
    <t>Pasaulio jaunimo čempionatas</t>
  </si>
  <si>
    <t>11.</t>
  </si>
  <si>
    <t>Pasaulio jaunių čempionatas</t>
  </si>
  <si>
    <t>12.</t>
  </si>
  <si>
    <t>JEČ</t>
  </si>
  <si>
    <t>Europos jaunimo čempionatas</t>
  </si>
  <si>
    <t>13.</t>
  </si>
  <si>
    <t>JEOF</t>
  </si>
  <si>
    <t>Europos jaunimo olimpinis festivalis</t>
  </si>
  <si>
    <t>14.</t>
  </si>
  <si>
    <t>JnEČ</t>
  </si>
  <si>
    <t>Europos jaunių čempionatas</t>
  </si>
  <si>
    <t>15.</t>
  </si>
  <si>
    <t>JčPČ</t>
  </si>
  <si>
    <t>Pasaulio jaunučių čempionatas</t>
  </si>
  <si>
    <t>16.</t>
  </si>
  <si>
    <t>JčEČ</t>
  </si>
  <si>
    <t>Europos jaunučių čempionatas</t>
  </si>
  <si>
    <t>17.</t>
  </si>
  <si>
    <t>NEAK</t>
  </si>
  <si>
    <t>Pasaulio ir Europos čempionatai, kuriuose varžomasi nuotoliniu būdu</t>
  </si>
  <si>
    <t>Departamento pripažintos nacionalinės sporto (šakų) federacijos</t>
  </si>
  <si>
    <t>Asociacija „Hockey Lithuania“</t>
  </si>
  <si>
    <t>Lietuvos aeroklubas</t>
  </si>
  <si>
    <t>Lietuvos alpinizmo asociacija</t>
  </si>
  <si>
    <t>Lietuvos automobilių sporto federacija</t>
  </si>
  <si>
    <t>Lietuvos badmintono federacija</t>
  </si>
  <si>
    <t>Lietuvos baidarių ir kanojų irklavimo federacija</t>
  </si>
  <si>
    <t>Lietuvos bangų sporto asociacija (banglenčių, puslenčių ir slydimo bangomis sporto šakoms)</t>
  </si>
  <si>
    <t>Lietuvos beisbolo asociacija (beisbolo disciplinai)</t>
  </si>
  <si>
    <t>Lietuvos biatlono federacija</t>
  </si>
  <si>
    <t>Lietuvos biliardo federacija</t>
  </si>
  <si>
    <t>Lietuvos bobslėjaus ir skeletono sporto federacija</t>
  </si>
  <si>
    <t>Lietuvos bokso federacija</t>
  </si>
  <si>
    <t>Lietuvos boulingo federacija</t>
  </si>
  <si>
    <t>Lietuvos buriuotojų sąjunga</t>
  </si>
  <si>
    <t>Lietuvos bušido federacija (ju-jitsu sporto šakai)</t>
  </si>
  <si>
    <t>Lietuvos čiuožimo federacija</t>
  </si>
  <si>
    <t>Lietuvos dviračių sporto federacija</t>
  </si>
  <si>
    <t>Lietuvos dziudo federacija</t>
  </si>
  <si>
    <t>Lietuvos fechtavimo federacija</t>
  </si>
  <si>
    <t>Lietuvos futbolo federacija</t>
  </si>
  <si>
    <t>Lietuvos gimnastikos federacija</t>
  </si>
  <si>
    <t>Lietuvos golfo federacija</t>
  </si>
  <si>
    <t>Lietuvos greitojo čiuožimo asociacija</t>
  </si>
  <si>
    <t>Lietuvos imtynių federacija</t>
  </si>
  <si>
    <t>Lietuvos irklavimo federacija</t>
  </si>
  <si>
    <t>Lietuvos jėgos trikovės federacija</t>
  </si>
  <si>
    <t>Lietuvos kendo asociacija</t>
  </si>
  <si>
    <t>Lietuvos kerlingo asociacija</t>
  </si>
  <si>
    <t>Lietuvos kikboksingo federacija</t>
  </si>
  <si>
    <t>Lietuvos kyokushin karate federacija</t>
  </si>
  <si>
    <t>Lietuvos korespondencinių šachmatų federacija</t>
  </si>
  <si>
    <t>Lietuvos krepšinio federacija</t>
  </si>
  <si>
    <t>Lietuvos kudo sporto federacija</t>
  </si>
  <si>
    <t>Lietuvos kuraš federacija (sumo sporto šakai)</t>
  </si>
  <si>
    <t>Lietuvos kultūrizmo ir kūno rengybos federacija</t>
  </si>
  <si>
    <t>Lietuvos laipiojimo sporto asociacija</t>
  </si>
  <si>
    <t>Lietuvos lankininkų federacija</t>
  </si>
  <si>
    <t>Lietuvos lengvosios atletikos federacija</t>
  </si>
  <si>
    <t>Lietuvos motociklų sporto federacija</t>
  </si>
  <si>
    <t>Lietuvos motorlaivių federacija</t>
  </si>
  <si>
    <t>Lietuvos MUAY – THAI sąjunga</t>
  </si>
  <si>
    <t>Lietuvos nacionalinė slidinėjimo asociacija</t>
  </si>
  <si>
    <t>Lietuvos orientavimosi sporto federacija</t>
  </si>
  <si>
    <t>Lietuvos plaukimo federacija</t>
  </si>
  <si>
    <t>Lietuvos povandeninio sporto federacija</t>
  </si>
  <si>
    <t>Lietuvos pulo federacija</t>
  </si>
  <si>
    <t>Lietuvos rankinio federacija</t>
  </si>
  <si>
    <t>Lietuvos rankų lenkimo sporto federacija</t>
  </si>
  <si>
    <t>Lietuvos regbio federacija</t>
  </si>
  <si>
    <t>Lietuvos rogučių sporto federacija</t>
  </si>
  <si>
    <t>Lietuvos sambo federacija</t>
  </si>
  <si>
    <t>Lietuvos skvošo asociacija</t>
  </si>
  <si>
    <t>Lietuvos softbolo federacija (softbolo disciplinai)</t>
  </si>
  <si>
    <t>Lietuvos sportinės žūklės federacija</t>
  </si>
  <si>
    <t>Lietuvos sportinių šokių federacija</t>
  </si>
  <si>
    <t>Lietuvos stalo teniso asociacija</t>
  </si>
  <si>
    <t>Lietuvos sunkiosios atletikos federacija</t>
  </si>
  <si>
    <t>Lietuvos šachmatų federacija</t>
  </si>
  <si>
    <t>Lietuvos šachmatų kompozitorių sąjunga</t>
  </si>
  <si>
    <t>Lietuvos šaudymo sporto sąjunga</t>
  </si>
  <si>
    <t>Lietuvos šiuolaikinės penkiakovės federacija</t>
  </si>
  <si>
    <t>Lietuvos taekwondo federacija</t>
  </si>
  <si>
    <t>Lietuvos tautinių imtynių federacija (pankrationo ir imtynių už diržų disciplinoms)</t>
  </si>
  <si>
    <t>Lietuvos teniso sąjunga                    </t>
  </si>
  <si>
    <t>Lietuvos tinklinio federacija</t>
  </si>
  <si>
    <t>Lietuvos triatlono federacija</t>
  </si>
  <si>
    <t>Lietuvos universalios kovos federacija</t>
  </si>
  <si>
    <t>Lietuvos ušu federacija (ušu sporto šakai)</t>
  </si>
  <si>
    <t>Lietuvos vandens slidininkų sąjunga</t>
  </si>
  <si>
    <t>Lietuvos vandensvydžio sporto federacija</t>
  </si>
  <si>
    <t>Lietuvos virvės traukimo federacija</t>
  </si>
  <si>
    <t>Lietuvos žirginio sporto federacija</t>
  </si>
  <si>
    <t>Lietuvos žolės riedulio federacija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</si>
</sst>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  <charset val="186"/>
    </font>
    <font>
      <i/>
      <sz val="11"/>
      <color rgb="FF00000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color rgb="FF444444"/>
      <name val="Open Sans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20"/>
      <name val="Times New Roman"/>
      <family val="1"/>
      <charset val="186"/>
    </font>
    <font>
      <sz val="2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8"/>
      <name val="Times New Roman"/>
      <family val="1"/>
      <charset val="186"/>
    </font>
    <font>
      <sz val="9"/>
      <color theme="1"/>
      <name val="Calibri"/>
      <family val="2"/>
      <scheme val="minor"/>
    </font>
    <font>
      <vertAlign val="superscript"/>
      <sz val="12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8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/>
    <xf numFmtId="0" fontId="31" fillId="0" borderId="0" applyNumberFormat="0" applyFill="0" applyBorder="0" applyAlignment="0" applyProtection="0"/>
  </cellStyleXfs>
  <cellXfs count="127">
    <xf numFmtId="0" fontId="0" fillId="0" borderId="0" xfId="0"/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  <xf numFmtId="2" fontId="5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vertical="center"/>
    </xf>
    <xf numFmtId="2" fontId="6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10" fillId="0" borderId="0" xfId="1"/>
    <xf numFmtId="0" fontId="3" fillId="0" borderId="8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2" fontId="6" fillId="0" borderId="0" xfId="0" applyNumberFormat="1" applyFont="1" applyBorder="1" applyAlignment="1">
      <alignment vertical="center"/>
    </xf>
    <xf numFmtId="0" fontId="15" fillId="0" borderId="0" xfId="0" applyFont="1"/>
    <xf numFmtId="0" fontId="16" fillId="0" borderId="0" xfId="0" applyFont="1" applyAlignment="1">
      <alignment horizontal="left" vertical="center" wrapText="1" indent="1"/>
    </xf>
    <xf numFmtId="0" fontId="17" fillId="0" borderId="0" xfId="0" applyFont="1"/>
    <xf numFmtId="3" fontId="3" fillId="0" borderId="0" xfId="0" applyNumberFormat="1" applyFont="1" applyAlignment="1">
      <alignment vertical="center"/>
    </xf>
    <xf numFmtId="0" fontId="14" fillId="0" borderId="0" xfId="0" applyFont="1" applyBorder="1" applyAlignment="1">
      <alignment horizontal="center"/>
    </xf>
    <xf numFmtId="0" fontId="7" fillId="5" borderId="2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0" fontId="20" fillId="0" borderId="20" xfId="0" applyFont="1" applyBorder="1" applyAlignment="1">
      <alignment horizontal="center" vertical="center" wrapText="1"/>
    </xf>
    <xf numFmtId="0" fontId="27" fillId="0" borderId="0" xfId="0" applyFont="1"/>
    <xf numFmtId="0" fontId="7" fillId="5" borderId="2" xfId="0" applyFont="1" applyFill="1" applyBorder="1" applyAlignment="1">
      <alignment vertical="center"/>
    </xf>
    <xf numFmtId="2" fontId="7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29" fillId="0" borderId="3" xfId="0" applyFont="1" applyBorder="1" applyAlignment="1">
      <alignment vertical="center" wrapText="1"/>
    </xf>
    <xf numFmtId="0" fontId="21" fillId="0" borderId="0" xfId="0" applyFont="1" applyAlignment="1">
      <alignment horizontal="left"/>
    </xf>
    <xf numFmtId="0" fontId="9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ill="1"/>
    <xf numFmtId="0" fontId="31" fillId="0" borderId="0" xfId="2" applyFill="1"/>
    <xf numFmtId="0" fontId="31" fillId="0" borderId="0" xfId="2" applyBorder="1" applyAlignment="1">
      <alignment horizontal="right" vertical="center" wrapText="1"/>
    </xf>
    <xf numFmtId="0" fontId="31" fillId="0" borderId="0" xfId="2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31" fillId="0" borderId="3" xfId="2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4" fillId="4" borderId="5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0" fontId="26" fillId="4" borderId="6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24" fillId="4" borderId="5" xfId="0" applyNumberFormat="1" applyFont="1" applyFill="1" applyBorder="1" applyAlignment="1">
      <alignment horizontal="center" vertical="center" wrapText="1"/>
    </xf>
    <xf numFmtId="2" fontId="24" fillId="4" borderId="7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4" fillId="4" borderId="2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20" fillId="2" borderId="19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 textRotation="90"/>
    </xf>
    <xf numFmtId="0" fontId="20" fillId="2" borderId="6" xfId="0" applyFont="1" applyFill="1" applyBorder="1" applyAlignment="1">
      <alignment horizontal="center" vertical="center" textRotation="90"/>
    </xf>
    <xf numFmtId="0" fontId="20" fillId="2" borderId="7" xfId="0" applyFont="1" applyFill="1" applyBorder="1" applyAlignment="1">
      <alignment horizontal="center" vertical="center" textRotation="90"/>
    </xf>
    <xf numFmtId="0" fontId="20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</cellXfs>
  <cellStyles count="3">
    <cellStyle name="Hyperlink" xfId="2"/>
    <cellStyle name="Įprastas" xfId="0" builtinId="0"/>
    <cellStyle name="Normal 2" xfId="1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http/www.chessarbiter.com/turnieje_warcaby/2017/f_6467/tournament_table_acc_places.html" TargetMode="External"/><Relationship Id="rId13" Type="http://schemas.openxmlformats.org/officeDocument/2006/relationships/hyperlink" Target="https://results.fmjd.org/tournaments/2017/f_50/tournament_table_acc_places.html" TargetMode="External"/><Relationship Id="rId18" Type="http://schemas.openxmlformats.org/officeDocument/2006/relationships/hyperlink" Target="http://fmjd.org/results/tournaments/2018/f_533/final_standings&amp;15.html%09%09%09%09" TargetMode="External"/><Relationship Id="rId26" Type="http://schemas.openxmlformats.org/officeDocument/2006/relationships/hyperlink" Target="https://results.fmjd.org/tournaments/2018/f_338/final_standings&amp;7.html" TargetMode="External"/><Relationship Id="rId3" Type="http://schemas.openxmlformats.org/officeDocument/2006/relationships/hyperlink" Target="https://results.fmjd.org/tournaments/2017/f_32/final_standings&amp;9.html" TargetMode="External"/><Relationship Id="rId21" Type="http://schemas.openxmlformats.org/officeDocument/2006/relationships/hyperlink" Target="https://results.fmjd.org/tournaments/2018/f_340/final_standings&amp;7.html" TargetMode="External"/><Relationship Id="rId34" Type="http://schemas.openxmlformats.org/officeDocument/2006/relationships/hyperlink" Target="https://results.fmjd.org/tournaments/2019/f_2336/tournament_table_acc_places.html%09%09%09%09%09%09" TargetMode="External"/><Relationship Id="rId7" Type="http://schemas.openxmlformats.org/officeDocument/2006/relationships/hyperlink" Target="http://http/www.chessarbiter.com/turnieje_warcaby/2017/f_6469/final_standings&amp;9.html" TargetMode="External"/><Relationship Id="rId12" Type="http://schemas.openxmlformats.org/officeDocument/2006/relationships/hyperlink" Target="../../Downloads/%09http:/www.asiadraughts.org/adc2017/Results/u20m/100/blitz/tournament_table_acc_places.html%09%09%09%09%09%09%09%09%09%09%09%09%09" TargetMode="External"/><Relationship Id="rId17" Type="http://schemas.openxmlformats.org/officeDocument/2006/relationships/hyperlink" Target="http://fmjd.org/results/tournaments/2018/f_532/final_standings&amp;15.html%09%09%09%09" TargetMode="External"/><Relationship Id="rId25" Type="http://schemas.openxmlformats.org/officeDocument/2006/relationships/hyperlink" Target="http://fmjd.org/results/tournaments/2018/f_1113/%09%09%09%09" TargetMode="External"/><Relationship Id="rId33" Type="http://schemas.openxmlformats.org/officeDocument/2006/relationships/hyperlink" Target="https://results.fmjd.org/tournaments/2019/f_2759/tournament_table_acc_places.html" TargetMode="External"/><Relationship Id="rId2" Type="http://schemas.openxmlformats.org/officeDocument/2006/relationships/hyperlink" Target="https://results.fmjd.org/tournaments/2017/f_30/final_standings&amp;9.html" TargetMode="External"/><Relationship Id="rId16" Type="http://schemas.openxmlformats.org/officeDocument/2006/relationships/hyperlink" Target="http://fmjd.org/results/tournaments/2018/f_327/%09%09%09" TargetMode="External"/><Relationship Id="rId20" Type="http://schemas.openxmlformats.org/officeDocument/2006/relationships/hyperlink" Target="https://results.fmjd.org/tournaments/2018/f_538/final_standings&amp;9.html" TargetMode="External"/><Relationship Id="rId29" Type="http://schemas.openxmlformats.org/officeDocument/2006/relationships/hyperlink" Target="https://idf64.org/tournaments/2019/wc2019-men-rapid/tournament_table_acc_places.html%09%09%09%09%09%09%09%09%09%09%09%09%09%09%09" TargetMode="External"/><Relationship Id="rId1" Type="http://schemas.openxmlformats.org/officeDocument/2006/relationships/hyperlink" Target="mailto:&#381;emait&#279;s%206,Vilnius,tel.(85)2410420,mob.%20868743468,el.p.%20ramunelesi@gmail.com" TargetMode="External"/><Relationship Id="rId6" Type="http://schemas.openxmlformats.org/officeDocument/2006/relationships/hyperlink" Target="http://www.chessarbiter.com/turnieje_warcaby/2017/f_6389/final_standings&amp;9.html" TargetMode="External"/><Relationship Id="rId11" Type="http://schemas.openxmlformats.org/officeDocument/2006/relationships/hyperlink" Target="http://https/results.fmjd.org/tournaments/2017/f_53/tournament_table_acc_places.html" TargetMode="External"/><Relationship Id="rId24" Type="http://schemas.openxmlformats.org/officeDocument/2006/relationships/hyperlink" Target="https://results.fmjd.org/tournaments/2018/f_712/tournament_table_acc_places.html" TargetMode="External"/><Relationship Id="rId32" Type="http://schemas.openxmlformats.org/officeDocument/2006/relationships/hyperlink" Target="https://results.fmjd.org/tournaments/2019/f_2336/tournament_table_acc_places.html" TargetMode="External"/><Relationship Id="rId37" Type="http://schemas.openxmlformats.org/officeDocument/2006/relationships/comments" Target="../comments1.xml"/><Relationship Id="rId5" Type="http://schemas.openxmlformats.org/officeDocument/2006/relationships/hyperlink" Target="http://www.chessarbiter.com/turnieje_warcaby/2017/f_6496/final_standings&amp;8.html&#160;" TargetMode="External"/><Relationship Id="rId15" Type="http://schemas.openxmlformats.org/officeDocument/2006/relationships/hyperlink" Target="http://fmjd.org/results/tournaments/2018/f_495/%09%09%09" TargetMode="External"/><Relationship Id="rId23" Type="http://schemas.openxmlformats.org/officeDocument/2006/relationships/hyperlink" Target="https://results.fmjd.org/tournaments/2018/f_277/final_standings&amp;7.html" TargetMode="External"/><Relationship Id="rId28" Type="http://schemas.openxmlformats.org/officeDocument/2006/relationships/hyperlink" Target="https://idf64.org/tournaments/2019/wc2019-men-blitz/tournament_table_acc_places.html%09%09%09%09%09%09%09%09%09%09%09%09%09%09%09%09%09%09%09%09%09%09%09%09%09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http/asiadraughts.org/adc2017/Results/women/64/main/tournament_table_acc_places.html" TargetMode="External"/><Relationship Id="rId19" Type="http://schemas.openxmlformats.org/officeDocument/2006/relationships/hyperlink" Target="https://results.fmjd.org/tournaments/2018/f_534/final_standings&amp;11.html" TargetMode="External"/><Relationship Id="rId31" Type="http://schemas.openxmlformats.org/officeDocument/2006/relationships/hyperlink" Target="https://results.fmjd.org/tournaments/2019/f_2759/tournament_table_acc_places.html%09%09%09%09%09%09" TargetMode="External"/><Relationship Id="rId4" Type="http://schemas.openxmlformats.org/officeDocument/2006/relationships/hyperlink" Target="https://results.fmjd.org/tournaments/2017/f_31/" TargetMode="External"/><Relationship Id="rId9" Type="http://schemas.openxmlformats.org/officeDocument/2006/relationships/hyperlink" Target="http://chessarbiter.com/turnieje_warcaby/2016/f_6343/tournament_table_acc_places.html" TargetMode="External"/><Relationship Id="rId14" Type="http://schemas.openxmlformats.org/officeDocument/2006/relationships/hyperlink" Target="http://asiadraughts.org/adc2017/Results/u17m/100/main/tournament_table_acc_places.html" TargetMode="External"/><Relationship Id="rId22" Type="http://schemas.openxmlformats.org/officeDocument/2006/relationships/hyperlink" Target="https://results.fmjd.org/tournaments/2018/f_1011/final_standings&amp;9.html" TargetMode="External"/><Relationship Id="rId27" Type="http://schemas.openxmlformats.org/officeDocument/2006/relationships/hyperlink" Target="https://results.fmjd.org/tournaments/2018/f_712/tournament_table_acc_places.html" TargetMode="External"/><Relationship Id="rId30" Type="http://schemas.openxmlformats.org/officeDocument/2006/relationships/hyperlink" Target="https://idf64.org/tournaments/2019/wc2019-men-classic/tournament_table_acc_places.html%09%09%09%09%09" TargetMode="External"/><Relationship Id="rId35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S644"/>
  <sheetViews>
    <sheetView tabSelected="1" topLeftCell="A383" zoomScaleNormal="100" workbookViewId="0">
      <selection activeCell="C392" sqref="C392"/>
    </sheetView>
  </sheetViews>
  <sheetFormatPr defaultColWidth="9.140625" defaultRowHeight="15"/>
  <cols>
    <col min="1" max="1" width="3.85546875" style="1" bestFit="1" customWidth="1"/>
    <col min="2" max="2" width="25.7109375" style="1" bestFit="1" customWidth="1"/>
    <col min="3" max="3" width="14.28515625" style="1" customWidth="1"/>
    <col min="4" max="4" width="10.7109375" style="1" customWidth="1"/>
    <col min="5" max="5" width="10" style="1" customWidth="1"/>
    <col min="6" max="6" width="10.140625" style="1" customWidth="1"/>
    <col min="7" max="7" width="11.7109375" style="1" customWidth="1"/>
    <col min="8" max="8" width="10.140625" style="1" customWidth="1"/>
    <col min="9" max="9" width="23.28515625" style="8" customWidth="1"/>
    <col min="10" max="10" width="10.5703125" style="1" customWidth="1"/>
    <col min="11" max="11" width="11" style="8" customWidth="1"/>
    <col min="12" max="12" width="10.5703125" style="1" customWidth="1"/>
    <col min="13" max="13" width="11.42578125" style="1" customWidth="1"/>
    <col min="14" max="14" width="8.85546875" style="2" customWidth="1"/>
    <col min="15" max="15" width="9.140625" style="2" customWidth="1"/>
    <col min="16" max="16" width="11.140625" style="2" customWidth="1"/>
    <col min="17" max="17" width="12.7109375" style="2" customWidth="1"/>
    <col min="18" max="18" width="13" style="1" customWidth="1"/>
    <col min="19" max="16384" width="9.140625" style="1"/>
  </cols>
  <sheetData>
    <row r="1" spans="1:18" s="8" customFormat="1" ht="15.75">
      <c r="D1" s="63"/>
      <c r="E1" s="63"/>
      <c r="F1" s="63"/>
      <c r="G1" s="63"/>
      <c r="H1" s="63"/>
      <c r="I1" s="63"/>
      <c r="J1" s="63"/>
      <c r="K1" s="63"/>
      <c r="L1" s="63"/>
      <c r="N1" s="2"/>
      <c r="O1" s="2"/>
      <c r="P1" s="2"/>
      <c r="Q1" s="2"/>
    </row>
    <row r="2" spans="1:18" s="8" customFormat="1" ht="15.75">
      <c r="B2" s="8" t="s">
        <v>0</v>
      </c>
      <c r="D2" s="63"/>
      <c r="E2" s="63"/>
      <c r="F2" s="63"/>
      <c r="G2" s="63"/>
      <c r="H2" s="63"/>
      <c r="I2" s="63"/>
      <c r="J2" s="63"/>
      <c r="K2" s="63"/>
      <c r="L2" s="63"/>
      <c r="N2" s="2"/>
      <c r="O2" s="2"/>
      <c r="P2" s="2"/>
      <c r="Q2" s="2"/>
    </row>
    <row r="3" spans="1:18" s="8" customFormat="1" ht="28.5" customHeight="1">
      <c r="B3" s="47" t="s">
        <v>1</v>
      </c>
      <c r="N3" s="2"/>
      <c r="O3" s="2"/>
      <c r="P3" s="2"/>
      <c r="Q3" s="2"/>
    </row>
    <row r="4" spans="1:18" ht="3" customHeight="1">
      <c r="A4" s="8"/>
      <c r="B4" s="8"/>
      <c r="C4" s="8"/>
      <c r="D4" s="8"/>
      <c r="E4" s="8"/>
      <c r="F4" s="8"/>
      <c r="G4" s="8"/>
      <c r="H4" s="8"/>
      <c r="J4" s="8"/>
      <c r="L4" s="8"/>
      <c r="M4" s="8"/>
      <c r="R4" s="8"/>
    </row>
    <row r="5" spans="1:18" ht="26.25">
      <c r="A5" s="102" t="s">
        <v>2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8"/>
    </row>
    <row r="6" spans="1:18" ht="18.75">
      <c r="A6" s="109" t="s">
        <v>3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"/>
    </row>
    <row r="7" spans="1:18" s="8" customFormat="1" ht="15.75">
      <c r="A7" s="63"/>
      <c r="B7" s="86" t="s">
        <v>4</v>
      </c>
      <c r="C7" s="86"/>
      <c r="D7" s="86"/>
      <c r="E7" s="86"/>
      <c r="F7" s="86"/>
      <c r="G7" s="86"/>
      <c r="H7" s="86"/>
      <c r="I7" s="46"/>
      <c r="J7" s="46"/>
      <c r="K7" s="46"/>
      <c r="L7" s="46"/>
      <c r="M7" s="46"/>
      <c r="N7" s="46"/>
      <c r="O7" s="46"/>
      <c r="P7" s="46"/>
      <c r="Q7" s="46"/>
    </row>
    <row r="8" spans="1:18" s="8" customFormat="1" ht="18">
      <c r="A8" s="63"/>
      <c r="B8" s="87" t="s">
        <v>5</v>
      </c>
      <c r="C8" s="87"/>
      <c r="D8" s="87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</row>
    <row r="9" spans="1:18" s="8" customFormat="1" ht="15.75">
      <c r="A9" s="63"/>
      <c r="B9" s="48">
        <v>290763990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</row>
    <row r="10" spans="1:18" s="8" customFormat="1" ht="18">
      <c r="A10" s="63"/>
      <c r="B10" s="62" t="s">
        <v>6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</row>
    <row r="11" spans="1:18" s="8" customFormat="1" ht="16.899999999999999" customHeight="1">
      <c r="A11" s="88" t="s">
        <v>7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</row>
    <row r="12" spans="1:18" ht="15.75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9"/>
      <c r="O12" s="29"/>
      <c r="P12" s="29"/>
      <c r="Q12" s="29"/>
      <c r="R12" s="28"/>
    </row>
    <row r="13" spans="1:18" s="8" customFormat="1" ht="15" hidden="1" customHeight="1">
      <c r="A13" s="92" t="s">
        <v>8</v>
      </c>
      <c r="B13" s="93" t="s">
        <v>9</v>
      </c>
      <c r="C13" s="93" t="s">
        <v>10</v>
      </c>
      <c r="D13" s="93" t="s">
        <v>11</v>
      </c>
      <c r="E13" s="94" t="s">
        <v>12</v>
      </c>
      <c r="F13" s="106"/>
      <c r="G13" s="107"/>
      <c r="H13" s="107"/>
      <c r="I13" s="107"/>
      <c r="J13" s="107"/>
      <c r="K13" s="107"/>
      <c r="L13" s="107"/>
      <c r="M13" s="107"/>
      <c r="N13" s="107"/>
      <c r="O13" s="108"/>
      <c r="P13" s="110" t="s">
        <v>13</v>
      </c>
      <c r="Q13" s="97" t="s">
        <v>14</v>
      </c>
      <c r="R13" s="89" t="s">
        <v>15</v>
      </c>
    </row>
    <row r="14" spans="1:18" s="8" customFormat="1" ht="45" customHeight="1">
      <c r="A14" s="92"/>
      <c r="B14" s="93"/>
      <c r="C14" s="93"/>
      <c r="D14" s="93"/>
      <c r="E14" s="96"/>
      <c r="F14" s="94" t="s">
        <v>16</v>
      </c>
      <c r="G14" s="94" t="s">
        <v>17</v>
      </c>
      <c r="H14" s="94" t="s">
        <v>18</v>
      </c>
      <c r="I14" s="112" t="s">
        <v>19</v>
      </c>
      <c r="J14" s="94" t="s">
        <v>20</v>
      </c>
      <c r="K14" s="94" t="s">
        <v>21</v>
      </c>
      <c r="L14" s="94" t="s">
        <v>22</v>
      </c>
      <c r="M14" s="94" t="s">
        <v>23</v>
      </c>
      <c r="N14" s="104" t="s">
        <v>24</v>
      </c>
      <c r="O14" s="104" t="s">
        <v>25</v>
      </c>
      <c r="P14" s="111"/>
      <c r="Q14" s="98"/>
      <c r="R14" s="90"/>
    </row>
    <row r="15" spans="1:18" s="8" customFormat="1" ht="76.150000000000006" customHeight="1">
      <c r="A15" s="92"/>
      <c r="B15" s="93"/>
      <c r="C15" s="93"/>
      <c r="D15" s="93"/>
      <c r="E15" s="95"/>
      <c r="F15" s="95"/>
      <c r="G15" s="95"/>
      <c r="H15" s="95"/>
      <c r="I15" s="113"/>
      <c r="J15" s="95"/>
      <c r="K15" s="95"/>
      <c r="L15" s="95"/>
      <c r="M15" s="95"/>
      <c r="N15" s="105"/>
      <c r="O15" s="105"/>
      <c r="P15" s="111"/>
      <c r="Q15" s="99"/>
      <c r="R15" s="91"/>
    </row>
    <row r="16" spans="1:18" s="8" customFormat="1" ht="5.45" customHeight="1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/>
    </row>
    <row r="17" spans="1:19">
      <c r="A17" s="72" t="s">
        <v>26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60"/>
      <c r="R17" s="8"/>
      <c r="S17" s="8"/>
    </row>
    <row r="18" spans="1:19" ht="16.899999999999999" customHeight="1">
      <c r="A18" s="74" t="s">
        <v>27</v>
      </c>
      <c r="B18" s="75"/>
      <c r="C18" s="75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60"/>
      <c r="R18" s="8"/>
      <c r="S18" s="8"/>
    </row>
    <row r="19" spans="1:19">
      <c r="A19" s="64">
        <v>1</v>
      </c>
      <c r="B19" s="64" t="s">
        <v>28</v>
      </c>
      <c r="C19" s="12">
        <v>100</v>
      </c>
      <c r="D19" s="64" t="s">
        <v>29</v>
      </c>
      <c r="E19" s="64">
        <v>1</v>
      </c>
      <c r="F19" s="64" t="s">
        <v>30</v>
      </c>
      <c r="G19" s="64">
        <v>2</v>
      </c>
      <c r="H19" s="64" t="s">
        <v>31</v>
      </c>
      <c r="I19" s="64"/>
      <c r="J19" s="64">
        <v>82</v>
      </c>
      <c r="K19" s="64">
        <v>29</v>
      </c>
      <c r="L19" s="64">
        <v>13</v>
      </c>
      <c r="M19" s="64"/>
      <c r="N19" s="3">
        <f>(IF(F19="OŽ",IF(L19=1,550.8,IF(L19=2,426.38,IF(L19=3,342.14,IF(L19=4,181.44,IF(L19=5,168.48,IF(L19=6,155.52,IF(L19=7,148.5,IF(L19=8,144,0))))))))+IF(L19&lt;=8,0,IF(L19&lt;=16,137.7,IF(L19&lt;=24,108,IF(L19&lt;=32,80.1,IF(L19&lt;=36,52.2,0)))))-IF(L19&lt;=8,0,IF(L19&lt;=16,(L19-9)*2.754,IF(L19&lt;=24,(L19-17)* 2.754,IF(L19&lt;=32,(L19-25)* 2.754,IF(L19&lt;=36,(L19-33)*2.754,0))))),0)+IF(F19="PČ",IF(L19=1,449,IF(L19=2,314.6,IF(L19=3,238,IF(L19=4,172,IF(L19=5,159,IF(L19=6,145,IF(L19=7,132,IF(L19=8,119,0))))))))+IF(L19&lt;=8,0,IF(L19&lt;=16,88,IF(L19&lt;=24,55,IF(L19&lt;=32,22,0))))-IF(L19&lt;=8,0,IF(L19&lt;=16,(L19-9)*2.245,IF(L19&lt;=24,(L19-17)*2.245,IF(L19&lt;=32,(L19-25)*2.245,0)))),0)+IF(F19="PČneol",IF(L19=1,85,IF(L19=2,64.61,IF(L19=3,50.76,IF(L19=4,16.25,IF(L19=5,15,IF(L19=6,13.75,IF(L19=7,12.5,IF(L19=8,11.25,0))))))))+IF(L19&lt;=8,0,IF(L19&lt;=16,9,0))-IF(L19&lt;=8,0,IF(L19&lt;=16,(L19-9)*0.425,0)),0)+IF(F19="PŽ",IF(L19=1,85,IF(L19=2,59.5,IF(L19=3,45,IF(L19=4,32.5,IF(L19=5,30,IF(L19=6,27.5,IF(L19=7,25,IF(L19=8,22.5,0))))))))+IF(L19&lt;=8,0,IF(L19&lt;=16,19,IF(L19&lt;=24,13,IF(L19&lt;=32,8,0))))-IF(L19&lt;=8,0,IF(L19&lt;=16,(L19-9)*0.425,IF(L19&lt;=24,(L19-17)*0.425,IF(L19&lt;=32,(L19-25)*0.425,0)))),0)+IF(F19="EČ",IF(L19=1,204,IF(L19=2,156.24,IF(L19=3,123.84,IF(L19=4,72,IF(L19=5,66,IF(L19=6,60,IF(L19=7,54,IF(L19=8,48,0))))))))+IF(L19&lt;=8,0,IF(L19&lt;=16,40,IF(L19&lt;=24,25,0)))-IF(L19&lt;=8,0,IF(L19&lt;=16,(L19-9)*1.02,IF(L19&lt;=24,(L19-17)*1.02,0))),0)+IF(F19="EČneol",IF(L19=1,68,IF(L19=2,51.69,IF(L19=3,40.61,IF(L19=4,13,IF(L19=5,12,IF(L19=6,11,IF(L19=7,10,IF(L19=8,9,0)))))))))+IF(F19="EŽ",IF(L19=1,68,IF(L19=2,47.6,IF(L19=3,36,IF(L19=4,18,IF(L19=5,16.5,IF(L19=6,15,IF(L19=7,13.5,IF(L19=8,12,0))))))))+IF(L19&lt;=8,0,IF(L19&lt;=16,10,IF(L19&lt;=24,6,0)))-IF(L19&lt;=8,0,IF(L19&lt;=16,(L19-9)*0.34,IF(L19&lt;=24,(L19-17)*0.34,0))),0)+IF(F19="PT",IF(L19=1,68,IF(L19=2,52.08,IF(L19=3,41.28,IF(L19=4,24,IF(L19=5,22,IF(L19=6,20,IF(L19=7,18,IF(L19=8,16,0))))))))+IF(L19&lt;=8,0,IF(L19&lt;=16,13,IF(L19&lt;=24,9,IF(L19&lt;=32,4,0))))-IF(L19&lt;=8,0,IF(L19&lt;=16,(L19-9)*0.34,IF(L19&lt;=24,(L19-17)*0.34,IF(L19&lt;=32,(L19-25)*0.34,0)))),0)+IF(F19="JOŽ",IF(L19=1,85,IF(L19=2,59.5,IF(L19=3,45,IF(L19=4,32.5,IF(L19=5,30,IF(L19=6,27.5,IF(L19=7,25,IF(L19=8,22.5,0))))))))+IF(L19&lt;=8,0,IF(L19&lt;=16,19,IF(L19&lt;=24,13,0)))-IF(L19&lt;=8,0,IF(L19&lt;=16,(L19-9)*0.425,IF(L19&lt;=24,(L19-17)*0.425,0))),0)+IF(F19="JPČ",IF(L19=1,68,IF(L19=2,47.6,IF(L19=3,36,IF(L19=4,26,IF(L19=5,24,IF(L19=6,22,IF(L19=7,20,IF(L19=8,18,0))))))))+IF(L19&lt;=8,0,IF(L19&lt;=16,13,IF(L19&lt;=24,9,0)))-IF(L19&lt;=8,0,IF(L19&lt;=16,(L19-9)*0.34,IF(L19&lt;=24,(L19-17)*0.34,0))),0)+IF(F19="JEČ",IF(L19=1,34,IF(L19=2,26.04,IF(L19=3,20.6,IF(L19=4,12,IF(L19=5,11,IF(L19=6,10,IF(L19=7,9,IF(L19=8,8,0))))))))+IF(L19&lt;=8,0,IF(L19&lt;=16,6,0))-IF(L19&lt;=8,0,IF(L19&lt;=16,(L19-9)*0.17,0)),0)+IF(F19="JEOF",IF(L19=1,34,IF(L19=2,26.04,IF(L19=3,20.6,IF(L19=4,12,IF(L19=5,11,IF(L19=6,10,IF(L19=7,9,IF(L19=8,8,0))))))))+IF(L19&lt;=8,0,IF(L19&lt;=16,6,0))-IF(L19&lt;=8,0,IF(L19&lt;=16,(L19-9)*0.17,0)),0)+IF(F19="JnPČ",IF(L19=1,51,IF(L19=2,35.7,IF(L19=3,27,IF(L19=4,19.5,IF(L19=5,18,IF(L19=6,16.5,IF(L19=7,15,IF(L19=8,13.5,0))))))))+IF(L19&lt;=8,0,IF(L19&lt;=16,10,0))-IF(L19&lt;=8,0,IF(L19&lt;=16,(L19-9)*0.255,0)),0)+IF(F19="JnEČ",IF(L19=1,25.5,IF(L19=2,19.53,IF(L19=3,15.48,IF(L19=4,9,IF(L19=5,8.25,IF(L19=6,7.5,IF(L19=7,6.75,IF(L19=8,6,0))))))))+IF(L19&lt;=8,0,IF(L19&lt;=16,5,0))-IF(L19&lt;=8,0,IF(L19&lt;=16,(L19-9)*0.1275,0)),0)+IF(F19="JčPČ",IF(L19=1,21.25,IF(L19=2,14.5,IF(L19=3,11.5,IF(L19=4,7,IF(L19=5,6.5,IF(L19=6,6,IF(L19=7,5.5,IF(L19=8,5,0))))))))+IF(L19&lt;=8,0,IF(L19&lt;=16,4,0))-IF(L19&lt;=8,0,IF(L19&lt;=16,(L19-9)*0.10625,0)),0)+IF(F19="JčEČ",IF(L19=1,17,IF(L19=2,13.02,IF(L19=3,10.32,IF(L19=4,6,IF(L19=5,5.5,IF(L19=6,5,IF(L19=7,4.5,IF(L19=8,4,0))))))))+IF(L19&lt;=8,0,IF(L19&lt;=16,3,0))-IF(L19&lt;=8,0,IF(L19&lt;=16,(L19-9)*0.085,0)),0)+IF(F19="NEAK",IF(L19=1,11.48,IF(L19=2,8.79,IF(L19=3,6.97,IF(L19=4,4.05,IF(L19=5,3.71,IF(L19=6,3.38,IF(L19=7,3.04,IF(L19=8,2.7,0))))))))+IF(L19&lt;=8,0,IF(L19&lt;=16,2,IF(L19&lt;=24,1.3,0)))-IF(L19&lt;=8,0,IF(L19&lt;=16,(L19-9)*0.0574,IF(L19&lt;=24,(L19-17)*0.0574,0))),0))*IF(L19&lt;0,1,IF(OR(F19="PČ",F19="PŽ",F19="PT"),IF(J19&lt;32,J19/32,1),1))* IF(L19&lt;0,1,IF(OR(F19="EČ",F19="EŽ",F19="JOŽ",F19="JPČ",F19="NEAK"),IF(J19&lt;24,J19/24,1),1))*IF(L19&lt;0,1,IF(OR(F19="PČneol",F19="JEČ",F19="JEOF",F19="JnPČ",F19="JnEČ",F19="JčPČ",F19="JčEČ"),IF(J19&lt;16,J19/16,1),1))*IF(L19&lt;0,1,IF(F19="EČneol",IF(J19&lt;8,J19/8,1),1))</f>
        <v>79.02</v>
      </c>
      <c r="O19" s="9">
        <f>IF(F19="OŽ",N19,IF(H19="Ne",IF(J19*0.3&lt;J19-L19,N19,0),IF(J19*0.1&lt;J19-L19,N19,0)))</f>
        <v>79.02</v>
      </c>
      <c r="P19" s="4">
        <f>IF(O19=0,0,IF(F19="OŽ",IF(L19&gt;35,0,IF(J19&gt;35,(36-L19)*1.836,((36-L19)-(36-J19))*1.836)),0)+IF(F19="PČ",IF(L19&gt;31,0,IF(J19&gt;31,(32-L19)*1.347,((32-L19)-(32-J19))*1.347)),0)+ IF(F19="PČneol",IF(L19&gt;15,0,IF(J19&gt;15,(16-L19)*0.255,((16-L19)-(16-J19))*0.255)),0)+IF(F19="PŽ",IF(L19&gt;31,0,IF(J19&gt;31,(32-L19)*0.255,((32-L19)-(32-J19))*0.255)),0)+IF(F19="EČ",IF(L19&gt;23,0,IF(J19&gt;23,(24-L19)*0.612,((24-L19)-(24-J19))*0.612)),0)+IF(F19="EČneol",IF(L19&gt;7,0,IF(J19&gt;7,(8-L19)*0.204,((8-L19)-(8-J19))*0.204)),0)+IF(F19="EŽ",IF(L19&gt;23,0,IF(J19&gt;23,(24-L19)*0.204,((24-L19)-(24-J19))*0.204)),0)+IF(F19="PT",IF(L19&gt;31,0,IF(J19&gt;31,(32-L19)*0.204,((32-L19)-(32-J19))*0.204)),0)+IF(F19="JOŽ",IF(L19&gt;23,0,IF(J19&gt;23,(24-L19)*0.255,((24-L19)-(24-J19))*0.255)),0)+IF(F19="JPČ",IF(L19&gt;23,0,IF(J19&gt;23,(24-L19)*0.204,((24-L19)-(24-J19))*0.204)),0)+IF(F19="JEČ",IF(L19&gt;15,0,IF(J19&gt;15,(16-L19)*0.102,((16-L19)-(16-J19))*0.102)),0)+IF(F19="JEOF",IF(L19&gt;15,0,IF(J19&gt;15,(16-L19)*0.102,((16-L19)-(16-J19))*0.102)),0)+IF(F19="JnPČ",IF(L19&gt;15,0,IF(J19&gt;15,(16-L19)*0.153,((16-L19)-(16-J19))*0.153)),0)+IF(F19="JnEČ",IF(L19&gt;15,0,IF(J19&gt;15,(16-L19)*0.0765,((16-L19)-(16-J19))*0.0765)),0)+IF(F19="JčPČ",IF(L19&gt;15,0,IF(J19&gt;15,(16-L19)*0.06375,((16-L19)-(16-J19))*0.06375)),0)+IF(F19="JčEČ",IF(L19&gt;15,0,IF(J19&gt;15,(16-L19)*0.051,((16-L19)-(16-J19))*0.051)),0)+IF(F19="NEAK",IF(L19&gt;23,0,IF(J19&gt;23,(24-L19)*0.03444,((24-L19)-(24-J19))*0.03444)),0))</f>
        <v>25.593</v>
      </c>
      <c r="Q19" s="11">
        <f>IF(ISERROR(P19*100/N19),0,(P19*100/N19))</f>
        <v>32.388003037205777</v>
      </c>
      <c r="R19" s="10">
        <f>IF(Q19&lt;=30,O19+P19,O19+O19*0.3)*IF(G19=1,0.4,IF(G19=2,0.75,IF(G19="1 (kas 4 m. 1 k. nerengiamos)",0.52,1)))*IF(D19="olimpinė",1,IF(M19="Ne",0.5,1))*IF(OR(A$5="Lietuvos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federacija"),IF(OR(J19&lt;8,K19&lt;16),0,1),1)*E19*IF(I19&lt;=1,1,1/I19)*IF(OR(A$5="Lietuvos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77.044499999999999</v>
      </c>
      <c r="S19" s="20"/>
    </row>
    <row r="20" spans="1:19">
      <c r="A20" s="64">
        <v>2</v>
      </c>
      <c r="B20" s="64" t="s">
        <v>32</v>
      </c>
      <c r="C20" s="12">
        <v>100</v>
      </c>
      <c r="D20" s="64" t="s">
        <v>29</v>
      </c>
      <c r="E20" s="64">
        <v>1</v>
      </c>
      <c r="F20" s="64" t="s">
        <v>30</v>
      </c>
      <c r="G20" s="64">
        <v>2</v>
      </c>
      <c r="H20" s="64" t="s">
        <v>31</v>
      </c>
      <c r="I20" s="64"/>
      <c r="J20" s="64">
        <v>82</v>
      </c>
      <c r="K20" s="64">
        <v>29</v>
      </c>
      <c r="L20" s="64">
        <v>12</v>
      </c>
      <c r="M20" s="64"/>
      <c r="N20" s="3">
        <f t="shared" ref="N20:N21" si="0">(IF(F20="OŽ",IF(L20=1,550.8,IF(L20=2,426.38,IF(L20=3,342.14,IF(L20=4,181.44,IF(L20=5,168.48,IF(L20=6,155.52,IF(L20=7,148.5,IF(L20=8,144,0))))))))+IF(L20&lt;=8,0,IF(L20&lt;=16,137.7,IF(L20&lt;=24,108,IF(L20&lt;=32,80.1,IF(L20&lt;=36,52.2,0)))))-IF(L20&lt;=8,0,IF(L20&lt;=16,(L20-9)*2.754,IF(L20&lt;=24,(L20-17)* 2.754,IF(L20&lt;=32,(L20-25)* 2.754,IF(L20&lt;=36,(L20-33)*2.754,0))))),0)+IF(F20="PČ",IF(L20=1,449,IF(L20=2,314.6,IF(L20=3,238,IF(L20=4,172,IF(L20=5,159,IF(L20=6,145,IF(L20=7,132,IF(L20=8,119,0))))))))+IF(L20&lt;=8,0,IF(L20&lt;=16,88,IF(L20&lt;=24,55,IF(L20&lt;=32,22,0))))-IF(L20&lt;=8,0,IF(L20&lt;=16,(L20-9)*2.245,IF(L20&lt;=24,(L20-17)*2.245,IF(L20&lt;=32,(L20-25)*2.245,0)))),0)+IF(F20="PČneol",IF(L20=1,85,IF(L20=2,64.61,IF(L20=3,50.76,IF(L20=4,16.25,IF(L20=5,15,IF(L20=6,13.75,IF(L20=7,12.5,IF(L20=8,11.25,0))))))))+IF(L20&lt;=8,0,IF(L20&lt;=16,9,0))-IF(L20&lt;=8,0,IF(L20&lt;=16,(L20-9)*0.425,0)),0)+IF(F20="PŽ",IF(L20=1,85,IF(L20=2,59.5,IF(L20=3,45,IF(L20=4,32.5,IF(L20=5,30,IF(L20=6,27.5,IF(L20=7,25,IF(L20=8,22.5,0))))))))+IF(L20&lt;=8,0,IF(L20&lt;=16,19,IF(L20&lt;=24,13,IF(L20&lt;=32,8,0))))-IF(L20&lt;=8,0,IF(L20&lt;=16,(L20-9)*0.425,IF(L20&lt;=24,(L20-17)*0.425,IF(L20&lt;=32,(L20-25)*0.425,0)))),0)+IF(F20="EČ",IF(L20=1,204,IF(L20=2,156.24,IF(L20=3,123.84,IF(L20=4,72,IF(L20=5,66,IF(L20=6,60,IF(L20=7,54,IF(L20=8,48,0))))))))+IF(L20&lt;=8,0,IF(L20&lt;=16,40,IF(L20&lt;=24,25,0)))-IF(L20&lt;=8,0,IF(L20&lt;=16,(L20-9)*1.02,IF(L20&lt;=24,(L20-17)*1.02,0))),0)+IF(F20="EČneol",IF(L20=1,68,IF(L20=2,51.69,IF(L20=3,40.61,IF(L20=4,13,IF(L20=5,12,IF(L20=6,11,IF(L20=7,10,IF(L20=8,9,0)))))))))+IF(F20="EŽ",IF(L20=1,68,IF(L20=2,47.6,IF(L20=3,36,IF(L20=4,18,IF(L20=5,16.5,IF(L20=6,15,IF(L20=7,13.5,IF(L20=8,12,0))))))))+IF(L20&lt;=8,0,IF(L20&lt;=16,10,IF(L20&lt;=24,6,0)))-IF(L20&lt;=8,0,IF(L20&lt;=16,(L20-9)*0.34,IF(L20&lt;=24,(L20-17)*0.34,0))),0)+IF(F20="PT",IF(L20=1,68,IF(L20=2,52.08,IF(L20=3,41.28,IF(L20=4,24,IF(L20=5,22,IF(L20=6,20,IF(L20=7,18,IF(L20=8,16,0))))))))+IF(L20&lt;=8,0,IF(L20&lt;=16,13,IF(L20&lt;=24,9,IF(L20&lt;=32,4,0))))-IF(L20&lt;=8,0,IF(L20&lt;=16,(L20-9)*0.34,IF(L20&lt;=24,(L20-17)*0.34,IF(L20&lt;=32,(L20-25)*0.34,0)))),0)+IF(F20="JOŽ",IF(L20=1,85,IF(L20=2,59.5,IF(L20=3,45,IF(L20=4,32.5,IF(L20=5,30,IF(L20=6,27.5,IF(L20=7,25,IF(L20=8,22.5,0))))))))+IF(L20&lt;=8,0,IF(L20&lt;=16,19,IF(L20&lt;=24,13,0)))-IF(L20&lt;=8,0,IF(L20&lt;=16,(L20-9)*0.425,IF(L20&lt;=24,(L20-17)*0.425,0))),0)+IF(F20="JPČ",IF(L20=1,68,IF(L20=2,47.6,IF(L20=3,36,IF(L20=4,26,IF(L20=5,24,IF(L20=6,22,IF(L20=7,20,IF(L20=8,18,0))))))))+IF(L20&lt;=8,0,IF(L20&lt;=16,13,IF(L20&lt;=24,9,0)))-IF(L20&lt;=8,0,IF(L20&lt;=16,(L20-9)*0.34,IF(L20&lt;=24,(L20-17)*0.34,0))),0)+IF(F20="JEČ",IF(L20=1,34,IF(L20=2,26.04,IF(L20=3,20.6,IF(L20=4,12,IF(L20=5,11,IF(L20=6,10,IF(L20=7,9,IF(L20=8,8,0))))))))+IF(L20&lt;=8,0,IF(L20&lt;=16,6,0))-IF(L20&lt;=8,0,IF(L20&lt;=16,(L20-9)*0.17,0)),0)+IF(F20="JEOF",IF(L20=1,34,IF(L20=2,26.04,IF(L20=3,20.6,IF(L20=4,12,IF(L20=5,11,IF(L20=6,10,IF(L20=7,9,IF(L20=8,8,0))))))))+IF(L20&lt;=8,0,IF(L20&lt;=16,6,0))-IF(L20&lt;=8,0,IF(L20&lt;=16,(L20-9)*0.17,0)),0)+IF(F20="JnPČ",IF(L20=1,51,IF(L20=2,35.7,IF(L20=3,27,IF(L20=4,19.5,IF(L20=5,18,IF(L20=6,16.5,IF(L20=7,15,IF(L20=8,13.5,0))))))))+IF(L20&lt;=8,0,IF(L20&lt;=16,10,0))-IF(L20&lt;=8,0,IF(L20&lt;=16,(L20-9)*0.255,0)),0)+IF(F20="JnEČ",IF(L20=1,25.5,IF(L20=2,19.53,IF(L20=3,15.48,IF(L20=4,9,IF(L20=5,8.25,IF(L20=6,7.5,IF(L20=7,6.75,IF(L20=8,6,0))))))))+IF(L20&lt;=8,0,IF(L20&lt;=16,5,0))-IF(L20&lt;=8,0,IF(L20&lt;=16,(L20-9)*0.1275,0)),0)+IF(F20="JčPČ",IF(L20=1,21.25,IF(L20=2,14.5,IF(L20=3,11.5,IF(L20=4,7,IF(L20=5,6.5,IF(L20=6,6,IF(L20=7,5.5,IF(L20=8,5,0))))))))+IF(L20&lt;=8,0,IF(L20&lt;=16,4,0))-IF(L20&lt;=8,0,IF(L20&lt;=16,(L20-9)*0.10625,0)),0)+IF(F20="JčEČ",IF(L20=1,17,IF(L20=2,13.02,IF(L20=3,10.32,IF(L20=4,6,IF(L20=5,5.5,IF(L20=6,5,IF(L20=7,4.5,IF(L20=8,4,0))))))))+IF(L20&lt;=8,0,IF(L20&lt;=16,3,0))-IF(L20&lt;=8,0,IF(L20&lt;=16,(L20-9)*0.085,0)),0)+IF(F20="NEAK",IF(L20=1,11.48,IF(L20=2,8.79,IF(L20=3,6.97,IF(L20=4,4.05,IF(L20=5,3.71,IF(L20=6,3.38,IF(L20=7,3.04,IF(L20=8,2.7,0))))))))+IF(L20&lt;=8,0,IF(L20&lt;=16,2,IF(L20&lt;=24,1.3,0)))-IF(L20&lt;=8,0,IF(L20&lt;=16,(L20-9)*0.0574,IF(L20&lt;=24,(L20-17)*0.0574,0))),0))*IF(L20&lt;0,1,IF(OR(F20="PČ",F20="PŽ",F20="PT"),IF(J20&lt;32,J20/32,1),1))* IF(L20&lt;0,1,IF(OR(F20="EČ",F20="EŽ",F20="JOŽ",F20="JPČ",F20="NEAK"),IF(J20&lt;24,J20/24,1),1))*IF(L20&lt;0,1,IF(OR(F20="PČneol",F20="JEČ",F20="JEOF",F20="JnPČ",F20="JnEČ",F20="JčPČ",F20="JčEČ"),IF(J20&lt;16,J20/16,1),1))*IF(L20&lt;0,1,IF(F20="EČneol",IF(J20&lt;8,J20/8,1),1))</f>
        <v>81.265000000000001</v>
      </c>
      <c r="O20" s="9">
        <f t="shared" ref="O20:O21" si="1">IF(F20="OŽ",N20,IF(H20="Ne",IF(J20*0.3&lt;J20-L20,N20,0),IF(J20*0.1&lt;J20-L20,N20,0)))</f>
        <v>81.265000000000001</v>
      </c>
      <c r="P20" s="4">
        <f t="shared" ref="P20:P21" si="2">IF(O20=0,0,IF(F20="OŽ",IF(L20&gt;35,0,IF(J20&gt;35,(36-L20)*1.836,((36-L20)-(36-J20))*1.836)),0)+IF(F20="PČ",IF(L20&gt;31,0,IF(J20&gt;31,(32-L20)*1.347,((32-L20)-(32-J20))*1.347)),0)+ IF(F20="PČneol",IF(L20&gt;15,0,IF(J20&gt;15,(16-L20)*0.255,((16-L20)-(16-J20))*0.255)),0)+IF(F20="PŽ",IF(L20&gt;31,0,IF(J20&gt;31,(32-L20)*0.255,((32-L20)-(32-J20))*0.255)),0)+IF(F20="EČ",IF(L20&gt;23,0,IF(J20&gt;23,(24-L20)*0.612,((24-L20)-(24-J20))*0.612)),0)+IF(F20="EČneol",IF(L20&gt;7,0,IF(J20&gt;7,(8-L20)*0.204,((8-L20)-(8-J20))*0.204)),0)+IF(F20="EŽ",IF(L20&gt;23,0,IF(J20&gt;23,(24-L20)*0.204,((24-L20)-(24-J20))*0.204)),0)+IF(F20="PT",IF(L20&gt;31,0,IF(J20&gt;31,(32-L20)*0.204,((32-L20)-(32-J20))*0.204)),0)+IF(F20="JOŽ",IF(L20&gt;23,0,IF(J20&gt;23,(24-L20)*0.255,((24-L20)-(24-J20))*0.255)),0)+IF(F20="JPČ",IF(L20&gt;23,0,IF(J20&gt;23,(24-L20)*0.204,((24-L20)-(24-J20))*0.204)),0)+IF(F20="JEČ",IF(L20&gt;15,0,IF(J20&gt;15,(16-L20)*0.102,((16-L20)-(16-J20))*0.102)),0)+IF(F20="JEOF",IF(L20&gt;15,0,IF(J20&gt;15,(16-L20)*0.102,((16-L20)-(16-J20))*0.102)),0)+IF(F20="JnPČ",IF(L20&gt;15,0,IF(J20&gt;15,(16-L20)*0.153,((16-L20)-(16-J20))*0.153)),0)+IF(F20="JnEČ",IF(L20&gt;15,0,IF(J20&gt;15,(16-L20)*0.0765,((16-L20)-(16-J20))*0.0765)),0)+IF(F20="JčPČ",IF(L20&gt;15,0,IF(J20&gt;15,(16-L20)*0.06375,((16-L20)-(16-J20))*0.06375)),0)+IF(F20="JčEČ",IF(L20&gt;15,0,IF(J20&gt;15,(16-L20)*0.051,((16-L20)-(16-J20))*0.051)),0)+IF(F20="NEAK",IF(L20&gt;23,0,IF(J20&gt;23,(24-L20)*0.03444,((24-L20)-(24-J20))*0.03444)),0))</f>
        <v>26.939999999999998</v>
      </c>
      <c r="Q20" s="11">
        <f t="shared" ref="Q20:Q21" si="3">IF(ISERROR(P20*100/N20),0,(P20*100/N20))</f>
        <v>33.150802928690091</v>
      </c>
      <c r="R20" s="10">
        <f t="shared" ref="R20:R21" si="4">IF(Q20&lt;=30,O20+P20,O20+O20*0.3)*IF(G20=1,0.4,IF(G20=2,0.75,IF(G20="1 (kas 4 m. 1 k. nerengiamos)",0.52,1)))*IF(D20="olimpinė",1,IF(M20="Ne",0.5,1))*IF(OR(A$5="Lietuvos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federacija"),IF(OR(J20&lt;8,K20&lt;16),0,1),1)*E20*IF(I20&lt;=1,1,1/I20)*IF(OR(A$5="Lietuvos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79.233374999999995</v>
      </c>
      <c r="S20" s="20"/>
    </row>
    <row r="21" spans="1:19">
      <c r="A21" s="64"/>
      <c r="B21" s="64"/>
      <c r="C21" s="12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3">
        <f t="shared" si="0"/>
        <v>0</v>
      </c>
      <c r="O21" s="9">
        <f t="shared" si="1"/>
        <v>0</v>
      </c>
      <c r="P21" s="4">
        <f t="shared" si="2"/>
        <v>0</v>
      </c>
      <c r="Q21" s="11">
        <f t="shared" si="3"/>
        <v>0</v>
      </c>
      <c r="R21" s="10">
        <f t="shared" si="4"/>
        <v>0</v>
      </c>
      <c r="S21" s="8"/>
    </row>
    <row r="22" spans="1:19" s="8" customFormat="1" ht="15.75" customHeight="1">
      <c r="A22" s="82" t="s">
        <v>33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4"/>
      <c r="R22" s="10">
        <f>SUM(R19:R21)</f>
        <v>156.27787499999999</v>
      </c>
    </row>
    <row r="23" spans="1:19" s="8" customFormat="1" ht="15" customHeight="1">
      <c r="A23" s="14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6"/>
    </row>
    <row r="24" spans="1:19" s="8" customFormat="1" ht="15" customHeight="1">
      <c r="A24" s="24" t="s">
        <v>34</v>
      </c>
      <c r="B24" s="24"/>
      <c r="C24" s="57" t="s">
        <v>35</v>
      </c>
      <c r="D24" s="56"/>
      <c r="E24" s="56"/>
      <c r="F24" s="56"/>
      <c r="G24" s="56"/>
      <c r="H24" s="56"/>
      <c r="I24" s="56"/>
      <c r="J24" s="56"/>
      <c r="K24" s="15"/>
      <c r="L24" s="15"/>
      <c r="M24" s="15"/>
      <c r="N24" s="15"/>
      <c r="O24" s="15"/>
      <c r="P24" s="15"/>
      <c r="Q24" s="15"/>
      <c r="R24" s="16"/>
    </row>
    <row r="25" spans="1:19" s="8" customFormat="1" ht="15" customHeight="1">
      <c r="A25" s="24"/>
      <c r="B25" s="24"/>
      <c r="C25" s="57" t="s">
        <v>36</v>
      </c>
      <c r="D25" s="56"/>
      <c r="E25" s="56"/>
      <c r="F25" s="56"/>
      <c r="G25" s="56"/>
      <c r="H25" s="56"/>
      <c r="I25" s="56"/>
      <c r="J25" s="56"/>
      <c r="K25" s="15"/>
      <c r="L25" s="15"/>
      <c r="M25" s="15"/>
      <c r="N25" s="15"/>
      <c r="O25" s="15"/>
      <c r="P25" s="15"/>
      <c r="Q25" s="15"/>
      <c r="R25" s="16"/>
    </row>
    <row r="26" spans="1:19" s="8" customFormat="1" ht="15" customHeight="1">
      <c r="A26" s="24"/>
      <c r="B26" s="24"/>
      <c r="C26" s="57" t="s">
        <v>37</v>
      </c>
      <c r="D26" s="56"/>
      <c r="E26" s="56"/>
      <c r="F26" s="56"/>
      <c r="G26" s="56"/>
      <c r="H26" s="56"/>
      <c r="I26" s="56"/>
      <c r="J26" s="56"/>
      <c r="K26" s="15"/>
      <c r="L26" s="15"/>
      <c r="M26" s="15"/>
      <c r="N26" s="15"/>
      <c r="O26" s="15"/>
      <c r="P26" s="15"/>
      <c r="Q26" s="15"/>
      <c r="R26" s="16"/>
    </row>
    <row r="27" spans="1:19" s="8" customFormat="1" ht="15" customHeight="1">
      <c r="A27" s="49" t="s">
        <v>38</v>
      </c>
      <c r="B27" s="49"/>
      <c r="C27" s="49"/>
      <c r="D27" s="49"/>
      <c r="E27" s="49"/>
      <c r="F27" s="49"/>
      <c r="G27" s="49"/>
      <c r="H27" s="49"/>
      <c r="I27" s="49"/>
      <c r="J27" s="15"/>
      <c r="K27" s="15"/>
      <c r="L27" s="15"/>
      <c r="M27" s="15"/>
      <c r="N27" s="15"/>
      <c r="O27" s="15"/>
      <c r="P27" s="15"/>
      <c r="Q27" s="15"/>
      <c r="R27" s="16"/>
    </row>
    <row r="28" spans="1:19" s="8" customFormat="1" ht="15" customHeight="1">
      <c r="A28" s="49"/>
      <c r="B28" s="49"/>
      <c r="C28" s="49"/>
      <c r="D28" s="49"/>
      <c r="E28" s="49"/>
      <c r="F28" s="49"/>
      <c r="G28" s="49"/>
      <c r="H28" s="49"/>
      <c r="I28" s="49"/>
      <c r="J28" s="15"/>
      <c r="K28" s="15"/>
      <c r="L28" s="15"/>
      <c r="M28" s="15"/>
      <c r="N28" s="15"/>
      <c r="O28" s="15"/>
      <c r="P28" s="15"/>
      <c r="Q28" s="15"/>
      <c r="R28" s="16"/>
    </row>
    <row r="29" spans="1:19" s="8" customFormat="1">
      <c r="A29" s="72" t="s">
        <v>39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60"/>
    </row>
    <row r="30" spans="1:19" s="8" customFormat="1" ht="16.899999999999999" customHeight="1">
      <c r="A30" s="74" t="s">
        <v>27</v>
      </c>
      <c r="B30" s="75"/>
      <c r="C30" s="75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60"/>
    </row>
    <row r="31" spans="1:19" s="8" customFormat="1">
      <c r="A31" s="72" t="s">
        <v>40</v>
      </c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60"/>
    </row>
    <row r="32" spans="1:19" s="8" customFormat="1">
      <c r="A32" s="64">
        <v>1</v>
      </c>
      <c r="B32" s="64" t="s">
        <v>41</v>
      </c>
      <c r="C32" s="12">
        <v>64</v>
      </c>
      <c r="D32" s="64" t="s">
        <v>29</v>
      </c>
      <c r="E32" s="64">
        <v>1</v>
      </c>
      <c r="F32" s="64" t="s">
        <v>30</v>
      </c>
      <c r="G32" s="64">
        <v>2</v>
      </c>
      <c r="H32" s="64" t="s">
        <v>31</v>
      </c>
      <c r="I32" s="64"/>
      <c r="J32" s="64">
        <v>64</v>
      </c>
      <c r="K32" s="64">
        <v>33</v>
      </c>
      <c r="L32" s="64">
        <v>4</v>
      </c>
      <c r="M32" s="64"/>
      <c r="N32" s="3">
        <f t="shared" ref="N32:N36" si="5">(IF(F32="OŽ",IF(L32=1,550.8,IF(L32=2,426.38,IF(L32=3,342.14,IF(L32=4,181.44,IF(L32=5,168.48,IF(L32=6,155.52,IF(L32=7,148.5,IF(L32=8,144,0))))))))+IF(L32&lt;=8,0,IF(L32&lt;=16,137.7,IF(L32&lt;=24,108,IF(L32&lt;=32,80.1,IF(L32&lt;=36,52.2,0)))))-IF(L32&lt;=8,0,IF(L32&lt;=16,(L32-9)*2.754,IF(L32&lt;=24,(L32-17)* 2.754,IF(L32&lt;=32,(L32-25)* 2.754,IF(L32&lt;=36,(L32-33)*2.754,0))))),0)+IF(F32="PČ",IF(L32=1,449,IF(L32=2,314.6,IF(L32=3,238,IF(L32=4,172,IF(L32=5,159,IF(L32=6,145,IF(L32=7,132,IF(L32=8,119,0))))))))+IF(L32&lt;=8,0,IF(L32&lt;=16,88,IF(L32&lt;=24,55,IF(L32&lt;=32,22,0))))-IF(L32&lt;=8,0,IF(L32&lt;=16,(L32-9)*2.245,IF(L32&lt;=24,(L32-17)*2.245,IF(L32&lt;=32,(L32-25)*2.245,0)))),0)+IF(F32="PČneol",IF(L32=1,85,IF(L32=2,64.61,IF(L32=3,50.76,IF(L32=4,16.25,IF(L32=5,15,IF(L32=6,13.75,IF(L32=7,12.5,IF(L32=8,11.25,0))))))))+IF(L32&lt;=8,0,IF(L32&lt;=16,9,0))-IF(L32&lt;=8,0,IF(L32&lt;=16,(L32-9)*0.425,0)),0)+IF(F32="PŽ",IF(L32=1,85,IF(L32=2,59.5,IF(L32=3,45,IF(L32=4,32.5,IF(L32=5,30,IF(L32=6,27.5,IF(L32=7,25,IF(L32=8,22.5,0))))))))+IF(L32&lt;=8,0,IF(L32&lt;=16,19,IF(L32&lt;=24,13,IF(L32&lt;=32,8,0))))-IF(L32&lt;=8,0,IF(L32&lt;=16,(L32-9)*0.425,IF(L32&lt;=24,(L32-17)*0.425,IF(L32&lt;=32,(L32-25)*0.425,0)))),0)+IF(F32="EČ",IF(L32=1,204,IF(L32=2,156.24,IF(L32=3,123.84,IF(L32=4,72,IF(L32=5,66,IF(L32=6,60,IF(L32=7,54,IF(L32=8,48,0))))))))+IF(L32&lt;=8,0,IF(L32&lt;=16,40,IF(L32&lt;=24,25,0)))-IF(L32&lt;=8,0,IF(L32&lt;=16,(L32-9)*1.02,IF(L32&lt;=24,(L32-17)*1.02,0))),0)+IF(F32="EČneol",IF(L32=1,68,IF(L32=2,51.69,IF(L32=3,40.61,IF(L32=4,13,IF(L32=5,12,IF(L32=6,11,IF(L32=7,10,IF(L32=8,9,0)))))))))+IF(F32="EŽ",IF(L32=1,68,IF(L32=2,47.6,IF(L32=3,36,IF(L32=4,18,IF(L32=5,16.5,IF(L32=6,15,IF(L32=7,13.5,IF(L32=8,12,0))))))))+IF(L32&lt;=8,0,IF(L32&lt;=16,10,IF(L32&lt;=24,6,0)))-IF(L32&lt;=8,0,IF(L32&lt;=16,(L32-9)*0.34,IF(L32&lt;=24,(L32-17)*0.34,0))),0)+IF(F32="PT",IF(L32=1,68,IF(L32=2,52.08,IF(L32=3,41.28,IF(L32=4,24,IF(L32=5,22,IF(L32=6,20,IF(L32=7,18,IF(L32=8,16,0))))))))+IF(L32&lt;=8,0,IF(L32&lt;=16,13,IF(L32&lt;=24,9,IF(L32&lt;=32,4,0))))-IF(L32&lt;=8,0,IF(L32&lt;=16,(L32-9)*0.34,IF(L32&lt;=24,(L32-17)*0.34,IF(L32&lt;=32,(L32-25)*0.34,0)))),0)+IF(F32="JOŽ",IF(L32=1,85,IF(L32=2,59.5,IF(L32=3,45,IF(L32=4,32.5,IF(L32=5,30,IF(L32=6,27.5,IF(L32=7,25,IF(L32=8,22.5,0))))))))+IF(L32&lt;=8,0,IF(L32&lt;=16,19,IF(L32&lt;=24,13,0)))-IF(L32&lt;=8,0,IF(L32&lt;=16,(L32-9)*0.425,IF(L32&lt;=24,(L32-17)*0.425,0))),0)+IF(F32="JPČ",IF(L32=1,68,IF(L32=2,47.6,IF(L32=3,36,IF(L32=4,26,IF(L32=5,24,IF(L32=6,22,IF(L32=7,20,IF(L32=8,18,0))))))))+IF(L32&lt;=8,0,IF(L32&lt;=16,13,IF(L32&lt;=24,9,0)))-IF(L32&lt;=8,0,IF(L32&lt;=16,(L32-9)*0.34,IF(L32&lt;=24,(L32-17)*0.34,0))),0)+IF(F32="JEČ",IF(L32=1,34,IF(L32=2,26.04,IF(L32=3,20.6,IF(L32=4,12,IF(L32=5,11,IF(L32=6,10,IF(L32=7,9,IF(L32=8,8,0))))))))+IF(L32&lt;=8,0,IF(L32&lt;=16,6,0))-IF(L32&lt;=8,0,IF(L32&lt;=16,(L32-9)*0.17,0)),0)+IF(F32="JEOF",IF(L32=1,34,IF(L32=2,26.04,IF(L32=3,20.6,IF(L32=4,12,IF(L32=5,11,IF(L32=6,10,IF(L32=7,9,IF(L32=8,8,0))))))))+IF(L32&lt;=8,0,IF(L32&lt;=16,6,0))-IF(L32&lt;=8,0,IF(L32&lt;=16,(L32-9)*0.17,0)),0)+IF(F32="JnPČ",IF(L32=1,51,IF(L32=2,35.7,IF(L32=3,27,IF(L32=4,19.5,IF(L32=5,18,IF(L32=6,16.5,IF(L32=7,15,IF(L32=8,13.5,0))))))))+IF(L32&lt;=8,0,IF(L32&lt;=16,10,0))-IF(L32&lt;=8,0,IF(L32&lt;=16,(L32-9)*0.255,0)),0)+IF(F32="JnEČ",IF(L32=1,25.5,IF(L32=2,19.53,IF(L32=3,15.48,IF(L32=4,9,IF(L32=5,8.25,IF(L32=6,7.5,IF(L32=7,6.75,IF(L32=8,6,0))))))))+IF(L32&lt;=8,0,IF(L32&lt;=16,5,0))-IF(L32&lt;=8,0,IF(L32&lt;=16,(L32-9)*0.1275,0)),0)+IF(F32="JčPČ",IF(L32=1,21.25,IF(L32=2,14.5,IF(L32=3,11.5,IF(L32=4,7,IF(L32=5,6.5,IF(L32=6,6,IF(L32=7,5.5,IF(L32=8,5,0))))))))+IF(L32&lt;=8,0,IF(L32&lt;=16,4,0))-IF(L32&lt;=8,0,IF(L32&lt;=16,(L32-9)*0.10625,0)),0)+IF(F32="JčEČ",IF(L32=1,17,IF(L32=2,13.02,IF(L32=3,10.32,IF(L32=4,6,IF(L32=5,5.5,IF(L32=6,5,IF(L32=7,4.5,IF(L32=8,4,0))))))))+IF(L32&lt;=8,0,IF(L32&lt;=16,3,0))-IF(L32&lt;=8,0,IF(L32&lt;=16,(L32-9)*0.085,0)),0)+IF(F32="NEAK",IF(L32=1,11.48,IF(L32=2,8.79,IF(L32=3,6.97,IF(L32=4,4.05,IF(L32=5,3.71,IF(L32=6,3.38,IF(L32=7,3.04,IF(L32=8,2.7,0))))))))+IF(L32&lt;=8,0,IF(L32&lt;=16,2,IF(L32&lt;=24,1.3,0)))-IF(L32&lt;=8,0,IF(L32&lt;=16,(L32-9)*0.0574,IF(L32&lt;=24,(L32-17)*0.0574,0))),0))*IF(L32&lt;0,1,IF(OR(F32="PČ",F32="PŽ",F32="PT"),IF(J32&lt;32,J32/32,1),1))* IF(L32&lt;0,1,IF(OR(F32="EČ",F32="EŽ",F32="JOŽ",F32="JPČ",F32="NEAK"),IF(J32&lt;24,J32/24,1),1))*IF(L32&lt;0,1,IF(OR(F32="PČneol",F32="JEČ",F32="JEOF",F32="JnPČ",F32="JnEČ",F32="JčPČ",F32="JčEČ"),IF(J32&lt;16,J32/16,1),1))*IF(L32&lt;0,1,IF(F32="EČneol",IF(J32&lt;8,J32/8,1),1))</f>
        <v>172</v>
      </c>
      <c r="O32" s="9">
        <f t="shared" ref="O32:O36" si="6">IF(F32="OŽ",N32,IF(H32="Ne",IF(J32*0.3&lt;J32-L32,N32,0),IF(J32*0.1&lt;J32-L32,N32,0)))</f>
        <v>172</v>
      </c>
      <c r="P32" s="4">
        <f>IF(O32=0,0,IF(F32="OŽ",IF(L32&gt;35,0,IF(J32&gt;35,(36-L32)*1.836,((36-L32)-(36-J32))*1.836)),0)+IF(F32="PČ",IF(L32&gt;31,0,IF(J32&gt;31,(32-L32)*1.347,((32-L32)-(32-J32))*1.347)),0)+ IF(F32="PČneol",IF(L32&gt;15,0,IF(J32&gt;15,(16-L32)*0.255,((16-L32)-(16-J32))*0.255)),0)+IF(F32="PŽ",IF(L32&gt;31,0,IF(J32&gt;31,(32-L32)*0.255,((32-L32)-(32-J32))*0.255)),0)+IF(F32="EČ",IF(L32&gt;23,0,IF(J32&gt;23,(24-L32)*0.612,((24-L32)-(24-J32))*0.612)),0)+IF(F32="EČneol",IF(L32&gt;7,0,IF(J32&gt;7,(8-L32)*0.204,((8-L32)-(8-J32))*0.204)),0)+IF(F32="EŽ",IF(L32&gt;23,0,IF(J32&gt;23,(24-L32)*0.204,((24-L32)-(24-J32))*0.204)),0)+IF(F32="PT",IF(L32&gt;31,0,IF(J32&gt;31,(32-L32)*0.204,((32-L32)-(32-J32))*0.204)),0)+IF(F32="JOŽ",IF(L32&gt;23,0,IF(J32&gt;23,(24-L32)*0.255,((24-L32)-(24-J32))*0.255)),0)+IF(F32="JPČ",IF(L32&gt;23,0,IF(J32&gt;23,(24-L32)*0.204,((24-L32)-(24-J32))*0.204)),0)+IF(F32="JEČ",IF(L32&gt;15,0,IF(J32&gt;15,(16-L32)*0.102,((16-L32)-(16-J32))*0.102)),0)+IF(F32="JEOF",IF(L32&gt;15,0,IF(J32&gt;15,(16-L32)*0.102,((16-L32)-(16-J32))*0.102)),0)+IF(F32="JnPČ",IF(L32&gt;15,0,IF(J32&gt;15,(16-L32)*0.153,((16-L32)-(16-J32))*0.153)),0)+IF(F32="JnEČ",IF(L32&gt;15,0,IF(J32&gt;15,(16-L32)*0.0765,((16-L32)-(16-J32))*0.0765)),0)+IF(F32="JčPČ",IF(L32&gt;15,0,IF(J32&gt;15,(16-L32)*0.06375,((16-L32)-(16-J32))*0.06375)),0)+IF(F32="JčEČ",IF(L32&gt;15,0,IF(J32&gt;15,(16-L32)*0.051,((16-L32)-(16-J32))*0.051)),0)+IF(F32="NEAK",IF(L32&gt;23,0,IF(J32&gt;23,(24-L32)*0.03444,((24-L32)-(24-J32))*0.03444)),0))</f>
        <v>37.716000000000001</v>
      </c>
      <c r="Q32" s="11">
        <f>IF(ISERROR(P32*100/N32),0,(P32*100/N32))</f>
        <v>21.927906976744186</v>
      </c>
      <c r="R32" s="10">
        <f t="shared" ref="R32:R36" si="7">IF(Q32&lt;=30,O32+P32,O32+O32*0.3)*IF(G32=1,0.4,IF(G32=2,0.75,IF(G32="1 (kas 4 m. 1 k. nerengiamos)",0.52,1)))*IF(D32="olimpinė",1,IF(M32="Ne",0.5,1))*IF(OR(A$5="Lietuvos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federacija"),IF(OR(J32&lt;8,K32&lt;16),0,1),1)*E32*IF(I32&lt;=1,1,1/I32)*IF(OR(A$5="Lietuvos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157.28700000000001</v>
      </c>
    </row>
    <row r="33" spans="1:18" s="8" customFormat="1">
      <c r="A33" s="64">
        <v>2</v>
      </c>
      <c r="B33" s="64" t="s">
        <v>42</v>
      </c>
      <c r="C33" s="12">
        <v>64</v>
      </c>
      <c r="D33" s="64" t="s">
        <v>29</v>
      </c>
      <c r="E33" s="64">
        <v>1</v>
      </c>
      <c r="F33" s="64" t="s">
        <v>30</v>
      </c>
      <c r="G33" s="64">
        <v>2</v>
      </c>
      <c r="H33" s="64" t="s">
        <v>31</v>
      </c>
      <c r="I33" s="64"/>
      <c r="J33" s="64">
        <v>64</v>
      </c>
      <c r="K33" s="64">
        <v>33</v>
      </c>
      <c r="L33" s="64">
        <v>2</v>
      </c>
      <c r="M33" s="64"/>
      <c r="N33" s="3">
        <f t="shared" si="5"/>
        <v>314.60000000000002</v>
      </c>
      <c r="O33" s="9">
        <f t="shared" si="6"/>
        <v>314.60000000000002</v>
      </c>
      <c r="P33" s="4">
        <f t="shared" ref="P33:P36" si="8">IF(O33=0,0,IF(F33="OŽ",IF(L33&gt;35,0,IF(J33&gt;35,(36-L33)*1.836,((36-L33)-(36-J33))*1.836)),0)+IF(F33="PČ",IF(L33&gt;31,0,IF(J33&gt;31,(32-L33)*1.347,((32-L33)-(32-J33))*1.347)),0)+ IF(F33="PČneol",IF(L33&gt;15,0,IF(J33&gt;15,(16-L33)*0.255,((16-L33)-(16-J33))*0.255)),0)+IF(F33="PŽ",IF(L33&gt;31,0,IF(J33&gt;31,(32-L33)*0.255,((32-L33)-(32-J33))*0.255)),0)+IF(F33="EČ",IF(L33&gt;23,0,IF(J33&gt;23,(24-L33)*0.612,((24-L33)-(24-J33))*0.612)),0)+IF(F33="EČneol",IF(L33&gt;7,0,IF(J33&gt;7,(8-L33)*0.204,((8-L33)-(8-J33))*0.204)),0)+IF(F33="EŽ",IF(L33&gt;23,0,IF(J33&gt;23,(24-L33)*0.204,((24-L33)-(24-J33))*0.204)),0)+IF(F33="PT",IF(L33&gt;31,0,IF(J33&gt;31,(32-L33)*0.204,((32-L33)-(32-J33))*0.204)),0)+IF(F33="JOŽ",IF(L33&gt;23,0,IF(J33&gt;23,(24-L33)*0.255,((24-L33)-(24-J33))*0.255)),0)+IF(F33="JPČ",IF(L33&gt;23,0,IF(J33&gt;23,(24-L33)*0.204,((24-L33)-(24-J33))*0.204)),0)+IF(F33="JEČ",IF(L33&gt;15,0,IF(J33&gt;15,(16-L33)*0.102,((16-L33)-(16-J33))*0.102)),0)+IF(F33="JEOF",IF(L33&gt;15,0,IF(J33&gt;15,(16-L33)*0.102,((16-L33)-(16-J33))*0.102)),0)+IF(F33="JnPČ",IF(L33&gt;15,0,IF(J33&gt;15,(16-L33)*0.153,((16-L33)-(16-J33))*0.153)),0)+IF(F33="JnEČ",IF(L33&gt;15,0,IF(J33&gt;15,(16-L33)*0.0765,((16-L33)-(16-J33))*0.0765)),0)+IF(F33="JčPČ",IF(L33&gt;15,0,IF(J33&gt;15,(16-L33)*0.06375,((16-L33)-(16-J33))*0.06375)),0)+IF(F33="JčEČ",IF(L33&gt;15,0,IF(J33&gt;15,(16-L33)*0.051,((16-L33)-(16-J33))*0.051)),0)+IF(F33="NEAK",IF(L33&gt;23,0,IF(J33&gt;23,(24-L33)*0.03444,((24-L33)-(24-J33))*0.03444)),0))</f>
        <v>40.409999999999997</v>
      </c>
      <c r="Q33" s="11">
        <f t="shared" ref="Q33:Q36" si="9">IF(ISERROR(P33*100/N33),0,(P33*100/N33))</f>
        <v>12.844882390336933</v>
      </c>
      <c r="R33" s="10">
        <f t="shared" si="7"/>
        <v>266.25749999999999</v>
      </c>
    </row>
    <row r="34" spans="1:18" s="8" customFormat="1">
      <c r="A34" s="64">
        <v>3</v>
      </c>
      <c r="B34" s="64" t="s">
        <v>43</v>
      </c>
      <c r="C34" s="12">
        <v>64</v>
      </c>
      <c r="D34" s="64" t="s">
        <v>29</v>
      </c>
      <c r="E34" s="64">
        <v>1</v>
      </c>
      <c r="F34" s="64" t="s">
        <v>30</v>
      </c>
      <c r="G34" s="64">
        <v>2</v>
      </c>
      <c r="H34" s="64" t="s">
        <v>31</v>
      </c>
      <c r="I34" s="64"/>
      <c r="J34" s="64">
        <v>64</v>
      </c>
      <c r="K34" s="64">
        <v>33</v>
      </c>
      <c r="L34" s="64">
        <v>5</v>
      </c>
      <c r="M34" s="64"/>
      <c r="N34" s="3">
        <f t="shared" si="5"/>
        <v>159</v>
      </c>
      <c r="O34" s="9">
        <f t="shared" si="6"/>
        <v>159</v>
      </c>
      <c r="P34" s="4">
        <f t="shared" si="8"/>
        <v>36.369</v>
      </c>
      <c r="Q34" s="11">
        <f t="shared" si="9"/>
        <v>22.873584905660376</v>
      </c>
      <c r="R34" s="10">
        <f t="shared" si="7"/>
        <v>146.52674999999999</v>
      </c>
    </row>
    <row r="35" spans="1:18" s="8" customFormat="1">
      <c r="A35" s="64">
        <v>4</v>
      </c>
      <c r="B35" s="64" t="s">
        <v>44</v>
      </c>
      <c r="C35" s="12">
        <v>64</v>
      </c>
      <c r="D35" s="64" t="s">
        <v>29</v>
      </c>
      <c r="E35" s="64">
        <v>1</v>
      </c>
      <c r="F35" s="64" t="s">
        <v>30</v>
      </c>
      <c r="G35" s="64">
        <v>2</v>
      </c>
      <c r="H35" s="64" t="s">
        <v>31</v>
      </c>
      <c r="I35" s="64"/>
      <c r="J35" s="64">
        <v>64</v>
      </c>
      <c r="K35" s="64">
        <v>33</v>
      </c>
      <c r="L35" s="64">
        <v>24</v>
      </c>
      <c r="M35" s="64"/>
      <c r="N35" s="3">
        <f t="shared" si="5"/>
        <v>39.284999999999997</v>
      </c>
      <c r="O35" s="9">
        <f t="shared" si="6"/>
        <v>39.284999999999997</v>
      </c>
      <c r="P35" s="4">
        <f t="shared" si="8"/>
        <v>10.776</v>
      </c>
      <c r="Q35" s="11">
        <f t="shared" si="9"/>
        <v>27.430316914852998</v>
      </c>
      <c r="R35" s="10">
        <f t="shared" si="7"/>
        <v>37.545749999999998</v>
      </c>
    </row>
    <row r="36" spans="1:18" s="8" customFormat="1">
      <c r="A36" s="64">
        <v>5</v>
      </c>
      <c r="B36" s="64"/>
      <c r="C36" s="12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3">
        <f t="shared" si="5"/>
        <v>0</v>
      </c>
      <c r="O36" s="9">
        <f t="shared" si="6"/>
        <v>0</v>
      </c>
      <c r="P36" s="4">
        <f t="shared" si="8"/>
        <v>0</v>
      </c>
      <c r="Q36" s="11">
        <f t="shared" si="9"/>
        <v>0</v>
      </c>
      <c r="R36" s="10">
        <f t="shared" si="7"/>
        <v>0</v>
      </c>
    </row>
    <row r="37" spans="1:18" s="8" customFormat="1" ht="15.75" customHeight="1">
      <c r="A37" s="82" t="s">
        <v>33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4"/>
      <c r="R37" s="10">
        <f>SUM(R32:R36)</f>
        <v>607.61699999999996</v>
      </c>
    </row>
    <row r="38" spans="1:18" s="8" customFormat="1" ht="15.75" customHeight="1">
      <c r="A38" s="14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6"/>
    </row>
    <row r="39" spans="1:18" s="8" customFormat="1" ht="15.75" customHeight="1">
      <c r="A39" s="24" t="s">
        <v>34</v>
      </c>
      <c r="B39" s="24"/>
      <c r="C39" s="57" t="s">
        <v>45</v>
      </c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6"/>
    </row>
    <row r="40" spans="1:18" s="8" customFormat="1" ht="15.75" customHeight="1">
      <c r="A40" s="49" t="s">
        <v>46</v>
      </c>
      <c r="B40" s="49"/>
      <c r="C40" s="49"/>
      <c r="D40" s="49"/>
      <c r="E40" s="49"/>
      <c r="F40" s="49"/>
      <c r="G40" s="49"/>
      <c r="H40" s="49"/>
      <c r="I40" s="49"/>
      <c r="J40" s="15"/>
      <c r="K40" s="15"/>
      <c r="L40" s="15"/>
      <c r="M40" s="15"/>
      <c r="N40" s="15"/>
      <c r="O40" s="15"/>
      <c r="P40" s="15"/>
      <c r="Q40" s="15"/>
      <c r="R40" s="16"/>
    </row>
    <row r="41" spans="1:18" s="8" customFormat="1" ht="15.75" customHeight="1">
      <c r="A41" s="49"/>
      <c r="B41" s="49"/>
      <c r="C41" s="49"/>
      <c r="D41" s="49"/>
      <c r="E41" s="49"/>
      <c r="F41" s="49"/>
      <c r="G41" s="49"/>
      <c r="H41" s="49"/>
      <c r="I41" s="49"/>
      <c r="J41" s="15"/>
      <c r="K41" s="15"/>
      <c r="L41" s="15"/>
      <c r="M41" s="15"/>
      <c r="N41" s="15"/>
      <c r="O41" s="15"/>
      <c r="P41" s="15"/>
      <c r="Q41" s="15"/>
      <c r="R41" s="16"/>
    </row>
    <row r="42" spans="1:18" s="8" customFormat="1" ht="5.45" customHeigh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6"/>
    </row>
    <row r="43" spans="1:18" s="8" customFormat="1" ht="13.9" customHeight="1">
      <c r="A43" s="72" t="s">
        <v>47</v>
      </c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60"/>
    </row>
    <row r="44" spans="1:18" s="8" customFormat="1" ht="13.9" customHeight="1">
      <c r="A44" s="74" t="s">
        <v>27</v>
      </c>
      <c r="B44" s="75"/>
      <c r="C44" s="75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60"/>
    </row>
    <row r="45" spans="1:18" s="8" customFormat="1">
      <c r="A45" s="72" t="s">
        <v>40</v>
      </c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60"/>
    </row>
    <row r="46" spans="1:18" s="8" customFormat="1">
      <c r="A46" s="64">
        <v>1</v>
      </c>
      <c r="B46" s="64" t="s">
        <v>41</v>
      </c>
      <c r="C46" s="12">
        <v>64</v>
      </c>
      <c r="D46" s="64" t="s">
        <v>29</v>
      </c>
      <c r="E46" s="64">
        <v>1</v>
      </c>
      <c r="F46" s="64" t="s">
        <v>30</v>
      </c>
      <c r="G46" s="64">
        <v>2</v>
      </c>
      <c r="H46" s="64" t="s">
        <v>31</v>
      </c>
      <c r="I46" s="64"/>
      <c r="J46" s="64">
        <v>74</v>
      </c>
      <c r="K46" s="64">
        <v>43</v>
      </c>
      <c r="L46" s="64">
        <v>13</v>
      </c>
      <c r="M46" s="64" t="s">
        <v>31</v>
      </c>
      <c r="N46" s="3">
        <f t="shared" ref="N46:N50" si="10">(IF(F46="OŽ",IF(L46=1,550.8,IF(L46=2,426.38,IF(L46=3,342.14,IF(L46=4,181.44,IF(L46=5,168.48,IF(L46=6,155.52,IF(L46=7,148.5,IF(L46=8,144,0))))))))+IF(L46&lt;=8,0,IF(L46&lt;=16,137.7,IF(L46&lt;=24,108,IF(L46&lt;=32,80.1,IF(L46&lt;=36,52.2,0)))))-IF(L46&lt;=8,0,IF(L46&lt;=16,(L46-9)*2.754,IF(L46&lt;=24,(L46-17)* 2.754,IF(L46&lt;=32,(L46-25)* 2.754,IF(L46&lt;=36,(L46-33)*2.754,0))))),0)+IF(F46="PČ",IF(L46=1,449,IF(L46=2,314.6,IF(L46=3,238,IF(L46=4,172,IF(L46=5,159,IF(L46=6,145,IF(L46=7,132,IF(L46=8,119,0))))))))+IF(L46&lt;=8,0,IF(L46&lt;=16,88,IF(L46&lt;=24,55,IF(L46&lt;=32,22,0))))-IF(L46&lt;=8,0,IF(L46&lt;=16,(L46-9)*2.245,IF(L46&lt;=24,(L46-17)*2.245,IF(L46&lt;=32,(L46-25)*2.245,0)))),0)+IF(F46="PČneol",IF(L46=1,85,IF(L46=2,64.61,IF(L46=3,50.76,IF(L46=4,16.25,IF(L46=5,15,IF(L46=6,13.75,IF(L46=7,12.5,IF(L46=8,11.25,0))))))))+IF(L46&lt;=8,0,IF(L46&lt;=16,9,0))-IF(L46&lt;=8,0,IF(L46&lt;=16,(L46-9)*0.425,0)),0)+IF(F46="PŽ",IF(L46=1,85,IF(L46=2,59.5,IF(L46=3,45,IF(L46=4,32.5,IF(L46=5,30,IF(L46=6,27.5,IF(L46=7,25,IF(L46=8,22.5,0))))))))+IF(L46&lt;=8,0,IF(L46&lt;=16,19,IF(L46&lt;=24,13,IF(L46&lt;=32,8,0))))-IF(L46&lt;=8,0,IF(L46&lt;=16,(L46-9)*0.425,IF(L46&lt;=24,(L46-17)*0.425,IF(L46&lt;=32,(L46-25)*0.425,0)))),0)+IF(F46="EČ",IF(L46=1,204,IF(L46=2,156.24,IF(L46=3,123.84,IF(L46=4,72,IF(L46=5,66,IF(L46=6,60,IF(L46=7,54,IF(L46=8,48,0))))))))+IF(L46&lt;=8,0,IF(L46&lt;=16,40,IF(L46&lt;=24,25,0)))-IF(L46&lt;=8,0,IF(L46&lt;=16,(L46-9)*1.02,IF(L46&lt;=24,(L46-17)*1.02,0))),0)+IF(F46="EČneol",IF(L46=1,68,IF(L46=2,51.69,IF(L46=3,40.61,IF(L46=4,13,IF(L46=5,12,IF(L46=6,11,IF(L46=7,10,IF(L46=8,9,0)))))))))+IF(F46="EŽ",IF(L46=1,68,IF(L46=2,47.6,IF(L46=3,36,IF(L46=4,18,IF(L46=5,16.5,IF(L46=6,15,IF(L46=7,13.5,IF(L46=8,12,0))))))))+IF(L46&lt;=8,0,IF(L46&lt;=16,10,IF(L46&lt;=24,6,0)))-IF(L46&lt;=8,0,IF(L46&lt;=16,(L46-9)*0.34,IF(L46&lt;=24,(L46-17)*0.34,0))),0)+IF(F46="PT",IF(L46=1,68,IF(L46=2,52.08,IF(L46=3,41.28,IF(L46=4,24,IF(L46=5,22,IF(L46=6,20,IF(L46=7,18,IF(L46=8,16,0))))))))+IF(L46&lt;=8,0,IF(L46&lt;=16,13,IF(L46&lt;=24,9,IF(L46&lt;=32,4,0))))-IF(L46&lt;=8,0,IF(L46&lt;=16,(L46-9)*0.34,IF(L46&lt;=24,(L46-17)*0.34,IF(L46&lt;=32,(L46-25)*0.34,0)))),0)+IF(F46="JOŽ",IF(L46=1,85,IF(L46=2,59.5,IF(L46=3,45,IF(L46=4,32.5,IF(L46=5,30,IF(L46=6,27.5,IF(L46=7,25,IF(L46=8,22.5,0))))))))+IF(L46&lt;=8,0,IF(L46&lt;=16,19,IF(L46&lt;=24,13,0)))-IF(L46&lt;=8,0,IF(L46&lt;=16,(L46-9)*0.425,IF(L46&lt;=24,(L46-17)*0.425,0))),0)+IF(F46="JPČ",IF(L46=1,68,IF(L46=2,47.6,IF(L46=3,36,IF(L46=4,26,IF(L46=5,24,IF(L46=6,22,IF(L46=7,20,IF(L46=8,18,0))))))))+IF(L46&lt;=8,0,IF(L46&lt;=16,13,IF(L46&lt;=24,9,0)))-IF(L46&lt;=8,0,IF(L46&lt;=16,(L46-9)*0.34,IF(L46&lt;=24,(L46-17)*0.34,0))),0)+IF(F46="JEČ",IF(L46=1,34,IF(L46=2,26.04,IF(L46=3,20.6,IF(L46=4,12,IF(L46=5,11,IF(L46=6,10,IF(L46=7,9,IF(L46=8,8,0))))))))+IF(L46&lt;=8,0,IF(L46&lt;=16,6,0))-IF(L46&lt;=8,0,IF(L46&lt;=16,(L46-9)*0.17,0)),0)+IF(F46="JEOF",IF(L46=1,34,IF(L46=2,26.04,IF(L46=3,20.6,IF(L46=4,12,IF(L46=5,11,IF(L46=6,10,IF(L46=7,9,IF(L46=8,8,0))))))))+IF(L46&lt;=8,0,IF(L46&lt;=16,6,0))-IF(L46&lt;=8,0,IF(L46&lt;=16,(L46-9)*0.17,0)),0)+IF(F46="JnPČ",IF(L46=1,51,IF(L46=2,35.7,IF(L46=3,27,IF(L46=4,19.5,IF(L46=5,18,IF(L46=6,16.5,IF(L46=7,15,IF(L46=8,13.5,0))))))))+IF(L46&lt;=8,0,IF(L46&lt;=16,10,0))-IF(L46&lt;=8,0,IF(L46&lt;=16,(L46-9)*0.255,0)),0)+IF(F46="JnEČ",IF(L46=1,25.5,IF(L46=2,19.53,IF(L46=3,15.48,IF(L46=4,9,IF(L46=5,8.25,IF(L46=6,7.5,IF(L46=7,6.75,IF(L46=8,6,0))))))))+IF(L46&lt;=8,0,IF(L46&lt;=16,5,0))-IF(L46&lt;=8,0,IF(L46&lt;=16,(L46-9)*0.1275,0)),0)+IF(F46="JčPČ",IF(L46=1,21.25,IF(L46=2,14.5,IF(L46=3,11.5,IF(L46=4,7,IF(L46=5,6.5,IF(L46=6,6,IF(L46=7,5.5,IF(L46=8,5,0))))))))+IF(L46&lt;=8,0,IF(L46&lt;=16,4,0))-IF(L46&lt;=8,0,IF(L46&lt;=16,(L46-9)*0.10625,0)),0)+IF(F46="JčEČ",IF(L46=1,17,IF(L46=2,13.02,IF(L46=3,10.32,IF(L46=4,6,IF(L46=5,5.5,IF(L46=6,5,IF(L46=7,4.5,IF(L46=8,4,0))))))))+IF(L46&lt;=8,0,IF(L46&lt;=16,3,0))-IF(L46&lt;=8,0,IF(L46&lt;=16,(L46-9)*0.085,0)),0)+IF(F46="NEAK",IF(L46=1,11.48,IF(L46=2,8.79,IF(L46=3,6.97,IF(L46=4,4.05,IF(L46=5,3.71,IF(L46=6,3.38,IF(L46=7,3.04,IF(L46=8,2.7,0))))))))+IF(L46&lt;=8,0,IF(L46&lt;=16,2,IF(L46&lt;=24,1.3,0)))-IF(L46&lt;=8,0,IF(L46&lt;=16,(L46-9)*0.0574,IF(L46&lt;=24,(L46-17)*0.0574,0))),0))*IF(L46&lt;0,1,IF(OR(F46="PČ",F46="PŽ",F46="PT"),IF(J46&lt;32,J46/32,1),1))* IF(L46&lt;0,1,IF(OR(F46="EČ",F46="EŽ",F46="JOŽ",F46="JPČ",F46="NEAK"),IF(J46&lt;24,J46/24,1),1))*IF(L46&lt;0,1,IF(OR(F46="PČneol",F46="JEČ",F46="JEOF",F46="JnPČ",F46="JnEČ",F46="JčPČ",F46="JčEČ"),IF(J46&lt;16,J46/16,1),1))*IF(L46&lt;0,1,IF(F46="EČneol",IF(J46&lt;8,J46/8,1),1))</f>
        <v>79.02</v>
      </c>
      <c r="O46" s="9">
        <f t="shared" ref="O46:O50" si="11">IF(F46="OŽ",N46,IF(H46="Ne",IF(J46*0.3&lt;J46-L46,N46,0),IF(J46*0.1&lt;J46-L46,N46,0)))</f>
        <v>79.02</v>
      </c>
      <c r="P46" s="4">
        <f t="shared" ref="P46" si="12">IF(O46=0,0,IF(F46="OŽ",IF(L46&gt;35,0,IF(J46&gt;35,(36-L46)*1.836,((36-L46)-(36-J46))*1.836)),0)+IF(F46="PČ",IF(L46&gt;31,0,IF(J46&gt;31,(32-L46)*1.347,((32-L46)-(32-J46))*1.347)),0)+ IF(F46="PČneol",IF(L46&gt;15,0,IF(J46&gt;15,(16-L46)*0.255,((16-L46)-(16-J46))*0.255)),0)+IF(F46="PŽ",IF(L46&gt;31,0,IF(J46&gt;31,(32-L46)*0.255,((32-L46)-(32-J46))*0.255)),0)+IF(F46="EČ",IF(L46&gt;23,0,IF(J46&gt;23,(24-L46)*0.612,((24-L46)-(24-J46))*0.612)),0)+IF(F46="EČneol",IF(L46&gt;7,0,IF(J46&gt;7,(8-L46)*0.204,((8-L46)-(8-J46))*0.204)),0)+IF(F46="EŽ",IF(L46&gt;23,0,IF(J46&gt;23,(24-L46)*0.204,((24-L46)-(24-J46))*0.204)),0)+IF(F46="PT",IF(L46&gt;31,0,IF(J46&gt;31,(32-L46)*0.204,((32-L46)-(32-J46))*0.204)),0)+IF(F46="JOŽ",IF(L46&gt;23,0,IF(J46&gt;23,(24-L46)*0.255,((24-L46)-(24-J46))*0.255)),0)+IF(F46="JPČ",IF(L46&gt;23,0,IF(J46&gt;23,(24-L46)*0.204,((24-L46)-(24-J46))*0.204)),0)+IF(F46="JEČ",IF(L46&gt;15,0,IF(J46&gt;15,(16-L46)*0.102,((16-L46)-(16-J46))*0.102)),0)+IF(F46="JEOF",IF(L46&gt;15,0,IF(J46&gt;15,(16-L46)*0.102,((16-L46)-(16-J46))*0.102)),0)+IF(F46="JnPČ",IF(L46&gt;15,0,IF(J46&gt;15,(16-L46)*0.153,((16-L46)-(16-J46))*0.153)),0)+IF(F46="JnEČ",IF(L46&gt;15,0,IF(J46&gt;15,(16-L46)*0.0765,((16-L46)-(16-J46))*0.0765)),0)+IF(F46="JčPČ",IF(L46&gt;15,0,IF(J46&gt;15,(16-L46)*0.06375,((16-L46)-(16-J46))*0.06375)),0)+IF(F46="JčEČ",IF(L46&gt;15,0,IF(J46&gt;15,(16-L46)*0.051,((16-L46)-(16-J46))*0.051)),0)+IF(F46="NEAK",IF(L46&gt;23,0,IF(J46&gt;23,(24-L46)*0.03444,((24-L46)-(24-J46))*0.03444)),0))</f>
        <v>25.593</v>
      </c>
      <c r="Q46" s="11">
        <f t="shared" ref="Q46" si="13">IF(ISERROR(P46*100/N46),0,(P46*100/N46))</f>
        <v>32.388003037205777</v>
      </c>
      <c r="R46" s="10">
        <f t="shared" ref="R46:R50" si="14">IF(Q46&lt;=30,O46+P46,O46+O46*0.3)*IF(G46=1,0.4,IF(G46=2,0.75,IF(G46="1 (kas 4 m. 1 k. nerengiamos)",0.52,1)))*IF(D46="olimpinė",1,IF(M46="Ne",0.5,1))*IF(OR(A$5="Lietuvos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federacija"),IF(OR(J46&lt;8,K46&lt;16),0,1),1)*E46*IF(I46&lt;=1,1,1/I46)*IF(OR(A$5="Lietuvos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77.044499999999999</v>
      </c>
    </row>
    <row r="47" spans="1:18" s="8" customFormat="1">
      <c r="A47" s="64">
        <v>2</v>
      </c>
      <c r="B47" s="64" t="s">
        <v>42</v>
      </c>
      <c r="C47" s="12">
        <v>64</v>
      </c>
      <c r="D47" s="64" t="s">
        <v>29</v>
      </c>
      <c r="E47" s="64">
        <v>1</v>
      </c>
      <c r="F47" s="64" t="s">
        <v>30</v>
      </c>
      <c r="G47" s="64">
        <v>2</v>
      </c>
      <c r="H47" s="64" t="s">
        <v>31</v>
      </c>
      <c r="I47" s="64"/>
      <c r="J47" s="64">
        <v>74</v>
      </c>
      <c r="K47" s="64">
        <v>43</v>
      </c>
      <c r="L47" s="64">
        <v>17</v>
      </c>
      <c r="M47" s="64" t="s">
        <v>31</v>
      </c>
      <c r="N47" s="3">
        <f t="shared" si="10"/>
        <v>55</v>
      </c>
      <c r="O47" s="9">
        <f t="shared" si="11"/>
        <v>55</v>
      </c>
      <c r="P47" s="4">
        <f t="shared" ref="P47:P50" si="15">IF(O47=0,0,IF(F47="OŽ",IF(L47&gt;35,0,IF(J47&gt;35,(36-L47)*1.836,((36-L47)-(36-J47))*1.836)),0)+IF(F47="PČ",IF(L47&gt;31,0,IF(J47&gt;31,(32-L47)*1.347,((32-L47)-(32-J47))*1.347)),0)+ IF(F47="PČneol",IF(L47&gt;15,0,IF(J47&gt;15,(16-L47)*0.255,((16-L47)-(16-J47))*0.255)),0)+IF(F47="PŽ",IF(L47&gt;31,0,IF(J47&gt;31,(32-L47)*0.255,((32-L47)-(32-J47))*0.255)),0)+IF(F47="EČ",IF(L47&gt;23,0,IF(J47&gt;23,(24-L47)*0.612,((24-L47)-(24-J47))*0.612)),0)+IF(F47="EČneol",IF(L47&gt;7,0,IF(J47&gt;7,(8-L47)*0.204,((8-L47)-(8-J47))*0.204)),0)+IF(F47="EŽ",IF(L47&gt;23,0,IF(J47&gt;23,(24-L47)*0.204,((24-L47)-(24-J47))*0.204)),0)+IF(F47="PT",IF(L47&gt;31,0,IF(J47&gt;31,(32-L47)*0.204,((32-L47)-(32-J47))*0.204)),0)+IF(F47="JOŽ",IF(L47&gt;23,0,IF(J47&gt;23,(24-L47)*0.255,((24-L47)-(24-J47))*0.255)),0)+IF(F47="JPČ",IF(L47&gt;23,0,IF(J47&gt;23,(24-L47)*0.204,((24-L47)-(24-J47))*0.204)),0)+IF(F47="JEČ",IF(L47&gt;15,0,IF(J47&gt;15,(16-L47)*0.102,((16-L47)-(16-J47))*0.102)),0)+IF(F47="JEOF",IF(L47&gt;15,0,IF(J47&gt;15,(16-L47)*0.102,((16-L47)-(16-J47))*0.102)),0)+IF(F47="JnPČ",IF(L47&gt;15,0,IF(J47&gt;15,(16-L47)*0.153,((16-L47)-(16-J47))*0.153)),0)+IF(F47="JnEČ",IF(L47&gt;15,0,IF(J47&gt;15,(16-L47)*0.0765,((16-L47)-(16-J47))*0.0765)),0)+IF(F47="JčPČ",IF(L47&gt;15,0,IF(J47&gt;15,(16-L47)*0.06375,((16-L47)-(16-J47))*0.06375)),0)+IF(F47="JčEČ",IF(L47&gt;15,0,IF(J47&gt;15,(16-L47)*0.051,((16-L47)-(16-J47))*0.051)),0)+IF(F47="NEAK",IF(L47&gt;23,0,IF(J47&gt;23,(24-L47)*0.03444,((24-L47)-(24-J47))*0.03444)),0))</f>
        <v>20.204999999999998</v>
      </c>
      <c r="Q47" s="11">
        <f t="shared" ref="Q47:Q50" si="16">IF(ISERROR(P47*100/N47),0,(P47*100/N47))</f>
        <v>36.736363636363635</v>
      </c>
      <c r="R47" s="10">
        <f t="shared" si="14"/>
        <v>53.625</v>
      </c>
    </row>
    <row r="48" spans="1:18" s="8" customFormat="1">
      <c r="A48" s="64">
        <v>3</v>
      </c>
      <c r="B48" s="64" t="s">
        <v>43</v>
      </c>
      <c r="C48" s="12">
        <v>64</v>
      </c>
      <c r="D48" s="64" t="s">
        <v>29</v>
      </c>
      <c r="E48" s="64">
        <v>1</v>
      </c>
      <c r="F48" s="64" t="s">
        <v>30</v>
      </c>
      <c r="G48" s="64">
        <v>2</v>
      </c>
      <c r="H48" s="64" t="s">
        <v>31</v>
      </c>
      <c r="I48" s="64"/>
      <c r="J48" s="64">
        <v>74</v>
      </c>
      <c r="K48" s="64">
        <v>43</v>
      </c>
      <c r="L48" s="64">
        <v>9</v>
      </c>
      <c r="M48" s="64" t="s">
        <v>31</v>
      </c>
      <c r="N48" s="3">
        <f t="shared" si="10"/>
        <v>88</v>
      </c>
      <c r="O48" s="9">
        <f t="shared" si="11"/>
        <v>88</v>
      </c>
      <c r="P48" s="4">
        <f t="shared" si="15"/>
        <v>30.980999999999998</v>
      </c>
      <c r="Q48" s="11">
        <f t="shared" si="16"/>
        <v>35.205681818181816</v>
      </c>
      <c r="R48" s="10">
        <f t="shared" si="14"/>
        <v>85.800000000000011</v>
      </c>
    </row>
    <row r="49" spans="1:19" s="8" customFormat="1">
      <c r="A49" s="64">
        <v>4</v>
      </c>
      <c r="B49" s="64" t="s">
        <v>44</v>
      </c>
      <c r="C49" s="12">
        <v>64</v>
      </c>
      <c r="D49" s="64" t="s">
        <v>29</v>
      </c>
      <c r="E49" s="64">
        <v>1</v>
      </c>
      <c r="F49" s="64" t="s">
        <v>30</v>
      </c>
      <c r="G49" s="64">
        <v>2</v>
      </c>
      <c r="H49" s="64" t="s">
        <v>31</v>
      </c>
      <c r="I49" s="64"/>
      <c r="J49" s="64">
        <v>74</v>
      </c>
      <c r="K49" s="64">
        <v>43</v>
      </c>
      <c r="L49" s="64">
        <v>16</v>
      </c>
      <c r="M49" s="64" t="s">
        <v>31</v>
      </c>
      <c r="N49" s="3">
        <f t="shared" si="10"/>
        <v>72.284999999999997</v>
      </c>
      <c r="O49" s="9">
        <f t="shared" si="11"/>
        <v>72.284999999999997</v>
      </c>
      <c r="P49" s="4">
        <f t="shared" si="15"/>
        <v>21.552</v>
      </c>
      <c r="Q49" s="11">
        <f t="shared" si="16"/>
        <v>29.815314380576883</v>
      </c>
      <c r="R49" s="10">
        <f t="shared" si="14"/>
        <v>70.377749999999992</v>
      </c>
    </row>
    <row r="50" spans="1:19" s="8" customFormat="1">
      <c r="A50" s="64">
        <v>5</v>
      </c>
      <c r="B50" s="64"/>
      <c r="C50" s="12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3">
        <f t="shared" si="10"/>
        <v>0</v>
      </c>
      <c r="O50" s="9">
        <f t="shared" si="11"/>
        <v>0</v>
      </c>
      <c r="P50" s="4">
        <f t="shared" si="15"/>
        <v>0</v>
      </c>
      <c r="Q50" s="11">
        <f t="shared" si="16"/>
        <v>0</v>
      </c>
      <c r="R50" s="10">
        <f t="shared" si="14"/>
        <v>0</v>
      </c>
    </row>
    <row r="51" spans="1:19" s="8" customFormat="1" ht="15.75" customHeight="1">
      <c r="A51" s="67" t="s">
        <v>33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9"/>
      <c r="R51" s="10">
        <f>SUM(R46:R50)</f>
        <v>286.84725000000003</v>
      </c>
    </row>
    <row r="52" spans="1:19" s="8" customFormat="1" ht="15.75" customHeight="1">
      <c r="A52" s="24" t="s">
        <v>34</v>
      </c>
      <c r="B52" s="24"/>
      <c r="C52" s="57" t="s">
        <v>48</v>
      </c>
      <c r="D52" s="57"/>
      <c r="E52" s="57"/>
      <c r="F52" s="57"/>
      <c r="G52" s="57"/>
      <c r="H52" s="57"/>
      <c r="I52" s="57"/>
      <c r="J52" s="56"/>
      <c r="K52" s="15"/>
      <c r="L52" s="15"/>
      <c r="M52" s="15"/>
      <c r="N52" s="15"/>
      <c r="O52" s="15"/>
      <c r="P52" s="15"/>
      <c r="Q52" s="15"/>
      <c r="R52" s="16"/>
    </row>
    <row r="53" spans="1:19" s="8" customFormat="1" ht="15.75" customHeight="1">
      <c r="A53" s="49" t="s">
        <v>46</v>
      </c>
      <c r="B53" s="49"/>
      <c r="C53" s="49"/>
      <c r="D53" s="49"/>
      <c r="E53" s="49"/>
      <c r="F53" s="49"/>
      <c r="G53" s="49"/>
      <c r="H53" s="49"/>
      <c r="I53" s="49"/>
      <c r="J53" s="15"/>
      <c r="K53" s="15"/>
      <c r="L53" s="15"/>
      <c r="M53" s="15"/>
      <c r="N53" s="15"/>
      <c r="O53" s="15"/>
      <c r="P53" s="15"/>
      <c r="Q53" s="15"/>
      <c r="R53" s="16"/>
    </row>
    <row r="54" spans="1:19" s="8" customFormat="1" ht="15.75" customHeight="1">
      <c r="A54" s="49"/>
      <c r="B54" s="49"/>
      <c r="C54" s="49"/>
      <c r="D54" s="49"/>
      <c r="E54" s="49"/>
      <c r="F54" s="49"/>
      <c r="G54" s="49"/>
      <c r="H54" s="49"/>
      <c r="I54" s="49"/>
      <c r="J54" s="15"/>
      <c r="K54" s="15"/>
      <c r="L54" s="15"/>
      <c r="M54" s="15"/>
      <c r="N54" s="15"/>
      <c r="O54" s="15"/>
      <c r="P54" s="15"/>
      <c r="Q54" s="15"/>
      <c r="R54" s="16"/>
    </row>
    <row r="55" spans="1:19" s="8" customFormat="1" ht="15.75" customHeight="1">
      <c r="A55" s="72" t="s">
        <v>49</v>
      </c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60"/>
    </row>
    <row r="56" spans="1:19" ht="15.75" customHeight="1">
      <c r="A56" s="74" t="s">
        <v>27</v>
      </c>
      <c r="B56" s="75"/>
      <c r="C56" s="75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60"/>
      <c r="R56" s="8"/>
      <c r="S56" s="8"/>
    </row>
    <row r="57" spans="1:19" ht="15.75" customHeight="1">
      <c r="A57" s="72" t="s">
        <v>40</v>
      </c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60"/>
      <c r="R57" s="8"/>
      <c r="S57" s="8"/>
    </row>
    <row r="58" spans="1:19" s="7" customFormat="1">
      <c r="A58" s="64">
        <v>1</v>
      </c>
      <c r="B58" s="64" t="s">
        <v>41</v>
      </c>
      <c r="C58" s="12">
        <v>64</v>
      </c>
      <c r="D58" s="64" t="s">
        <v>29</v>
      </c>
      <c r="E58" s="64">
        <v>1</v>
      </c>
      <c r="F58" s="64" t="s">
        <v>30</v>
      </c>
      <c r="G58" s="64">
        <v>2</v>
      </c>
      <c r="H58" s="64" t="s">
        <v>31</v>
      </c>
      <c r="I58" s="64"/>
      <c r="J58" s="64">
        <v>72</v>
      </c>
      <c r="K58" s="64">
        <v>43</v>
      </c>
      <c r="L58" s="64">
        <v>13</v>
      </c>
      <c r="M58" s="64" t="s">
        <v>31</v>
      </c>
      <c r="N58" s="3">
        <f t="shared" ref="N58:N62" si="17">(IF(F58="OŽ",IF(L58=1,550.8,IF(L58=2,426.38,IF(L58=3,342.14,IF(L58=4,181.44,IF(L58=5,168.48,IF(L58=6,155.52,IF(L58=7,148.5,IF(L58=8,144,0))))))))+IF(L58&lt;=8,0,IF(L58&lt;=16,137.7,IF(L58&lt;=24,108,IF(L58&lt;=32,80.1,IF(L58&lt;=36,52.2,0)))))-IF(L58&lt;=8,0,IF(L58&lt;=16,(L58-9)*2.754,IF(L58&lt;=24,(L58-17)* 2.754,IF(L58&lt;=32,(L58-25)* 2.754,IF(L58&lt;=36,(L58-33)*2.754,0))))),0)+IF(F58="PČ",IF(L58=1,449,IF(L58=2,314.6,IF(L58=3,238,IF(L58=4,172,IF(L58=5,159,IF(L58=6,145,IF(L58=7,132,IF(L58=8,119,0))))))))+IF(L58&lt;=8,0,IF(L58&lt;=16,88,IF(L58&lt;=24,55,IF(L58&lt;=32,22,0))))-IF(L58&lt;=8,0,IF(L58&lt;=16,(L58-9)*2.245,IF(L58&lt;=24,(L58-17)*2.245,IF(L58&lt;=32,(L58-25)*2.245,0)))),0)+IF(F58="PČneol",IF(L58=1,85,IF(L58=2,64.61,IF(L58=3,50.76,IF(L58=4,16.25,IF(L58=5,15,IF(L58=6,13.75,IF(L58=7,12.5,IF(L58=8,11.25,0))))))))+IF(L58&lt;=8,0,IF(L58&lt;=16,9,0))-IF(L58&lt;=8,0,IF(L58&lt;=16,(L58-9)*0.425,0)),0)+IF(F58="PŽ",IF(L58=1,85,IF(L58=2,59.5,IF(L58=3,45,IF(L58=4,32.5,IF(L58=5,30,IF(L58=6,27.5,IF(L58=7,25,IF(L58=8,22.5,0))))))))+IF(L58&lt;=8,0,IF(L58&lt;=16,19,IF(L58&lt;=24,13,IF(L58&lt;=32,8,0))))-IF(L58&lt;=8,0,IF(L58&lt;=16,(L58-9)*0.425,IF(L58&lt;=24,(L58-17)*0.425,IF(L58&lt;=32,(L58-25)*0.425,0)))),0)+IF(F58="EČ",IF(L58=1,204,IF(L58=2,156.24,IF(L58=3,123.84,IF(L58=4,72,IF(L58=5,66,IF(L58=6,60,IF(L58=7,54,IF(L58=8,48,0))))))))+IF(L58&lt;=8,0,IF(L58&lt;=16,40,IF(L58&lt;=24,25,0)))-IF(L58&lt;=8,0,IF(L58&lt;=16,(L58-9)*1.02,IF(L58&lt;=24,(L58-17)*1.02,0))),0)+IF(F58="EČneol",IF(L58=1,68,IF(L58=2,51.69,IF(L58=3,40.61,IF(L58=4,13,IF(L58=5,12,IF(L58=6,11,IF(L58=7,10,IF(L58=8,9,0)))))))))+IF(F58="EŽ",IF(L58=1,68,IF(L58=2,47.6,IF(L58=3,36,IF(L58=4,18,IF(L58=5,16.5,IF(L58=6,15,IF(L58=7,13.5,IF(L58=8,12,0))))))))+IF(L58&lt;=8,0,IF(L58&lt;=16,10,IF(L58&lt;=24,6,0)))-IF(L58&lt;=8,0,IF(L58&lt;=16,(L58-9)*0.34,IF(L58&lt;=24,(L58-17)*0.34,0))),0)+IF(F58="PT",IF(L58=1,68,IF(L58=2,52.08,IF(L58=3,41.28,IF(L58=4,24,IF(L58=5,22,IF(L58=6,20,IF(L58=7,18,IF(L58=8,16,0))))))))+IF(L58&lt;=8,0,IF(L58&lt;=16,13,IF(L58&lt;=24,9,IF(L58&lt;=32,4,0))))-IF(L58&lt;=8,0,IF(L58&lt;=16,(L58-9)*0.34,IF(L58&lt;=24,(L58-17)*0.34,IF(L58&lt;=32,(L58-25)*0.34,0)))),0)+IF(F58="JOŽ",IF(L58=1,85,IF(L58=2,59.5,IF(L58=3,45,IF(L58=4,32.5,IF(L58=5,30,IF(L58=6,27.5,IF(L58=7,25,IF(L58=8,22.5,0))))))))+IF(L58&lt;=8,0,IF(L58&lt;=16,19,IF(L58&lt;=24,13,0)))-IF(L58&lt;=8,0,IF(L58&lt;=16,(L58-9)*0.425,IF(L58&lt;=24,(L58-17)*0.425,0))),0)+IF(F58="JPČ",IF(L58=1,68,IF(L58=2,47.6,IF(L58=3,36,IF(L58=4,26,IF(L58=5,24,IF(L58=6,22,IF(L58=7,20,IF(L58=8,18,0))))))))+IF(L58&lt;=8,0,IF(L58&lt;=16,13,IF(L58&lt;=24,9,0)))-IF(L58&lt;=8,0,IF(L58&lt;=16,(L58-9)*0.34,IF(L58&lt;=24,(L58-17)*0.34,0))),0)+IF(F58="JEČ",IF(L58=1,34,IF(L58=2,26.04,IF(L58=3,20.6,IF(L58=4,12,IF(L58=5,11,IF(L58=6,10,IF(L58=7,9,IF(L58=8,8,0))))))))+IF(L58&lt;=8,0,IF(L58&lt;=16,6,0))-IF(L58&lt;=8,0,IF(L58&lt;=16,(L58-9)*0.17,0)),0)+IF(F58="JEOF",IF(L58=1,34,IF(L58=2,26.04,IF(L58=3,20.6,IF(L58=4,12,IF(L58=5,11,IF(L58=6,10,IF(L58=7,9,IF(L58=8,8,0))))))))+IF(L58&lt;=8,0,IF(L58&lt;=16,6,0))-IF(L58&lt;=8,0,IF(L58&lt;=16,(L58-9)*0.17,0)),0)+IF(F58="JnPČ",IF(L58=1,51,IF(L58=2,35.7,IF(L58=3,27,IF(L58=4,19.5,IF(L58=5,18,IF(L58=6,16.5,IF(L58=7,15,IF(L58=8,13.5,0))))))))+IF(L58&lt;=8,0,IF(L58&lt;=16,10,0))-IF(L58&lt;=8,0,IF(L58&lt;=16,(L58-9)*0.255,0)),0)+IF(F58="JnEČ",IF(L58=1,25.5,IF(L58=2,19.53,IF(L58=3,15.48,IF(L58=4,9,IF(L58=5,8.25,IF(L58=6,7.5,IF(L58=7,6.75,IF(L58=8,6,0))))))))+IF(L58&lt;=8,0,IF(L58&lt;=16,5,0))-IF(L58&lt;=8,0,IF(L58&lt;=16,(L58-9)*0.1275,0)),0)+IF(F58="JčPČ",IF(L58=1,21.25,IF(L58=2,14.5,IF(L58=3,11.5,IF(L58=4,7,IF(L58=5,6.5,IF(L58=6,6,IF(L58=7,5.5,IF(L58=8,5,0))))))))+IF(L58&lt;=8,0,IF(L58&lt;=16,4,0))-IF(L58&lt;=8,0,IF(L58&lt;=16,(L58-9)*0.10625,0)),0)+IF(F58="JčEČ",IF(L58=1,17,IF(L58=2,13.02,IF(L58=3,10.32,IF(L58=4,6,IF(L58=5,5.5,IF(L58=6,5,IF(L58=7,4.5,IF(L58=8,4,0))))))))+IF(L58&lt;=8,0,IF(L58&lt;=16,3,0))-IF(L58&lt;=8,0,IF(L58&lt;=16,(L58-9)*0.085,0)),0)+IF(F58="NEAK",IF(L58=1,11.48,IF(L58=2,8.79,IF(L58=3,6.97,IF(L58=4,4.05,IF(L58=5,3.71,IF(L58=6,3.38,IF(L58=7,3.04,IF(L58=8,2.7,0))))))))+IF(L58&lt;=8,0,IF(L58&lt;=16,2,IF(L58&lt;=24,1.3,0)))-IF(L58&lt;=8,0,IF(L58&lt;=16,(L58-9)*0.0574,IF(L58&lt;=24,(L58-17)*0.0574,0))),0))*IF(L58&lt;0,1,IF(OR(F58="PČ",F58="PŽ",F58="PT"),IF(J58&lt;32,J58/32,1),1))* IF(L58&lt;0,1,IF(OR(F58="EČ",F58="EŽ",F58="JOŽ",F58="JPČ",F58="NEAK"),IF(J58&lt;24,J58/24,1),1))*IF(L58&lt;0,1,IF(OR(F58="PČneol",F58="JEČ",F58="JEOF",F58="JnPČ",F58="JnEČ",F58="JčPČ",F58="JčEČ"),IF(J58&lt;16,J58/16,1),1))*IF(L58&lt;0,1,IF(F58="EČneol",IF(J58&lt;8,J58/8,1),1))</f>
        <v>79.02</v>
      </c>
      <c r="O58" s="9">
        <f t="shared" ref="O58:O62" si="18">IF(F58="OŽ",N58,IF(H58="Ne",IF(J58*0.3&lt;J58-L58,N58,0),IF(J58*0.1&lt;J58-L58,N58,0)))</f>
        <v>79.02</v>
      </c>
      <c r="P58" s="4">
        <f t="shared" ref="P58" si="19">IF(O58=0,0,IF(F58="OŽ",IF(L58&gt;35,0,IF(J58&gt;35,(36-L58)*1.836,((36-L58)-(36-J58))*1.836)),0)+IF(F58="PČ",IF(L58&gt;31,0,IF(J58&gt;31,(32-L58)*1.347,((32-L58)-(32-J58))*1.347)),0)+ IF(F58="PČneol",IF(L58&gt;15,0,IF(J58&gt;15,(16-L58)*0.255,((16-L58)-(16-J58))*0.255)),0)+IF(F58="PŽ",IF(L58&gt;31,0,IF(J58&gt;31,(32-L58)*0.255,((32-L58)-(32-J58))*0.255)),0)+IF(F58="EČ",IF(L58&gt;23,0,IF(J58&gt;23,(24-L58)*0.612,((24-L58)-(24-J58))*0.612)),0)+IF(F58="EČneol",IF(L58&gt;7,0,IF(J58&gt;7,(8-L58)*0.204,((8-L58)-(8-J58))*0.204)),0)+IF(F58="EŽ",IF(L58&gt;23,0,IF(J58&gt;23,(24-L58)*0.204,((24-L58)-(24-J58))*0.204)),0)+IF(F58="PT",IF(L58&gt;31,0,IF(J58&gt;31,(32-L58)*0.204,((32-L58)-(32-J58))*0.204)),0)+IF(F58="JOŽ",IF(L58&gt;23,0,IF(J58&gt;23,(24-L58)*0.255,((24-L58)-(24-J58))*0.255)),0)+IF(F58="JPČ",IF(L58&gt;23,0,IF(J58&gt;23,(24-L58)*0.204,((24-L58)-(24-J58))*0.204)),0)+IF(F58="JEČ",IF(L58&gt;15,0,IF(J58&gt;15,(16-L58)*0.102,((16-L58)-(16-J58))*0.102)),0)+IF(F58="JEOF",IF(L58&gt;15,0,IF(J58&gt;15,(16-L58)*0.102,((16-L58)-(16-J58))*0.102)),0)+IF(F58="JnPČ",IF(L58&gt;15,0,IF(J58&gt;15,(16-L58)*0.153,((16-L58)-(16-J58))*0.153)),0)+IF(F58="JnEČ",IF(L58&gt;15,0,IF(J58&gt;15,(16-L58)*0.0765,((16-L58)-(16-J58))*0.0765)),0)+IF(F58="JčPČ",IF(L58&gt;15,0,IF(J58&gt;15,(16-L58)*0.06375,((16-L58)-(16-J58))*0.06375)),0)+IF(F58="JčEČ",IF(L58&gt;15,0,IF(J58&gt;15,(16-L58)*0.051,((16-L58)-(16-J58))*0.051)),0)+IF(F58="NEAK",IF(L58&gt;23,0,IF(J58&gt;23,(24-L58)*0.03444,((24-L58)-(24-J58))*0.03444)),0))</f>
        <v>25.593</v>
      </c>
      <c r="Q58" s="11">
        <f t="shared" ref="Q58" si="20">IF(ISERROR(P58*100/N58),0,(P58*100/N58))</f>
        <v>32.388003037205777</v>
      </c>
      <c r="R58" s="10">
        <f t="shared" ref="R58:R62" si="21">IF(Q58&lt;=30,O58+P58,O58+O58*0.3)*IF(G58=1,0.4,IF(G58=2,0.75,IF(G58="1 (kas 4 m. 1 k. nerengiamos)",0.52,1)))*IF(D58="olimpinė",1,IF(M58="Ne",0.5,1))*IF(OR(A$5="Lietuvos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federacija"),IF(OR(J58&lt;8,K58&lt;16),0,1),1)*E58*IF(I58&lt;=1,1,1/I58)*IF(OR(A$5="Lietuvos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77.044499999999999</v>
      </c>
      <c r="S58" s="8"/>
    </row>
    <row r="59" spans="1:19">
      <c r="A59" s="64">
        <v>2</v>
      </c>
      <c r="B59" s="64" t="s">
        <v>42</v>
      </c>
      <c r="C59" s="12">
        <v>64</v>
      </c>
      <c r="D59" s="64" t="s">
        <v>29</v>
      </c>
      <c r="E59" s="64">
        <v>1</v>
      </c>
      <c r="F59" s="64" t="s">
        <v>30</v>
      </c>
      <c r="G59" s="64">
        <v>2</v>
      </c>
      <c r="H59" s="64" t="s">
        <v>31</v>
      </c>
      <c r="I59" s="64"/>
      <c r="J59" s="64">
        <v>72</v>
      </c>
      <c r="K59" s="64">
        <v>43</v>
      </c>
      <c r="L59" s="64">
        <v>18</v>
      </c>
      <c r="M59" s="64" t="s">
        <v>31</v>
      </c>
      <c r="N59" s="3">
        <f t="shared" si="17"/>
        <v>52.755000000000003</v>
      </c>
      <c r="O59" s="9">
        <f t="shared" si="18"/>
        <v>52.755000000000003</v>
      </c>
      <c r="P59" s="4">
        <f t="shared" ref="P59:P62" si="22">IF(O59=0,0,IF(F59="OŽ",IF(L59&gt;35,0,IF(J59&gt;35,(36-L59)*1.836,((36-L59)-(36-J59))*1.836)),0)+IF(F59="PČ",IF(L59&gt;31,0,IF(J59&gt;31,(32-L59)*1.347,((32-L59)-(32-J59))*1.347)),0)+ IF(F59="PČneol",IF(L59&gt;15,0,IF(J59&gt;15,(16-L59)*0.255,((16-L59)-(16-J59))*0.255)),0)+IF(F59="PŽ",IF(L59&gt;31,0,IF(J59&gt;31,(32-L59)*0.255,((32-L59)-(32-J59))*0.255)),0)+IF(F59="EČ",IF(L59&gt;23,0,IF(J59&gt;23,(24-L59)*0.612,((24-L59)-(24-J59))*0.612)),0)+IF(F59="EČneol",IF(L59&gt;7,0,IF(J59&gt;7,(8-L59)*0.204,((8-L59)-(8-J59))*0.204)),0)+IF(F59="EŽ",IF(L59&gt;23,0,IF(J59&gt;23,(24-L59)*0.204,((24-L59)-(24-J59))*0.204)),0)+IF(F59="PT",IF(L59&gt;31,0,IF(J59&gt;31,(32-L59)*0.204,((32-L59)-(32-J59))*0.204)),0)+IF(F59="JOŽ",IF(L59&gt;23,0,IF(J59&gt;23,(24-L59)*0.255,((24-L59)-(24-J59))*0.255)),0)+IF(F59="JPČ",IF(L59&gt;23,0,IF(J59&gt;23,(24-L59)*0.204,((24-L59)-(24-J59))*0.204)),0)+IF(F59="JEČ",IF(L59&gt;15,0,IF(J59&gt;15,(16-L59)*0.102,((16-L59)-(16-J59))*0.102)),0)+IF(F59="JEOF",IF(L59&gt;15,0,IF(J59&gt;15,(16-L59)*0.102,((16-L59)-(16-J59))*0.102)),0)+IF(F59="JnPČ",IF(L59&gt;15,0,IF(J59&gt;15,(16-L59)*0.153,((16-L59)-(16-J59))*0.153)),0)+IF(F59="JnEČ",IF(L59&gt;15,0,IF(J59&gt;15,(16-L59)*0.0765,((16-L59)-(16-J59))*0.0765)),0)+IF(F59="JčPČ",IF(L59&gt;15,0,IF(J59&gt;15,(16-L59)*0.06375,((16-L59)-(16-J59))*0.06375)),0)+IF(F59="JčEČ",IF(L59&gt;15,0,IF(J59&gt;15,(16-L59)*0.051,((16-L59)-(16-J59))*0.051)),0)+IF(F59="NEAK",IF(L59&gt;23,0,IF(J59&gt;23,(24-L59)*0.03444,((24-L59)-(24-J59))*0.03444)),0))</f>
        <v>18.858000000000001</v>
      </c>
      <c r="Q59" s="11">
        <f t="shared" ref="Q59:Q62" si="23">IF(ISERROR(P59*100/N59),0,(P59*100/N59))</f>
        <v>35.746374751208414</v>
      </c>
      <c r="R59" s="10">
        <f t="shared" si="21"/>
        <v>51.436125000000004</v>
      </c>
      <c r="S59" s="8"/>
    </row>
    <row r="60" spans="1:19" s="8" customFormat="1">
      <c r="A60" s="64">
        <v>3</v>
      </c>
      <c r="B60" s="64" t="s">
        <v>43</v>
      </c>
      <c r="C60" s="12">
        <v>64</v>
      </c>
      <c r="D60" s="64" t="s">
        <v>29</v>
      </c>
      <c r="E60" s="64">
        <v>1</v>
      </c>
      <c r="F60" s="64" t="s">
        <v>30</v>
      </c>
      <c r="G60" s="64">
        <v>2</v>
      </c>
      <c r="H60" s="64" t="s">
        <v>31</v>
      </c>
      <c r="I60" s="64"/>
      <c r="J60" s="64">
        <v>72</v>
      </c>
      <c r="K60" s="64">
        <v>43</v>
      </c>
      <c r="L60" s="64">
        <v>19</v>
      </c>
      <c r="M60" s="64" t="s">
        <v>31</v>
      </c>
      <c r="N60" s="3">
        <f t="shared" si="17"/>
        <v>50.51</v>
      </c>
      <c r="O60" s="9">
        <f t="shared" si="18"/>
        <v>50.51</v>
      </c>
      <c r="P60" s="4">
        <f t="shared" si="22"/>
        <v>17.510999999999999</v>
      </c>
      <c r="Q60" s="11">
        <f t="shared" si="23"/>
        <v>34.668382498515143</v>
      </c>
      <c r="R60" s="10">
        <f t="shared" si="21"/>
        <v>49.247249999999994</v>
      </c>
    </row>
    <row r="61" spans="1:19" s="8" customFormat="1">
      <c r="A61" s="64">
        <v>4</v>
      </c>
      <c r="B61" s="64" t="s">
        <v>44</v>
      </c>
      <c r="C61" s="12">
        <v>64</v>
      </c>
      <c r="D61" s="64" t="s">
        <v>29</v>
      </c>
      <c r="E61" s="64">
        <v>1</v>
      </c>
      <c r="F61" s="64" t="s">
        <v>30</v>
      </c>
      <c r="G61" s="64">
        <v>2</v>
      </c>
      <c r="H61" s="64" t="s">
        <v>31</v>
      </c>
      <c r="I61" s="64"/>
      <c r="J61" s="64">
        <v>72</v>
      </c>
      <c r="K61" s="64">
        <v>43</v>
      </c>
      <c r="L61" s="64">
        <v>12</v>
      </c>
      <c r="M61" s="64" t="s">
        <v>31</v>
      </c>
      <c r="N61" s="3">
        <f t="shared" si="17"/>
        <v>81.265000000000001</v>
      </c>
      <c r="O61" s="9">
        <f t="shared" si="18"/>
        <v>81.265000000000001</v>
      </c>
      <c r="P61" s="4">
        <f t="shared" si="22"/>
        <v>26.939999999999998</v>
      </c>
      <c r="Q61" s="11">
        <f t="shared" si="23"/>
        <v>33.150802928690091</v>
      </c>
      <c r="R61" s="10">
        <f t="shared" si="21"/>
        <v>79.233374999999995</v>
      </c>
    </row>
    <row r="62" spans="1:19">
      <c r="A62" s="64">
        <v>5</v>
      </c>
      <c r="B62" s="64"/>
      <c r="C62" s="12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3">
        <f t="shared" si="17"/>
        <v>0</v>
      </c>
      <c r="O62" s="9">
        <f t="shared" si="18"/>
        <v>0</v>
      </c>
      <c r="P62" s="4">
        <f t="shared" si="22"/>
        <v>0</v>
      </c>
      <c r="Q62" s="11">
        <f t="shared" si="23"/>
        <v>0</v>
      </c>
      <c r="R62" s="10">
        <f t="shared" si="21"/>
        <v>0</v>
      </c>
      <c r="S62" s="8"/>
    </row>
    <row r="63" spans="1:19">
      <c r="A63" s="82" t="s">
        <v>33</v>
      </c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4"/>
      <c r="R63" s="10">
        <f>SUM(R58:R62)</f>
        <v>256.96124999999995</v>
      </c>
      <c r="S63" s="8"/>
    </row>
    <row r="64" spans="1:19">
      <c r="A64" s="14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6"/>
      <c r="S64" s="8"/>
    </row>
    <row r="65" spans="1:19" ht="15.75">
      <c r="A65" s="24" t="s">
        <v>34</v>
      </c>
      <c r="B65" s="24"/>
      <c r="C65" s="57" t="s">
        <v>50</v>
      </c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6"/>
      <c r="S65" s="8"/>
    </row>
    <row r="66" spans="1:19">
      <c r="A66" s="49" t="s">
        <v>46</v>
      </c>
      <c r="B66" s="49"/>
      <c r="C66" s="49"/>
      <c r="D66" s="49"/>
      <c r="E66" s="49"/>
      <c r="F66" s="49"/>
      <c r="G66" s="49"/>
      <c r="H66" s="49"/>
      <c r="I66" s="49"/>
      <c r="J66" s="15"/>
      <c r="K66" s="15"/>
      <c r="L66" s="15"/>
      <c r="M66" s="15"/>
      <c r="N66" s="15"/>
      <c r="O66" s="15"/>
      <c r="P66" s="15"/>
      <c r="Q66" s="15"/>
      <c r="R66" s="16"/>
      <c r="S66" s="8"/>
    </row>
    <row r="67" spans="1:19" s="8" customFormat="1">
      <c r="A67" s="49"/>
      <c r="B67" s="49"/>
      <c r="C67" s="49"/>
      <c r="D67" s="49"/>
      <c r="E67" s="49"/>
      <c r="F67" s="49"/>
      <c r="G67" s="49"/>
      <c r="H67" s="49"/>
      <c r="I67" s="49"/>
      <c r="J67" s="15"/>
      <c r="K67" s="15"/>
      <c r="L67" s="15"/>
      <c r="M67" s="15"/>
      <c r="N67" s="15"/>
      <c r="O67" s="15"/>
      <c r="P67" s="15"/>
      <c r="Q67" s="15"/>
      <c r="R67" s="16"/>
    </row>
    <row r="68" spans="1:19">
      <c r="A68" s="72" t="s">
        <v>51</v>
      </c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60"/>
      <c r="R68" s="8"/>
      <c r="S68" s="8"/>
    </row>
    <row r="69" spans="1:19" ht="18">
      <c r="A69" s="74" t="s">
        <v>27</v>
      </c>
      <c r="B69" s="75"/>
      <c r="C69" s="75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60"/>
      <c r="R69" s="8"/>
      <c r="S69" s="8"/>
    </row>
    <row r="70" spans="1:19">
      <c r="A70" s="64">
        <v>1</v>
      </c>
      <c r="B70" s="64" t="s">
        <v>52</v>
      </c>
      <c r="C70" s="12">
        <v>64</v>
      </c>
      <c r="D70" s="64" t="s">
        <v>29</v>
      </c>
      <c r="E70" s="64">
        <v>1</v>
      </c>
      <c r="F70" s="64" t="s">
        <v>30</v>
      </c>
      <c r="G70" s="64">
        <v>2</v>
      </c>
      <c r="H70" s="64" t="s">
        <v>31</v>
      </c>
      <c r="I70" s="64"/>
      <c r="J70" s="64">
        <v>32</v>
      </c>
      <c r="K70" s="64">
        <v>16</v>
      </c>
      <c r="L70" s="64">
        <v>14</v>
      </c>
      <c r="M70" s="64" t="s">
        <v>31</v>
      </c>
      <c r="N70" s="3">
        <f t="shared" ref="N70:N71" si="24">(IF(F70="OŽ",IF(L70=1,550.8,IF(L70=2,426.38,IF(L70=3,342.14,IF(L70=4,181.44,IF(L70=5,168.48,IF(L70=6,155.52,IF(L70=7,148.5,IF(L70=8,144,0))))))))+IF(L70&lt;=8,0,IF(L70&lt;=16,137.7,IF(L70&lt;=24,108,IF(L70&lt;=32,80.1,IF(L70&lt;=36,52.2,0)))))-IF(L70&lt;=8,0,IF(L70&lt;=16,(L70-9)*2.754,IF(L70&lt;=24,(L70-17)* 2.754,IF(L70&lt;=32,(L70-25)* 2.754,IF(L70&lt;=36,(L70-33)*2.754,0))))),0)+IF(F70="PČ",IF(L70=1,449,IF(L70=2,314.6,IF(L70=3,238,IF(L70=4,172,IF(L70=5,159,IF(L70=6,145,IF(L70=7,132,IF(L70=8,119,0))))))))+IF(L70&lt;=8,0,IF(L70&lt;=16,88,IF(L70&lt;=24,55,IF(L70&lt;=32,22,0))))-IF(L70&lt;=8,0,IF(L70&lt;=16,(L70-9)*2.245,IF(L70&lt;=24,(L70-17)*2.245,IF(L70&lt;=32,(L70-25)*2.245,0)))),0)+IF(F70="PČneol",IF(L70=1,85,IF(L70=2,64.61,IF(L70=3,50.76,IF(L70=4,16.25,IF(L70=5,15,IF(L70=6,13.75,IF(L70=7,12.5,IF(L70=8,11.25,0))))))))+IF(L70&lt;=8,0,IF(L70&lt;=16,9,0))-IF(L70&lt;=8,0,IF(L70&lt;=16,(L70-9)*0.425,0)),0)+IF(F70="PŽ",IF(L70=1,85,IF(L70=2,59.5,IF(L70=3,45,IF(L70=4,32.5,IF(L70=5,30,IF(L70=6,27.5,IF(L70=7,25,IF(L70=8,22.5,0))))))))+IF(L70&lt;=8,0,IF(L70&lt;=16,19,IF(L70&lt;=24,13,IF(L70&lt;=32,8,0))))-IF(L70&lt;=8,0,IF(L70&lt;=16,(L70-9)*0.425,IF(L70&lt;=24,(L70-17)*0.425,IF(L70&lt;=32,(L70-25)*0.425,0)))),0)+IF(F70="EČ",IF(L70=1,204,IF(L70=2,156.24,IF(L70=3,123.84,IF(L70=4,72,IF(L70=5,66,IF(L70=6,60,IF(L70=7,54,IF(L70=8,48,0))))))))+IF(L70&lt;=8,0,IF(L70&lt;=16,40,IF(L70&lt;=24,25,0)))-IF(L70&lt;=8,0,IF(L70&lt;=16,(L70-9)*1.02,IF(L70&lt;=24,(L70-17)*1.02,0))),0)+IF(F70="EČneol",IF(L70=1,68,IF(L70=2,51.69,IF(L70=3,40.61,IF(L70=4,13,IF(L70=5,12,IF(L70=6,11,IF(L70=7,10,IF(L70=8,9,0)))))))))+IF(F70="EŽ",IF(L70=1,68,IF(L70=2,47.6,IF(L70=3,36,IF(L70=4,18,IF(L70=5,16.5,IF(L70=6,15,IF(L70=7,13.5,IF(L70=8,12,0))))))))+IF(L70&lt;=8,0,IF(L70&lt;=16,10,IF(L70&lt;=24,6,0)))-IF(L70&lt;=8,0,IF(L70&lt;=16,(L70-9)*0.34,IF(L70&lt;=24,(L70-17)*0.34,0))),0)+IF(F70="PT",IF(L70=1,68,IF(L70=2,52.08,IF(L70=3,41.28,IF(L70=4,24,IF(L70=5,22,IF(L70=6,20,IF(L70=7,18,IF(L70=8,16,0))))))))+IF(L70&lt;=8,0,IF(L70&lt;=16,13,IF(L70&lt;=24,9,IF(L70&lt;=32,4,0))))-IF(L70&lt;=8,0,IF(L70&lt;=16,(L70-9)*0.34,IF(L70&lt;=24,(L70-17)*0.34,IF(L70&lt;=32,(L70-25)*0.34,0)))),0)+IF(F70="JOŽ",IF(L70=1,85,IF(L70=2,59.5,IF(L70=3,45,IF(L70=4,32.5,IF(L70=5,30,IF(L70=6,27.5,IF(L70=7,25,IF(L70=8,22.5,0))))))))+IF(L70&lt;=8,0,IF(L70&lt;=16,19,IF(L70&lt;=24,13,0)))-IF(L70&lt;=8,0,IF(L70&lt;=16,(L70-9)*0.425,IF(L70&lt;=24,(L70-17)*0.425,0))),0)+IF(F70="JPČ",IF(L70=1,68,IF(L70=2,47.6,IF(L70=3,36,IF(L70=4,26,IF(L70=5,24,IF(L70=6,22,IF(L70=7,20,IF(L70=8,18,0))))))))+IF(L70&lt;=8,0,IF(L70&lt;=16,13,IF(L70&lt;=24,9,0)))-IF(L70&lt;=8,0,IF(L70&lt;=16,(L70-9)*0.34,IF(L70&lt;=24,(L70-17)*0.34,0))),0)+IF(F70="JEČ",IF(L70=1,34,IF(L70=2,26.04,IF(L70=3,20.6,IF(L70=4,12,IF(L70=5,11,IF(L70=6,10,IF(L70=7,9,IF(L70=8,8,0))))))))+IF(L70&lt;=8,0,IF(L70&lt;=16,6,0))-IF(L70&lt;=8,0,IF(L70&lt;=16,(L70-9)*0.17,0)),0)+IF(F70="JEOF",IF(L70=1,34,IF(L70=2,26.04,IF(L70=3,20.6,IF(L70=4,12,IF(L70=5,11,IF(L70=6,10,IF(L70=7,9,IF(L70=8,8,0))))))))+IF(L70&lt;=8,0,IF(L70&lt;=16,6,0))-IF(L70&lt;=8,0,IF(L70&lt;=16,(L70-9)*0.17,0)),0)+IF(F70="JnPČ",IF(L70=1,51,IF(L70=2,35.7,IF(L70=3,27,IF(L70=4,19.5,IF(L70=5,18,IF(L70=6,16.5,IF(L70=7,15,IF(L70=8,13.5,0))))))))+IF(L70&lt;=8,0,IF(L70&lt;=16,10,0))-IF(L70&lt;=8,0,IF(L70&lt;=16,(L70-9)*0.255,0)),0)+IF(F70="JnEČ",IF(L70=1,25.5,IF(L70=2,19.53,IF(L70=3,15.48,IF(L70=4,9,IF(L70=5,8.25,IF(L70=6,7.5,IF(L70=7,6.75,IF(L70=8,6,0))))))))+IF(L70&lt;=8,0,IF(L70&lt;=16,5,0))-IF(L70&lt;=8,0,IF(L70&lt;=16,(L70-9)*0.1275,0)),0)+IF(F70="JčPČ",IF(L70=1,21.25,IF(L70=2,14.5,IF(L70=3,11.5,IF(L70=4,7,IF(L70=5,6.5,IF(L70=6,6,IF(L70=7,5.5,IF(L70=8,5,0))))))))+IF(L70&lt;=8,0,IF(L70&lt;=16,4,0))-IF(L70&lt;=8,0,IF(L70&lt;=16,(L70-9)*0.10625,0)),0)+IF(F70="JčEČ",IF(L70=1,17,IF(L70=2,13.02,IF(L70=3,10.32,IF(L70=4,6,IF(L70=5,5.5,IF(L70=6,5,IF(L70=7,4.5,IF(L70=8,4,0))))))))+IF(L70&lt;=8,0,IF(L70&lt;=16,3,0))-IF(L70&lt;=8,0,IF(L70&lt;=16,(L70-9)*0.085,0)),0)+IF(F70="NEAK",IF(L70=1,11.48,IF(L70=2,8.79,IF(L70=3,6.97,IF(L70=4,4.05,IF(L70=5,3.71,IF(L70=6,3.38,IF(L70=7,3.04,IF(L70=8,2.7,0))))))))+IF(L70&lt;=8,0,IF(L70&lt;=16,2,IF(L70&lt;=24,1.3,0)))-IF(L70&lt;=8,0,IF(L70&lt;=16,(L70-9)*0.0574,IF(L70&lt;=24,(L70-17)*0.0574,0))),0))*IF(L70&lt;0,1,IF(OR(F70="PČ",F70="PŽ",F70="PT"),IF(J70&lt;32,J70/32,1),1))* IF(L70&lt;0,1,IF(OR(F70="EČ",F70="EŽ",F70="JOŽ",F70="JPČ",F70="NEAK"),IF(J70&lt;24,J70/24,1),1))*IF(L70&lt;0,1,IF(OR(F70="PČneol",F70="JEČ",F70="JEOF",F70="JnPČ",F70="JnEČ",F70="JčPČ",F70="JčEČ"),IF(J70&lt;16,J70/16,1),1))*IF(L70&lt;0,1,IF(F70="EČneol",IF(J70&lt;8,J70/8,1),1))</f>
        <v>76.775000000000006</v>
      </c>
      <c r="O70" s="9">
        <f t="shared" ref="O70:O71" si="25">IF(F70="OŽ",N70,IF(H70="Ne",IF(J70*0.3&lt;J70-L70,N70,0),IF(J70*0.1&lt;J70-L70,N70,0)))</f>
        <v>76.775000000000006</v>
      </c>
      <c r="P70" s="4">
        <f t="shared" ref="P70" si="26">IF(O70=0,0,IF(F70="OŽ",IF(L70&gt;35,0,IF(J70&gt;35,(36-L70)*1.836,((36-L70)-(36-J70))*1.836)),0)+IF(F70="PČ",IF(L70&gt;31,0,IF(J70&gt;31,(32-L70)*1.347,((32-L70)-(32-J70))*1.347)),0)+ IF(F70="PČneol",IF(L70&gt;15,0,IF(J70&gt;15,(16-L70)*0.255,((16-L70)-(16-J70))*0.255)),0)+IF(F70="PŽ",IF(L70&gt;31,0,IF(J70&gt;31,(32-L70)*0.255,((32-L70)-(32-J70))*0.255)),0)+IF(F70="EČ",IF(L70&gt;23,0,IF(J70&gt;23,(24-L70)*0.612,((24-L70)-(24-J70))*0.612)),0)+IF(F70="EČneol",IF(L70&gt;7,0,IF(J70&gt;7,(8-L70)*0.204,((8-L70)-(8-J70))*0.204)),0)+IF(F70="EŽ",IF(L70&gt;23,0,IF(J70&gt;23,(24-L70)*0.204,((24-L70)-(24-J70))*0.204)),0)+IF(F70="PT",IF(L70&gt;31,0,IF(J70&gt;31,(32-L70)*0.204,((32-L70)-(32-J70))*0.204)),0)+IF(F70="JOŽ",IF(L70&gt;23,0,IF(J70&gt;23,(24-L70)*0.255,((24-L70)-(24-J70))*0.255)),0)+IF(F70="JPČ",IF(L70&gt;23,0,IF(J70&gt;23,(24-L70)*0.204,((24-L70)-(24-J70))*0.204)),0)+IF(F70="JEČ",IF(L70&gt;15,0,IF(J70&gt;15,(16-L70)*0.102,((16-L70)-(16-J70))*0.102)),0)+IF(F70="JEOF",IF(L70&gt;15,0,IF(J70&gt;15,(16-L70)*0.102,((16-L70)-(16-J70))*0.102)),0)+IF(F70="JnPČ",IF(L70&gt;15,0,IF(J70&gt;15,(16-L70)*0.153,((16-L70)-(16-J70))*0.153)),0)+IF(F70="JnEČ",IF(L70&gt;15,0,IF(J70&gt;15,(16-L70)*0.0765,((16-L70)-(16-J70))*0.0765)),0)+IF(F70="JčPČ",IF(L70&gt;15,0,IF(J70&gt;15,(16-L70)*0.06375,((16-L70)-(16-J70))*0.06375)),0)+IF(F70="JčEČ",IF(L70&gt;15,0,IF(J70&gt;15,(16-L70)*0.051,((16-L70)-(16-J70))*0.051)),0)+IF(F70="NEAK",IF(L70&gt;23,0,IF(J70&gt;23,(24-L70)*0.03444,((24-L70)-(24-J70))*0.03444)),0))</f>
        <v>24.245999999999999</v>
      </c>
      <c r="Q70" s="11">
        <f t="shared" ref="Q70" si="27">IF(ISERROR(P70*100/N70),0,(P70*100/N70))</f>
        <v>31.580592640833601</v>
      </c>
      <c r="R70" s="10">
        <f t="shared" ref="R70:R71" si="28">IF(Q70&lt;=30,O70+P70,O70+O70*0.3)*IF(G70=1,0.4,IF(G70=2,0.75,IF(G70="1 (kas 4 m. 1 k. nerengiamos)",0.52,1)))*IF(D70="olimpinė",1,IF(M70="Ne",0.5,1))*IF(OR(A$5="Lietuvos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federacija"),IF(OR(J70&lt;8,K70&lt;16),0,1),1)*E70*IF(I70&lt;=1,1,1/I70)*IF(OR(A$5="Lietuvos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74.855625000000003</v>
      </c>
      <c r="S70" s="8"/>
    </row>
    <row r="71" spans="1:19">
      <c r="A71" s="64">
        <v>2</v>
      </c>
      <c r="B71" s="64"/>
      <c r="C71" s="12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3">
        <f t="shared" si="24"/>
        <v>0</v>
      </c>
      <c r="O71" s="9">
        <f t="shared" si="25"/>
        <v>0</v>
      </c>
      <c r="P71" s="4">
        <f t="shared" ref="P71" si="29">IF(O71=0,0,IF(F71="OŽ",IF(L71&gt;35,0,IF(J71&gt;35,(36-L71)*1.836,((36-L71)-(36-J71))*1.836)),0)+IF(F71="PČ",IF(L71&gt;31,0,IF(J71&gt;31,(32-L71)*1.347,((32-L71)-(32-J71))*1.347)),0)+ IF(F71="PČneol",IF(L71&gt;15,0,IF(J71&gt;15,(16-L71)*0.255,((16-L71)-(16-J71))*0.255)),0)+IF(F71="PŽ",IF(L71&gt;31,0,IF(J71&gt;31,(32-L71)*0.255,((32-L71)-(32-J71))*0.255)),0)+IF(F71="EČ",IF(L71&gt;23,0,IF(J71&gt;23,(24-L71)*0.612,((24-L71)-(24-J71))*0.612)),0)+IF(F71="EČneol",IF(L71&gt;7,0,IF(J71&gt;7,(8-L71)*0.204,((8-L71)-(8-J71))*0.204)),0)+IF(F71="EŽ",IF(L71&gt;23,0,IF(J71&gt;23,(24-L71)*0.204,((24-L71)-(24-J71))*0.204)),0)+IF(F71="PT",IF(L71&gt;31,0,IF(J71&gt;31,(32-L71)*0.204,((32-L71)-(32-J71))*0.204)),0)+IF(F71="JOŽ",IF(L71&gt;23,0,IF(J71&gt;23,(24-L71)*0.255,((24-L71)-(24-J71))*0.255)),0)+IF(F71="JPČ",IF(L71&gt;23,0,IF(J71&gt;23,(24-L71)*0.204,((24-L71)-(24-J71))*0.204)),0)+IF(F71="JEČ",IF(L71&gt;15,0,IF(J71&gt;15,(16-L71)*0.102,((16-L71)-(16-J71))*0.102)),0)+IF(F71="JEOF",IF(L71&gt;15,0,IF(J71&gt;15,(16-L71)*0.102,((16-L71)-(16-J71))*0.102)),0)+IF(F71="JnPČ",IF(L71&gt;15,0,IF(J71&gt;15,(16-L71)*0.153,((16-L71)-(16-J71))*0.153)),0)+IF(F71="JnEČ",IF(L71&gt;15,0,IF(J71&gt;15,(16-L71)*0.0765,((16-L71)-(16-J71))*0.0765)),0)+IF(F71="JčPČ",IF(L71&gt;15,0,IF(J71&gt;15,(16-L71)*0.06375,((16-L71)-(16-J71))*0.06375)),0)+IF(F71="JčEČ",IF(L71&gt;15,0,IF(J71&gt;15,(16-L71)*0.051,((16-L71)-(16-J71))*0.051)),0)+IF(F71="NEAK",IF(L71&gt;23,0,IF(J71&gt;23,(24-L71)*0.03444,((24-L71)-(24-J71))*0.03444)),0))</f>
        <v>0</v>
      </c>
      <c r="Q71" s="11">
        <f t="shared" ref="Q71" si="30">IF(ISERROR(P71*100/N71),0,(P71*100/N71))</f>
        <v>0</v>
      </c>
      <c r="R71" s="10">
        <f t="shared" si="28"/>
        <v>0</v>
      </c>
      <c r="S71" s="8"/>
    </row>
    <row r="72" spans="1:19">
      <c r="A72" s="82" t="s">
        <v>33</v>
      </c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4"/>
      <c r="R72" s="10">
        <f>SUM(R70:R71)</f>
        <v>74.855625000000003</v>
      </c>
      <c r="S72" s="8"/>
    </row>
    <row r="73" spans="1:19">
      <c r="A73" s="14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6"/>
      <c r="S73" s="8"/>
    </row>
    <row r="74" spans="1:19" ht="15.75">
      <c r="A74" s="24" t="s">
        <v>34</v>
      </c>
      <c r="B74" s="24"/>
      <c r="C74" s="57" t="s">
        <v>53</v>
      </c>
      <c r="D74" s="57"/>
      <c r="E74" s="57"/>
      <c r="F74" s="57"/>
      <c r="G74" s="57"/>
      <c r="H74" s="57"/>
      <c r="I74" s="57"/>
      <c r="J74" s="57"/>
      <c r="K74" s="57"/>
      <c r="L74" s="57"/>
      <c r="M74" s="15"/>
      <c r="N74" s="15"/>
      <c r="O74" s="15"/>
      <c r="P74" s="15"/>
      <c r="Q74" s="15"/>
      <c r="R74" s="16"/>
      <c r="S74" s="8"/>
    </row>
    <row r="75" spans="1:19" s="8" customFormat="1" ht="15.75">
      <c r="A75" s="24"/>
      <c r="B75" s="59" t="s">
        <v>54</v>
      </c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15"/>
      <c r="N75" s="15"/>
      <c r="O75" s="15"/>
      <c r="P75" s="15"/>
      <c r="Q75" s="15"/>
      <c r="R75" s="16"/>
    </row>
    <row r="76" spans="1:19" s="8" customFormat="1" ht="15.75">
      <c r="A76" s="24"/>
      <c r="B76" s="59" t="s">
        <v>55</v>
      </c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15"/>
      <c r="N76" s="15"/>
      <c r="O76" s="15"/>
      <c r="P76" s="15"/>
      <c r="Q76" s="15"/>
      <c r="R76" s="16"/>
    </row>
    <row r="77" spans="1:19">
      <c r="A77" s="49" t="s">
        <v>46</v>
      </c>
      <c r="B77" s="49"/>
      <c r="C77" s="49"/>
      <c r="D77" s="49"/>
      <c r="E77" s="49"/>
      <c r="F77" s="49"/>
      <c r="G77" s="49"/>
      <c r="H77" s="49"/>
      <c r="I77" s="49"/>
      <c r="J77" s="15"/>
      <c r="K77" s="15"/>
      <c r="L77" s="15"/>
      <c r="M77" s="15"/>
      <c r="N77" s="15"/>
      <c r="O77" s="15"/>
      <c r="P77" s="15"/>
      <c r="Q77" s="15"/>
      <c r="R77" s="16"/>
      <c r="S77" s="8"/>
    </row>
    <row r="78" spans="1:19">
      <c r="A78" s="72" t="s">
        <v>56</v>
      </c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60"/>
      <c r="R78" s="8"/>
      <c r="S78" s="8"/>
    </row>
    <row r="79" spans="1:19" ht="18">
      <c r="A79" s="74" t="s">
        <v>27</v>
      </c>
      <c r="B79" s="75"/>
      <c r="C79" s="75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60"/>
      <c r="R79" s="8"/>
      <c r="S79" s="8"/>
    </row>
    <row r="80" spans="1:19">
      <c r="A80" s="72" t="s">
        <v>40</v>
      </c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60"/>
      <c r="R80" s="8"/>
      <c r="S80" s="8"/>
    </row>
    <row r="81" spans="1:19">
      <c r="A81" s="64">
        <v>1</v>
      </c>
      <c r="B81" s="64" t="s">
        <v>57</v>
      </c>
      <c r="C81" s="12">
        <v>100</v>
      </c>
      <c r="D81" s="64" t="s">
        <v>29</v>
      </c>
      <c r="E81" s="64">
        <v>1</v>
      </c>
      <c r="F81" s="64" t="s">
        <v>58</v>
      </c>
      <c r="G81" s="64">
        <v>1</v>
      </c>
      <c r="H81" s="64" t="s">
        <v>31</v>
      </c>
      <c r="I81" s="64"/>
      <c r="J81" s="64">
        <v>36</v>
      </c>
      <c r="K81" s="64">
        <v>16</v>
      </c>
      <c r="L81" s="64">
        <v>14</v>
      </c>
      <c r="M81" s="64" t="s">
        <v>31</v>
      </c>
      <c r="N81" s="3">
        <f t="shared" ref="N81:N82" si="31">(IF(F81="OŽ",IF(L81=1,550.8,IF(L81=2,426.38,IF(L81=3,342.14,IF(L81=4,181.44,IF(L81=5,168.48,IF(L81=6,155.52,IF(L81=7,148.5,IF(L81=8,144,0))))))))+IF(L81&lt;=8,0,IF(L81&lt;=16,137.7,IF(L81&lt;=24,108,IF(L81&lt;=32,80.1,IF(L81&lt;=36,52.2,0)))))-IF(L81&lt;=8,0,IF(L81&lt;=16,(L81-9)*2.754,IF(L81&lt;=24,(L81-17)* 2.754,IF(L81&lt;=32,(L81-25)* 2.754,IF(L81&lt;=36,(L81-33)*2.754,0))))),0)+IF(F81="PČ",IF(L81=1,449,IF(L81=2,314.6,IF(L81=3,238,IF(L81=4,172,IF(L81=5,159,IF(L81=6,145,IF(L81=7,132,IF(L81=8,119,0))))))))+IF(L81&lt;=8,0,IF(L81&lt;=16,88,IF(L81&lt;=24,55,IF(L81&lt;=32,22,0))))-IF(L81&lt;=8,0,IF(L81&lt;=16,(L81-9)*2.245,IF(L81&lt;=24,(L81-17)*2.245,IF(L81&lt;=32,(L81-25)*2.245,0)))),0)+IF(F81="PČneol",IF(L81=1,85,IF(L81=2,64.61,IF(L81=3,50.76,IF(L81=4,16.25,IF(L81=5,15,IF(L81=6,13.75,IF(L81=7,12.5,IF(L81=8,11.25,0))))))))+IF(L81&lt;=8,0,IF(L81&lt;=16,9,0))-IF(L81&lt;=8,0,IF(L81&lt;=16,(L81-9)*0.425,0)),0)+IF(F81="PŽ",IF(L81=1,85,IF(L81=2,59.5,IF(L81=3,45,IF(L81=4,32.5,IF(L81=5,30,IF(L81=6,27.5,IF(L81=7,25,IF(L81=8,22.5,0))))))))+IF(L81&lt;=8,0,IF(L81&lt;=16,19,IF(L81&lt;=24,13,IF(L81&lt;=32,8,0))))-IF(L81&lt;=8,0,IF(L81&lt;=16,(L81-9)*0.425,IF(L81&lt;=24,(L81-17)*0.425,IF(L81&lt;=32,(L81-25)*0.425,0)))),0)+IF(F81="EČ",IF(L81=1,204,IF(L81=2,156.24,IF(L81=3,123.84,IF(L81=4,72,IF(L81=5,66,IF(L81=6,60,IF(L81=7,54,IF(L81=8,48,0))))))))+IF(L81&lt;=8,0,IF(L81&lt;=16,40,IF(L81&lt;=24,25,0)))-IF(L81&lt;=8,0,IF(L81&lt;=16,(L81-9)*1.02,IF(L81&lt;=24,(L81-17)*1.02,0))),0)+IF(F81="EČneol",IF(L81=1,68,IF(L81=2,51.69,IF(L81=3,40.61,IF(L81=4,13,IF(L81=5,12,IF(L81=6,11,IF(L81=7,10,IF(L81=8,9,0)))))))))+IF(F81="EŽ",IF(L81=1,68,IF(L81=2,47.6,IF(L81=3,36,IF(L81=4,18,IF(L81=5,16.5,IF(L81=6,15,IF(L81=7,13.5,IF(L81=8,12,0))))))))+IF(L81&lt;=8,0,IF(L81&lt;=16,10,IF(L81&lt;=24,6,0)))-IF(L81&lt;=8,0,IF(L81&lt;=16,(L81-9)*0.34,IF(L81&lt;=24,(L81-17)*0.34,0))),0)+IF(F81="PT",IF(L81=1,68,IF(L81=2,52.08,IF(L81=3,41.28,IF(L81=4,24,IF(L81=5,22,IF(L81=6,20,IF(L81=7,18,IF(L81=8,16,0))))))))+IF(L81&lt;=8,0,IF(L81&lt;=16,13,IF(L81&lt;=24,9,IF(L81&lt;=32,4,0))))-IF(L81&lt;=8,0,IF(L81&lt;=16,(L81-9)*0.34,IF(L81&lt;=24,(L81-17)*0.34,IF(L81&lt;=32,(L81-25)*0.34,0)))),0)+IF(F81="JOŽ",IF(L81=1,85,IF(L81=2,59.5,IF(L81=3,45,IF(L81=4,32.5,IF(L81=5,30,IF(L81=6,27.5,IF(L81=7,25,IF(L81=8,22.5,0))))))))+IF(L81&lt;=8,0,IF(L81&lt;=16,19,IF(L81&lt;=24,13,0)))-IF(L81&lt;=8,0,IF(L81&lt;=16,(L81-9)*0.425,IF(L81&lt;=24,(L81-17)*0.425,0))),0)+IF(F81="JPČ",IF(L81=1,68,IF(L81=2,47.6,IF(L81=3,36,IF(L81=4,26,IF(L81=5,24,IF(L81=6,22,IF(L81=7,20,IF(L81=8,18,0))))))))+IF(L81&lt;=8,0,IF(L81&lt;=16,13,IF(L81&lt;=24,9,0)))-IF(L81&lt;=8,0,IF(L81&lt;=16,(L81-9)*0.34,IF(L81&lt;=24,(L81-17)*0.34,0))),0)+IF(F81="JEČ",IF(L81=1,34,IF(L81=2,26.04,IF(L81=3,20.6,IF(L81=4,12,IF(L81=5,11,IF(L81=6,10,IF(L81=7,9,IF(L81=8,8,0))))))))+IF(L81&lt;=8,0,IF(L81&lt;=16,6,0))-IF(L81&lt;=8,0,IF(L81&lt;=16,(L81-9)*0.17,0)),0)+IF(F81="JEOF",IF(L81=1,34,IF(L81=2,26.04,IF(L81=3,20.6,IF(L81=4,12,IF(L81=5,11,IF(L81=6,10,IF(L81=7,9,IF(L81=8,8,0))))))))+IF(L81&lt;=8,0,IF(L81&lt;=16,6,0))-IF(L81&lt;=8,0,IF(L81&lt;=16,(L81-9)*0.17,0)),0)+IF(F81="JnPČ",IF(L81=1,51,IF(L81=2,35.7,IF(L81=3,27,IF(L81=4,19.5,IF(L81=5,18,IF(L81=6,16.5,IF(L81=7,15,IF(L81=8,13.5,0))))))))+IF(L81&lt;=8,0,IF(L81&lt;=16,10,0))-IF(L81&lt;=8,0,IF(L81&lt;=16,(L81-9)*0.255,0)),0)+IF(F81="JnEČ",IF(L81=1,25.5,IF(L81=2,19.53,IF(L81=3,15.48,IF(L81=4,9,IF(L81=5,8.25,IF(L81=6,7.5,IF(L81=7,6.75,IF(L81=8,6,0))))))))+IF(L81&lt;=8,0,IF(L81&lt;=16,5,0))-IF(L81&lt;=8,0,IF(L81&lt;=16,(L81-9)*0.1275,0)),0)+IF(F81="JčPČ",IF(L81=1,21.25,IF(L81=2,14.5,IF(L81=3,11.5,IF(L81=4,7,IF(L81=5,6.5,IF(L81=6,6,IF(L81=7,5.5,IF(L81=8,5,0))))))))+IF(L81&lt;=8,0,IF(L81&lt;=16,4,0))-IF(L81&lt;=8,0,IF(L81&lt;=16,(L81-9)*0.10625,0)),0)+IF(F81="JčEČ",IF(L81=1,17,IF(L81=2,13.02,IF(L81=3,10.32,IF(L81=4,6,IF(L81=5,5.5,IF(L81=6,5,IF(L81=7,4.5,IF(L81=8,4,0))))))))+IF(L81&lt;=8,0,IF(L81&lt;=16,3,0))-IF(L81&lt;=8,0,IF(L81&lt;=16,(L81-9)*0.085,0)),0)+IF(F81="NEAK",IF(L81=1,11.48,IF(L81=2,8.79,IF(L81=3,6.97,IF(L81=4,4.05,IF(L81=5,3.71,IF(L81=6,3.38,IF(L81=7,3.04,IF(L81=8,2.7,0))))))))+IF(L81&lt;=8,0,IF(L81&lt;=16,2,IF(L81&lt;=24,1.3,0)))-IF(L81&lt;=8,0,IF(L81&lt;=16,(L81-9)*0.0574,IF(L81&lt;=24,(L81-17)*0.0574,0))),0))*IF(L81&lt;0,1,IF(OR(F81="PČ",F81="PŽ",F81="PT"),IF(J81&lt;32,J81/32,1),1))* IF(L81&lt;0,1,IF(OR(F81="EČ",F81="EŽ",F81="JOŽ",F81="JPČ",F81="NEAK"),IF(J81&lt;24,J81/24,1),1))*IF(L81&lt;0,1,IF(OR(F81="PČneol",F81="JEČ",F81="JEOF",F81="JnPČ",F81="JnEČ",F81="JčPČ",F81="JčEČ"),IF(J81&lt;16,J81/16,1),1))*IF(L81&lt;0,1,IF(F81="EČneol",IF(J81&lt;8,J81/8,1),1))</f>
        <v>11.3</v>
      </c>
      <c r="O81" s="9">
        <f t="shared" ref="O81:O82" si="32">IF(F81="OŽ",N81,IF(H81="Ne",IF(J81*0.3&lt;J81-L81,N81,0),IF(J81*0.1&lt;J81-L81,N81,0)))</f>
        <v>11.3</v>
      </c>
      <c r="P81" s="4">
        <f t="shared" ref="P81" si="33">IF(O81=0,0,IF(F81="OŽ",IF(L81&gt;35,0,IF(J81&gt;35,(36-L81)*1.836,((36-L81)-(36-J81))*1.836)),0)+IF(F81="PČ",IF(L81&gt;31,0,IF(J81&gt;31,(32-L81)*1.347,((32-L81)-(32-J81))*1.347)),0)+ IF(F81="PČneol",IF(L81&gt;15,0,IF(J81&gt;15,(16-L81)*0.255,((16-L81)-(16-J81))*0.255)),0)+IF(F81="PŽ",IF(L81&gt;31,0,IF(J81&gt;31,(32-L81)*0.255,((32-L81)-(32-J81))*0.255)),0)+IF(F81="EČ",IF(L81&gt;23,0,IF(J81&gt;23,(24-L81)*0.612,((24-L81)-(24-J81))*0.612)),0)+IF(F81="EČneol",IF(L81&gt;7,0,IF(J81&gt;7,(8-L81)*0.204,((8-L81)-(8-J81))*0.204)),0)+IF(F81="EŽ",IF(L81&gt;23,0,IF(J81&gt;23,(24-L81)*0.204,((24-L81)-(24-J81))*0.204)),0)+IF(F81="PT",IF(L81&gt;31,0,IF(J81&gt;31,(32-L81)*0.204,((32-L81)-(32-J81))*0.204)),0)+IF(F81="JOŽ",IF(L81&gt;23,0,IF(J81&gt;23,(24-L81)*0.255,((24-L81)-(24-J81))*0.255)),0)+IF(F81="JPČ",IF(L81&gt;23,0,IF(J81&gt;23,(24-L81)*0.204,((24-L81)-(24-J81))*0.204)),0)+IF(F81="JEČ",IF(L81&gt;15,0,IF(J81&gt;15,(16-L81)*0.102,((16-L81)-(16-J81))*0.102)),0)+IF(F81="JEOF",IF(L81&gt;15,0,IF(J81&gt;15,(16-L81)*0.102,((16-L81)-(16-J81))*0.102)),0)+IF(F81="JnPČ",IF(L81&gt;15,0,IF(J81&gt;15,(16-L81)*0.153,((16-L81)-(16-J81))*0.153)),0)+IF(F81="JnEČ",IF(L81&gt;15,0,IF(J81&gt;15,(16-L81)*0.0765,((16-L81)-(16-J81))*0.0765)),0)+IF(F81="JčPČ",IF(L81&gt;15,0,IF(J81&gt;15,(16-L81)*0.06375,((16-L81)-(16-J81))*0.06375)),0)+IF(F81="JčEČ",IF(L81&gt;15,0,IF(J81&gt;15,(16-L81)*0.051,((16-L81)-(16-J81))*0.051)),0)+IF(F81="NEAK",IF(L81&gt;23,0,IF(J81&gt;23,(24-L81)*0.03444,((24-L81)-(24-J81))*0.03444)),0))</f>
        <v>2.04</v>
      </c>
      <c r="Q81" s="11">
        <f t="shared" ref="Q81" si="34">IF(ISERROR(P81*100/N81),0,(P81*100/N81))</f>
        <v>18.053097345132741</v>
      </c>
      <c r="R81" s="10">
        <f t="shared" ref="R81:R82" si="35">IF(Q81&lt;=30,O81+P81,O81+O81*0.3)*IF(G81=1,0.4,IF(G81=2,0.75,IF(G81="1 (kas 4 m. 1 k. nerengiamos)",0.52,1)))*IF(D81="olimpinė",1,IF(M81="Ne",0.5,1))*IF(OR(A$5="Lietuvos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federacija"),IF(OR(J81&lt;8,K81&lt;16),0,1),1)*E81*IF(I81&lt;=1,1,1/I81)*IF(OR(A$5="Lietuvos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5.3360000000000003</v>
      </c>
      <c r="S81" s="8"/>
    </row>
    <row r="82" spans="1:19">
      <c r="A82" s="64">
        <v>2</v>
      </c>
      <c r="B82" s="64"/>
      <c r="C82" s="12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3">
        <f t="shared" si="31"/>
        <v>0</v>
      </c>
      <c r="O82" s="9">
        <f t="shared" si="32"/>
        <v>0</v>
      </c>
      <c r="P82" s="4">
        <f t="shared" ref="P82" si="36">IF(O82=0,0,IF(F82="OŽ",IF(L82&gt;35,0,IF(J82&gt;35,(36-L82)*1.836,((36-L82)-(36-J82))*1.836)),0)+IF(F82="PČ",IF(L82&gt;31,0,IF(J82&gt;31,(32-L82)*1.347,((32-L82)-(32-J82))*1.347)),0)+ IF(F82="PČneol",IF(L82&gt;15,0,IF(J82&gt;15,(16-L82)*0.255,((16-L82)-(16-J82))*0.255)),0)+IF(F82="PŽ",IF(L82&gt;31,0,IF(J82&gt;31,(32-L82)*0.255,((32-L82)-(32-J82))*0.255)),0)+IF(F82="EČ",IF(L82&gt;23,0,IF(J82&gt;23,(24-L82)*0.612,((24-L82)-(24-J82))*0.612)),0)+IF(F82="EČneol",IF(L82&gt;7,0,IF(J82&gt;7,(8-L82)*0.204,((8-L82)-(8-J82))*0.204)),0)+IF(F82="EŽ",IF(L82&gt;23,0,IF(J82&gt;23,(24-L82)*0.204,((24-L82)-(24-J82))*0.204)),0)+IF(F82="PT",IF(L82&gt;31,0,IF(J82&gt;31,(32-L82)*0.204,((32-L82)-(32-J82))*0.204)),0)+IF(F82="JOŽ",IF(L82&gt;23,0,IF(J82&gt;23,(24-L82)*0.255,((24-L82)-(24-J82))*0.255)),0)+IF(F82="JPČ",IF(L82&gt;23,0,IF(J82&gt;23,(24-L82)*0.204,((24-L82)-(24-J82))*0.204)),0)+IF(F82="JEČ",IF(L82&gt;15,0,IF(J82&gt;15,(16-L82)*0.102,((16-L82)-(16-J82))*0.102)),0)+IF(F82="JEOF",IF(L82&gt;15,0,IF(J82&gt;15,(16-L82)*0.102,((16-L82)-(16-J82))*0.102)),0)+IF(F82="JnPČ",IF(L82&gt;15,0,IF(J82&gt;15,(16-L82)*0.153,((16-L82)-(16-J82))*0.153)),0)+IF(F82="JnEČ",IF(L82&gt;15,0,IF(J82&gt;15,(16-L82)*0.0765,((16-L82)-(16-J82))*0.0765)),0)+IF(F82="JčPČ",IF(L82&gt;15,0,IF(J82&gt;15,(16-L82)*0.06375,((16-L82)-(16-J82))*0.06375)),0)+IF(F82="JčEČ",IF(L82&gt;15,0,IF(J82&gt;15,(16-L82)*0.051,((16-L82)-(16-J82))*0.051)),0)+IF(F82="NEAK",IF(L82&gt;23,0,IF(J82&gt;23,(24-L82)*0.03444,((24-L82)-(24-J82))*0.03444)),0))</f>
        <v>0</v>
      </c>
      <c r="Q82" s="11">
        <f t="shared" ref="Q82" si="37">IF(ISERROR(P82*100/N82),0,(P82*100/N82))</f>
        <v>0</v>
      </c>
      <c r="R82" s="10">
        <f t="shared" si="35"/>
        <v>0</v>
      </c>
      <c r="S82" s="8"/>
    </row>
    <row r="83" spans="1:19" ht="15" customHeight="1">
      <c r="A83" s="67" t="s">
        <v>33</v>
      </c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9"/>
      <c r="R83" s="10">
        <f>SUM(R81:R82)</f>
        <v>5.3360000000000003</v>
      </c>
      <c r="S83" s="8"/>
    </row>
    <row r="84" spans="1:19" ht="15.75">
      <c r="A84" s="24" t="s">
        <v>34</v>
      </c>
      <c r="B84" s="24"/>
      <c r="C84" s="57" t="s">
        <v>59</v>
      </c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15"/>
      <c r="O84" s="15"/>
      <c r="P84" s="15"/>
      <c r="Q84" s="15"/>
      <c r="R84" s="16"/>
      <c r="S84" s="8"/>
    </row>
    <row r="85" spans="1:19" s="8" customFormat="1" ht="15.75">
      <c r="A85" s="24"/>
      <c r="B85" s="24"/>
      <c r="C85" s="57" t="s">
        <v>60</v>
      </c>
      <c r="D85" s="58"/>
      <c r="E85" s="58"/>
      <c r="F85" s="58"/>
      <c r="G85" s="58"/>
      <c r="H85" s="58"/>
      <c r="I85" s="58"/>
      <c r="J85" s="15"/>
      <c r="K85" s="15"/>
      <c r="L85" s="15"/>
      <c r="M85" s="15"/>
      <c r="N85" s="15"/>
      <c r="O85" s="15"/>
      <c r="P85" s="15"/>
      <c r="Q85" s="15"/>
      <c r="R85" s="16"/>
    </row>
    <row r="86" spans="1:19">
      <c r="A86" s="49" t="s">
        <v>46</v>
      </c>
      <c r="B86" s="49"/>
      <c r="C86" s="49"/>
      <c r="D86" s="49"/>
      <c r="E86" s="49"/>
      <c r="F86" s="49"/>
      <c r="G86" s="49"/>
      <c r="H86" s="49"/>
      <c r="I86" s="49"/>
      <c r="J86" s="15"/>
      <c r="K86" s="15"/>
      <c r="L86" s="15"/>
      <c r="M86" s="15"/>
      <c r="N86" s="15"/>
      <c r="O86" s="15"/>
      <c r="P86" s="15"/>
      <c r="Q86" s="15"/>
      <c r="R86" s="16"/>
      <c r="S86" s="8"/>
    </row>
    <row r="87" spans="1:19" s="8" customFormat="1">
      <c r="A87" s="49"/>
      <c r="B87" s="49"/>
      <c r="C87" s="49"/>
      <c r="D87" s="49"/>
      <c r="E87" s="49"/>
      <c r="F87" s="49"/>
      <c r="G87" s="49"/>
      <c r="H87" s="49"/>
      <c r="I87" s="49"/>
      <c r="J87" s="15"/>
      <c r="K87" s="15"/>
      <c r="L87" s="15"/>
      <c r="M87" s="15"/>
      <c r="N87" s="15"/>
      <c r="O87" s="15"/>
      <c r="P87" s="15"/>
      <c r="Q87" s="15"/>
      <c r="R87" s="16"/>
    </row>
    <row r="88" spans="1:19">
      <c r="A88" s="72" t="s">
        <v>61</v>
      </c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60"/>
      <c r="R88" s="8"/>
      <c r="S88" s="8"/>
    </row>
    <row r="89" spans="1:19" ht="18">
      <c r="A89" s="74" t="s">
        <v>27</v>
      </c>
      <c r="B89" s="75"/>
      <c r="C89" s="75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60"/>
      <c r="R89" s="8"/>
      <c r="S89" s="8"/>
    </row>
    <row r="90" spans="1:19">
      <c r="A90" s="72" t="s">
        <v>40</v>
      </c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60"/>
      <c r="R90" s="8"/>
      <c r="S90" s="8"/>
    </row>
    <row r="91" spans="1:19">
      <c r="A91" s="64">
        <v>1</v>
      </c>
      <c r="B91" s="64" t="s">
        <v>62</v>
      </c>
      <c r="C91" s="12">
        <v>100</v>
      </c>
      <c r="D91" s="64" t="s">
        <v>29</v>
      </c>
      <c r="E91" s="64">
        <v>1</v>
      </c>
      <c r="F91" s="64" t="s">
        <v>63</v>
      </c>
      <c r="G91" s="64">
        <v>1</v>
      </c>
      <c r="H91" s="64" t="s">
        <v>31</v>
      </c>
      <c r="I91" s="64"/>
      <c r="J91" s="64">
        <v>40</v>
      </c>
      <c r="K91" s="64">
        <v>16</v>
      </c>
      <c r="L91" s="64">
        <v>8</v>
      </c>
      <c r="M91" s="64" t="s">
        <v>31</v>
      </c>
      <c r="N91" s="3">
        <f t="shared" ref="N91:N92" si="38">(IF(F91="OŽ",IF(L91=1,550.8,IF(L91=2,426.38,IF(L91=3,342.14,IF(L91=4,181.44,IF(L91=5,168.48,IF(L91=6,155.52,IF(L91=7,148.5,IF(L91=8,144,0))))))))+IF(L91&lt;=8,0,IF(L91&lt;=16,137.7,IF(L91&lt;=24,108,IF(L91&lt;=32,80.1,IF(L91&lt;=36,52.2,0)))))-IF(L91&lt;=8,0,IF(L91&lt;=16,(L91-9)*2.754,IF(L91&lt;=24,(L91-17)* 2.754,IF(L91&lt;=32,(L91-25)* 2.754,IF(L91&lt;=36,(L91-33)*2.754,0))))),0)+IF(F91="PČ",IF(L91=1,449,IF(L91=2,314.6,IF(L91=3,238,IF(L91=4,172,IF(L91=5,159,IF(L91=6,145,IF(L91=7,132,IF(L91=8,119,0))))))))+IF(L91&lt;=8,0,IF(L91&lt;=16,88,IF(L91&lt;=24,55,IF(L91&lt;=32,22,0))))-IF(L91&lt;=8,0,IF(L91&lt;=16,(L91-9)*2.245,IF(L91&lt;=24,(L91-17)*2.245,IF(L91&lt;=32,(L91-25)*2.245,0)))),0)+IF(F91="PČneol",IF(L91=1,85,IF(L91=2,64.61,IF(L91=3,50.76,IF(L91=4,16.25,IF(L91=5,15,IF(L91=6,13.75,IF(L91=7,12.5,IF(L91=8,11.25,0))))))))+IF(L91&lt;=8,0,IF(L91&lt;=16,9,0))-IF(L91&lt;=8,0,IF(L91&lt;=16,(L91-9)*0.425,0)),0)+IF(F91="PŽ",IF(L91=1,85,IF(L91=2,59.5,IF(L91=3,45,IF(L91=4,32.5,IF(L91=5,30,IF(L91=6,27.5,IF(L91=7,25,IF(L91=8,22.5,0))))))))+IF(L91&lt;=8,0,IF(L91&lt;=16,19,IF(L91&lt;=24,13,IF(L91&lt;=32,8,0))))-IF(L91&lt;=8,0,IF(L91&lt;=16,(L91-9)*0.425,IF(L91&lt;=24,(L91-17)*0.425,IF(L91&lt;=32,(L91-25)*0.425,0)))),0)+IF(F91="EČ",IF(L91=1,204,IF(L91=2,156.24,IF(L91=3,123.84,IF(L91=4,72,IF(L91=5,66,IF(L91=6,60,IF(L91=7,54,IF(L91=8,48,0))))))))+IF(L91&lt;=8,0,IF(L91&lt;=16,40,IF(L91&lt;=24,25,0)))-IF(L91&lt;=8,0,IF(L91&lt;=16,(L91-9)*1.02,IF(L91&lt;=24,(L91-17)*1.02,0))),0)+IF(F91="EČneol",IF(L91=1,68,IF(L91=2,51.69,IF(L91=3,40.61,IF(L91=4,13,IF(L91=5,12,IF(L91=6,11,IF(L91=7,10,IF(L91=8,9,0)))))))))+IF(F91="EŽ",IF(L91=1,68,IF(L91=2,47.6,IF(L91=3,36,IF(L91=4,18,IF(L91=5,16.5,IF(L91=6,15,IF(L91=7,13.5,IF(L91=8,12,0))))))))+IF(L91&lt;=8,0,IF(L91&lt;=16,10,IF(L91&lt;=24,6,0)))-IF(L91&lt;=8,0,IF(L91&lt;=16,(L91-9)*0.34,IF(L91&lt;=24,(L91-17)*0.34,0))),0)+IF(F91="PT",IF(L91=1,68,IF(L91=2,52.08,IF(L91=3,41.28,IF(L91=4,24,IF(L91=5,22,IF(L91=6,20,IF(L91=7,18,IF(L91=8,16,0))))))))+IF(L91&lt;=8,0,IF(L91&lt;=16,13,IF(L91&lt;=24,9,IF(L91&lt;=32,4,0))))-IF(L91&lt;=8,0,IF(L91&lt;=16,(L91-9)*0.34,IF(L91&lt;=24,(L91-17)*0.34,IF(L91&lt;=32,(L91-25)*0.34,0)))),0)+IF(F91="JOŽ",IF(L91=1,85,IF(L91=2,59.5,IF(L91=3,45,IF(L91=4,32.5,IF(L91=5,30,IF(L91=6,27.5,IF(L91=7,25,IF(L91=8,22.5,0))))))))+IF(L91&lt;=8,0,IF(L91&lt;=16,19,IF(L91&lt;=24,13,0)))-IF(L91&lt;=8,0,IF(L91&lt;=16,(L91-9)*0.425,IF(L91&lt;=24,(L91-17)*0.425,0))),0)+IF(F91="JPČ",IF(L91=1,68,IF(L91=2,47.6,IF(L91=3,36,IF(L91=4,26,IF(L91=5,24,IF(L91=6,22,IF(L91=7,20,IF(L91=8,18,0))))))))+IF(L91&lt;=8,0,IF(L91&lt;=16,13,IF(L91&lt;=24,9,0)))-IF(L91&lt;=8,0,IF(L91&lt;=16,(L91-9)*0.34,IF(L91&lt;=24,(L91-17)*0.34,0))),0)+IF(F91="JEČ",IF(L91=1,34,IF(L91=2,26.04,IF(L91=3,20.6,IF(L91=4,12,IF(L91=5,11,IF(L91=6,10,IF(L91=7,9,IF(L91=8,8,0))))))))+IF(L91&lt;=8,0,IF(L91&lt;=16,6,0))-IF(L91&lt;=8,0,IF(L91&lt;=16,(L91-9)*0.17,0)),0)+IF(F91="JEOF",IF(L91=1,34,IF(L91=2,26.04,IF(L91=3,20.6,IF(L91=4,12,IF(L91=5,11,IF(L91=6,10,IF(L91=7,9,IF(L91=8,8,0))))))))+IF(L91&lt;=8,0,IF(L91&lt;=16,6,0))-IF(L91&lt;=8,0,IF(L91&lt;=16,(L91-9)*0.17,0)),0)+IF(F91="JnPČ",IF(L91=1,51,IF(L91=2,35.7,IF(L91=3,27,IF(L91=4,19.5,IF(L91=5,18,IF(L91=6,16.5,IF(L91=7,15,IF(L91=8,13.5,0))))))))+IF(L91&lt;=8,0,IF(L91&lt;=16,10,0))-IF(L91&lt;=8,0,IF(L91&lt;=16,(L91-9)*0.255,0)),0)+IF(F91="JnEČ",IF(L91=1,25.5,IF(L91=2,19.53,IF(L91=3,15.48,IF(L91=4,9,IF(L91=5,8.25,IF(L91=6,7.5,IF(L91=7,6.75,IF(L91=8,6,0))))))))+IF(L91&lt;=8,0,IF(L91&lt;=16,5,0))-IF(L91&lt;=8,0,IF(L91&lt;=16,(L91-9)*0.1275,0)),0)+IF(F91="JčPČ",IF(L91=1,21.25,IF(L91=2,14.5,IF(L91=3,11.5,IF(L91=4,7,IF(L91=5,6.5,IF(L91=6,6,IF(L91=7,5.5,IF(L91=8,5,0))))))))+IF(L91&lt;=8,0,IF(L91&lt;=16,4,0))-IF(L91&lt;=8,0,IF(L91&lt;=16,(L91-9)*0.10625,0)),0)+IF(F91="JčEČ",IF(L91=1,17,IF(L91=2,13.02,IF(L91=3,10.32,IF(L91=4,6,IF(L91=5,5.5,IF(L91=6,5,IF(L91=7,4.5,IF(L91=8,4,0))))))))+IF(L91&lt;=8,0,IF(L91&lt;=16,3,0))-IF(L91&lt;=8,0,IF(L91&lt;=16,(L91-9)*0.085,0)),0)+IF(F91="NEAK",IF(L91=1,11.48,IF(L91=2,8.79,IF(L91=3,6.97,IF(L91=4,4.05,IF(L91=5,3.71,IF(L91=6,3.38,IF(L91=7,3.04,IF(L91=8,2.7,0))))))))+IF(L91&lt;=8,0,IF(L91&lt;=16,2,IF(L91&lt;=24,1.3,0)))-IF(L91&lt;=8,0,IF(L91&lt;=16,(L91-9)*0.0574,IF(L91&lt;=24,(L91-17)*0.0574,0))),0))*IF(L91&lt;0,1,IF(OR(F91="PČ",F91="PŽ",F91="PT"),IF(J91&lt;32,J91/32,1),1))* IF(L91&lt;0,1,IF(OR(F91="EČ",F91="EŽ",F91="JOŽ",F91="JPČ",F91="NEAK"),IF(J91&lt;24,J91/24,1),1))*IF(L91&lt;0,1,IF(OR(F91="PČneol",F91="JEČ",F91="JEOF",F91="JnPČ",F91="JnEČ",F91="JčPČ",F91="JčEČ"),IF(J91&lt;16,J91/16,1),1))*IF(L91&lt;0,1,IF(F91="EČneol",IF(J91&lt;8,J91/8,1),1))</f>
        <v>13.5</v>
      </c>
      <c r="O91" s="9">
        <f t="shared" ref="O91:O92" si="39">IF(F91="OŽ",N91,IF(H91="Ne",IF(J91*0.3&lt;J91-L91,N91,0),IF(J91*0.1&lt;J91-L91,N91,0)))</f>
        <v>13.5</v>
      </c>
      <c r="P91" s="4">
        <f t="shared" ref="P91" si="40">IF(O91=0,0,IF(F91="OŽ",IF(L91&gt;35,0,IF(J91&gt;35,(36-L91)*1.836,((36-L91)-(36-J91))*1.836)),0)+IF(F91="PČ",IF(L91&gt;31,0,IF(J91&gt;31,(32-L91)*1.347,((32-L91)-(32-J91))*1.347)),0)+ IF(F91="PČneol",IF(L91&gt;15,0,IF(J91&gt;15,(16-L91)*0.255,((16-L91)-(16-J91))*0.255)),0)+IF(F91="PŽ",IF(L91&gt;31,0,IF(J91&gt;31,(32-L91)*0.255,((32-L91)-(32-J91))*0.255)),0)+IF(F91="EČ",IF(L91&gt;23,0,IF(J91&gt;23,(24-L91)*0.612,((24-L91)-(24-J91))*0.612)),0)+IF(F91="EČneol",IF(L91&gt;7,0,IF(J91&gt;7,(8-L91)*0.204,((8-L91)-(8-J91))*0.204)),0)+IF(F91="EŽ",IF(L91&gt;23,0,IF(J91&gt;23,(24-L91)*0.204,((24-L91)-(24-J91))*0.204)),0)+IF(F91="PT",IF(L91&gt;31,0,IF(J91&gt;31,(32-L91)*0.204,((32-L91)-(32-J91))*0.204)),0)+IF(F91="JOŽ",IF(L91&gt;23,0,IF(J91&gt;23,(24-L91)*0.255,((24-L91)-(24-J91))*0.255)),0)+IF(F91="JPČ",IF(L91&gt;23,0,IF(J91&gt;23,(24-L91)*0.204,((24-L91)-(24-J91))*0.204)),0)+IF(F91="JEČ",IF(L91&gt;15,0,IF(J91&gt;15,(16-L91)*0.102,((16-L91)-(16-J91))*0.102)),0)+IF(F91="JEOF",IF(L91&gt;15,0,IF(J91&gt;15,(16-L91)*0.102,((16-L91)-(16-J91))*0.102)),0)+IF(F91="JnPČ",IF(L91&gt;15,0,IF(J91&gt;15,(16-L91)*0.153,((16-L91)-(16-J91))*0.153)),0)+IF(F91="JnEČ",IF(L91&gt;15,0,IF(J91&gt;15,(16-L91)*0.0765,((16-L91)-(16-J91))*0.0765)),0)+IF(F91="JčPČ",IF(L91&gt;15,0,IF(J91&gt;15,(16-L91)*0.06375,((16-L91)-(16-J91))*0.06375)),0)+IF(F91="JčEČ",IF(L91&gt;15,0,IF(J91&gt;15,(16-L91)*0.051,((16-L91)-(16-J91))*0.051)),0)+IF(F91="NEAK",IF(L91&gt;23,0,IF(J91&gt;23,(24-L91)*0.03444,((24-L91)-(24-J91))*0.03444)),0))</f>
        <v>1.224</v>
      </c>
      <c r="Q91" s="11">
        <f t="shared" ref="Q91" si="41">IF(ISERROR(P91*100/N91),0,(P91*100/N91))</f>
        <v>9.0666666666666664</v>
      </c>
      <c r="R91" s="10">
        <f t="shared" ref="R91:R92" si="42">IF(Q91&lt;=30,O91+P91,O91+O91*0.3)*IF(G91=1,0.4,IF(G91=2,0.75,IF(G91="1 (kas 4 m. 1 k. nerengiamos)",0.52,1)))*IF(D91="olimpinė",1,IF(M91="Ne",0.5,1))*IF(OR(A$5="Lietuvos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federacija"),IF(OR(J91&lt;8,K91&lt;16),0,1),1)*E91*IF(I91&lt;=1,1,1/I91)*IF(OR(A$5="Lietuvos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5.8896000000000006</v>
      </c>
      <c r="S91" s="8"/>
    </row>
    <row r="92" spans="1:19">
      <c r="A92" s="64">
        <v>2</v>
      </c>
      <c r="B92" s="64"/>
      <c r="C92" s="12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3">
        <f t="shared" si="38"/>
        <v>0</v>
      </c>
      <c r="O92" s="9">
        <f t="shared" si="39"/>
        <v>0</v>
      </c>
      <c r="P92" s="4">
        <f t="shared" ref="P92" si="43">IF(O92=0,0,IF(F92="OŽ",IF(L92&gt;35,0,IF(J92&gt;35,(36-L92)*1.836,((36-L92)-(36-J92))*1.836)),0)+IF(F92="PČ",IF(L92&gt;31,0,IF(J92&gt;31,(32-L92)*1.347,((32-L92)-(32-J92))*1.347)),0)+ IF(F92="PČneol",IF(L92&gt;15,0,IF(J92&gt;15,(16-L92)*0.255,((16-L92)-(16-J92))*0.255)),0)+IF(F92="PŽ",IF(L92&gt;31,0,IF(J92&gt;31,(32-L92)*0.255,((32-L92)-(32-J92))*0.255)),0)+IF(F92="EČ",IF(L92&gt;23,0,IF(J92&gt;23,(24-L92)*0.612,((24-L92)-(24-J92))*0.612)),0)+IF(F92="EČneol",IF(L92&gt;7,0,IF(J92&gt;7,(8-L92)*0.204,((8-L92)-(8-J92))*0.204)),0)+IF(F92="EŽ",IF(L92&gt;23,0,IF(J92&gt;23,(24-L92)*0.204,((24-L92)-(24-J92))*0.204)),0)+IF(F92="PT",IF(L92&gt;31,0,IF(J92&gt;31,(32-L92)*0.204,((32-L92)-(32-J92))*0.204)),0)+IF(F92="JOŽ",IF(L92&gt;23,0,IF(J92&gt;23,(24-L92)*0.255,((24-L92)-(24-J92))*0.255)),0)+IF(F92="JPČ",IF(L92&gt;23,0,IF(J92&gt;23,(24-L92)*0.204,((24-L92)-(24-J92))*0.204)),0)+IF(F92="JEČ",IF(L92&gt;15,0,IF(J92&gt;15,(16-L92)*0.102,((16-L92)-(16-J92))*0.102)),0)+IF(F92="JEOF",IF(L92&gt;15,0,IF(J92&gt;15,(16-L92)*0.102,((16-L92)-(16-J92))*0.102)),0)+IF(F92="JnPČ",IF(L92&gt;15,0,IF(J92&gt;15,(16-L92)*0.153,((16-L92)-(16-J92))*0.153)),0)+IF(F92="JnEČ",IF(L92&gt;15,0,IF(J92&gt;15,(16-L92)*0.0765,((16-L92)-(16-J92))*0.0765)),0)+IF(F92="JčPČ",IF(L92&gt;15,0,IF(J92&gt;15,(16-L92)*0.06375,((16-L92)-(16-J92))*0.06375)),0)+IF(F92="JčEČ",IF(L92&gt;15,0,IF(J92&gt;15,(16-L92)*0.051,((16-L92)-(16-J92))*0.051)),0)+IF(F92="NEAK",IF(L92&gt;23,0,IF(J92&gt;23,(24-L92)*0.03444,((24-L92)-(24-J92))*0.03444)),0))</f>
        <v>0</v>
      </c>
      <c r="Q92" s="11">
        <f t="shared" ref="Q92" si="44">IF(ISERROR(P92*100/N92),0,(P92*100/N92))</f>
        <v>0</v>
      </c>
      <c r="R92" s="10">
        <f t="shared" si="42"/>
        <v>0</v>
      </c>
      <c r="S92" s="8"/>
    </row>
    <row r="93" spans="1:19">
      <c r="A93" s="67" t="s">
        <v>33</v>
      </c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9"/>
      <c r="R93" s="10">
        <f>SUM(R91:R92)</f>
        <v>5.8896000000000006</v>
      </c>
      <c r="S93" s="8"/>
    </row>
    <row r="94" spans="1:19" ht="15.75">
      <c r="A94" s="24" t="s">
        <v>34</v>
      </c>
      <c r="B94" s="24"/>
      <c r="C94" s="57" t="s">
        <v>64</v>
      </c>
      <c r="D94" s="57"/>
      <c r="E94" s="57"/>
      <c r="F94" s="57"/>
      <c r="G94" s="57"/>
      <c r="H94" s="57"/>
      <c r="I94" s="57"/>
      <c r="J94" s="57"/>
      <c r="K94" s="57"/>
      <c r="L94" s="57"/>
      <c r="M94" s="15"/>
      <c r="N94" s="15"/>
      <c r="O94" s="15"/>
      <c r="P94" s="15"/>
      <c r="Q94" s="15"/>
      <c r="R94" s="16"/>
      <c r="S94" s="8"/>
    </row>
    <row r="95" spans="1:19" s="8" customFormat="1" ht="15.75">
      <c r="A95" s="24"/>
      <c r="B95" s="24"/>
      <c r="C95" s="57" t="s">
        <v>65</v>
      </c>
      <c r="D95" s="57"/>
      <c r="E95" s="57"/>
      <c r="F95" s="57"/>
      <c r="G95" s="57"/>
      <c r="H95" s="57"/>
      <c r="I95" s="57"/>
      <c r="J95" s="15"/>
      <c r="K95" s="15"/>
      <c r="L95" s="15"/>
      <c r="M95" s="15"/>
      <c r="N95" s="15"/>
      <c r="O95" s="15"/>
      <c r="P95" s="15"/>
      <c r="Q95" s="15"/>
      <c r="R95" s="16"/>
    </row>
    <row r="96" spans="1:19">
      <c r="A96" s="49" t="s">
        <v>46</v>
      </c>
      <c r="B96" s="49"/>
      <c r="C96" s="49"/>
      <c r="D96" s="49"/>
      <c r="E96" s="49"/>
      <c r="F96" s="49"/>
      <c r="G96" s="49"/>
      <c r="H96" s="49"/>
      <c r="I96" s="49"/>
      <c r="J96" s="15"/>
      <c r="K96" s="15"/>
      <c r="L96" s="15"/>
      <c r="M96" s="15"/>
      <c r="N96" s="15"/>
      <c r="O96" s="15"/>
      <c r="P96" s="15"/>
      <c r="Q96" s="15"/>
      <c r="R96" s="16"/>
      <c r="S96" s="8"/>
    </row>
    <row r="97" spans="1:19" s="8" customFormat="1">
      <c r="A97" s="49"/>
      <c r="B97" s="49"/>
      <c r="C97" s="49"/>
      <c r="D97" s="49"/>
      <c r="E97" s="49"/>
      <c r="F97" s="49"/>
      <c r="G97" s="49"/>
      <c r="H97" s="49"/>
      <c r="I97" s="49"/>
      <c r="J97" s="15"/>
      <c r="K97" s="15"/>
      <c r="L97" s="15"/>
      <c r="M97" s="15"/>
      <c r="N97" s="15"/>
      <c r="O97" s="15"/>
      <c r="P97" s="15"/>
      <c r="Q97" s="15"/>
      <c r="R97" s="16"/>
    </row>
    <row r="98" spans="1:19">
      <c r="A98" s="72" t="s">
        <v>66</v>
      </c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60"/>
      <c r="R98" s="8"/>
      <c r="S98" s="8"/>
    </row>
    <row r="99" spans="1:19" ht="18">
      <c r="A99" s="74" t="s">
        <v>27</v>
      </c>
      <c r="B99" s="75"/>
      <c r="C99" s="75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60"/>
      <c r="R99" s="8"/>
      <c r="S99" s="8"/>
    </row>
    <row r="100" spans="1:19">
      <c r="A100" s="72" t="s">
        <v>40</v>
      </c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60"/>
      <c r="R100" s="8"/>
      <c r="S100" s="8"/>
    </row>
    <row r="101" spans="1:19">
      <c r="A101" s="64">
        <v>1</v>
      </c>
      <c r="B101" s="64" t="s">
        <v>32</v>
      </c>
      <c r="C101" s="12">
        <v>100</v>
      </c>
      <c r="D101" s="64" t="s">
        <v>29</v>
      </c>
      <c r="E101" s="64">
        <v>1</v>
      </c>
      <c r="F101" s="64" t="s">
        <v>30</v>
      </c>
      <c r="G101" s="64">
        <v>2</v>
      </c>
      <c r="H101" s="64" t="s">
        <v>31</v>
      </c>
      <c r="I101" s="64"/>
      <c r="J101" s="64">
        <v>59</v>
      </c>
      <c r="K101" s="64">
        <v>22</v>
      </c>
      <c r="L101" s="64">
        <v>15</v>
      </c>
      <c r="M101" s="64" t="s">
        <v>31</v>
      </c>
      <c r="N101" s="3">
        <f t="shared" ref="N101:N104" si="45">(IF(F101="OŽ",IF(L101=1,550.8,IF(L101=2,426.38,IF(L101=3,342.14,IF(L101=4,181.44,IF(L101=5,168.48,IF(L101=6,155.52,IF(L101=7,148.5,IF(L101=8,144,0))))))))+IF(L101&lt;=8,0,IF(L101&lt;=16,137.7,IF(L101&lt;=24,108,IF(L101&lt;=32,80.1,IF(L101&lt;=36,52.2,0)))))-IF(L101&lt;=8,0,IF(L101&lt;=16,(L101-9)*2.754,IF(L101&lt;=24,(L101-17)* 2.754,IF(L101&lt;=32,(L101-25)* 2.754,IF(L101&lt;=36,(L101-33)*2.754,0))))),0)+IF(F101="PČ",IF(L101=1,449,IF(L101=2,314.6,IF(L101=3,238,IF(L101=4,172,IF(L101=5,159,IF(L101=6,145,IF(L101=7,132,IF(L101=8,119,0))))))))+IF(L101&lt;=8,0,IF(L101&lt;=16,88,IF(L101&lt;=24,55,IF(L101&lt;=32,22,0))))-IF(L101&lt;=8,0,IF(L101&lt;=16,(L101-9)*2.245,IF(L101&lt;=24,(L101-17)*2.245,IF(L101&lt;=32,(L101-25)*2.245,0)))),0)+IF(F101="PČneol",IF(L101=1,85,IF(L101=2,64.61,IF(L101=3,50.76,IF(L101=4,16.25,IF(L101=5,15,IF(L101=6,13.75,IF(L101=7,12.5,IF(L101=8,11.25,0))))))))+IF(L101&lt;=8,0,IF(L101&lt;=16,9,0))-IF(L101&lt;=8,0,IF(L101&lt;=16,(L101-9)*0.425,0)),0)+IF(F101="PŽ",IF(L101=1,85,IF(L101=2,59.5,IF(L101=3,45,IF(L101=4,32.5,IF(L101=5,30,IF(L101=6,27.5,IF(L101=7,25,IF(L101=8,22.5,0))))))))+IF(L101&lt;=8,0,IF(L101&lt;=16,19,IF(L101&lt;=24,13,IF(L101&lt;=32,8,0))))-IF(L101&lt;=8,0,IF(L101&lt;=16,(L101-9)*0.425,IF(L101&lt;=24,(L101-17)*0.425,IF(L101&lt;=32,(L101-25)*0.425,0)))),0)+IF(F101="EČ",IF(L101=1,204,IF(L101=2,156.24,IF(L101=3,123.84,IF(L101=4,72,IF(L101=5,66,IF(L101=6,60,IF(L101=7,54,IF(L101=8,48,0))))))))+IF(L101&lt;=8,0,IF(L101&lt;=16,40,IF(L101&lt;=24,25,0)))-IF(L101&lt;=8,0,IF(L101&lt;=16,(L101-9)*1.02,IF(L101&lt;=24,(L101-17)*1.02,0))),0)+IF(F101="EČneol",IF(L101=1,68,IF(L101=2,51.69,IF(L101=3,40.61,IF(L101=4,13,IF(L101=5,12,IF(L101=6,11,IF(L101=7,10,IF(L101=8,9,0)))))))))+IF(F101="EŽ",IF(L101=1,68,IF(L101=2,47.6,IF(L101=3,36,IF(L101=4,18,IF(L101=5,16.5,IF(L101=6,15,IF(L101=7,13.5,IF(L101=8,12,0))))))))+IF(L101&lt;=8,0,IF(L101&lt;=16,10,IF(L101&lt;=24,6,0)))-IF(L101&lt;=8,0,IF(L101&lt;=16,(L101-9)*0.34,IF(L101&lt;=24,(L101-17)*0.34,0))),0)+IF(F101="PT",IF(L101=1,68,IF(L101=2,52.08,IF(L101=3,41.28,IF(L101=4,24,IF(L101=5,22,IF(L101=6,20,IF(L101=7,18,IF(L101=8,16,0))))))))+IF(L101&lt;=8,0,IF(L101&lt;=16,13,IF(L101&lt;=24,9,IF(L101&lt;=32,4,0))))-IF(L101&lt;=8,0,IF(L101&lt;=16,(L101-9)*0.34,IF(L101&lt;=24,(L101-17)*0.34,IF(L101&lt;=32,(L101-25)*0.34,0)))),0)+IF(F101="JOŽ",IF(L101=1,85,IF(L101=2,59.5,IF(L101=3,45,IF(L101=4,32.5,IF(L101=5,30,IF(L101=6,27.5,IF(L101=7,25,IF(L101=8,22.5,0))))))))+IF(L101&lt;=8,0,IF(L101&lt;=16,19,IF(L101&lt;=24,13,0)))-IF(L101&lt;=8,0,IF(L101&lt;=16,(L101-9)*0.425,IF(L101&lt;=24,(L101-17)*0.425,0))),0)+IF(F101="JPČ",IF(L101=1,68,IF(L101=2,47.6,IF(L101=3,36,IF(L101=4,26,IF(L101=5,24,IF(L101=6,22,IF(L101=7,20,IF(L101=8,18,0))))))))+IF(L101&lt;=8,0,IF(L101&lt;=16,13,IF(L101&lt;=24,9,0)))-IF(L101&lt;=8,0,IF(L101&lt;=16,(L101-9)*0.34,IF(L101&lt;=24,(L101-17)*0.34,0))),0)+IF(F101="JEČ",IF(L101=1,34,IF(L101=2,26.04,IF(L101=3,20.6,IF(L101=4,12,IF(L101=5,11,IF(L101=6,10,IF(L101=7,9,IF(L101=8,8,0))))))))+IF(L101&lt;=8,0,IF(L101&lt;=16,6,0))-IF(L101&lt;=8,0,IF(L101&lt;=16,(L101-9)*0.17,0)),0)+IF(F101="JEOF",IF(L101=1,34,IF(L101=2,26.04,IF(L101=3,20.6,IF(L101=4,12,IF(L101=5,11,IF(L101=6,10,IF(L101=7,9,IF(L101=8,8,0))))))))+IF(L101&lt;=8,0,IF(L101&lt;=16,6,0))-IF(L101&lt;=8,0,IF(L101&lt;=16,(L101-9)*0.17,0)),0)+IF(F101="JnPČ",IF(L101=1,51,IF(L101=2,35.7,IF(L101=3,27,IF(L101=4,19.5,IF(L101=5,18,IF(L101=6,16.5,IF(L101=7,15,IF(L101=8,13.5,0))))))))+IF(L101&lt;=8,0,IF(L101&lt;=16,10,0))-IF(L101&lt;=8,0,IF(L101&lt;=16,(L101-9)*0.255,0)),0)+IF(F101="JnEČ",IF(L101=1,25.5,IF(L101=2,19.53,IF(L101=3,15.48,IF(L101=4,9,IF(L101=5,8.25,IF(L101=6,7.5,IF(L101=7,6.75,IF(L101=8,6,0))))))))+IF(L101&lt;=8,0,IF(L101&lt;=16,5,0))-IF(L101&lt;=8,0,IF(L101&lt;=16,(L101-9)*0.1275,0)),0)+IF(F101="JčPČ",IF(L101=1,21.25,IF(L101=2,14.5,IF(L101=3,11.5,IF(L101=4,7,IF(L101=5,6.5,IF(L101=6,6,IF(L101=7,5.5,IF(L101=8,5,0))))))))+IF(L101&lt;=8,0,IF(L101&lt;=16,4,0))-IF(L101&lt;=8,0,IF(L101&lt;=16,(L101-9)*0.10625,0)),0)+IF(F101="JčEČ",IF(L101=1,17,IF(L101=2,13.02,IF(L101=3,10.32,IF(L101=4,6,IF(L101=5,5.5,IF(L101=6,5,IF(L101=7,4.5,IF(L101=8,4,0))))))))+IF(L101&lt;=8,0,IF(L101&lt;=16,3,0))-IF(L101&lt;=8,0,IF(L101&lt;=16,(L101-9)*0.085,0)),0)+IF(F101="NEAK",IF(L101=1,11.48,IF(L101=2,8.79,IF(L101=3,6.97,IF(L101=4,4.05,IF(L101=5,3.71,IF(L101=6,3.38,IF(L101=7,3.04,IF(L101=8,2.7,0))))))))+IF(L101&lt;=8,0,IF(L101&lt;=16,2,IF(L101&lt;=24,1.3,0)))-IF(L101&lt;=8,0,IF(L101&lt;=16,(L101-9)*0.0574,IF(L101&lt;=24,(L101-17)*0.0574,0))),0))*IF(L101&lt;0,1,IF(OR(F101="PČ",F101="PŽ",F101="PT"),IF(J101&lt;32,J101/32,1),1))* IF(L101&lt;0,1,IF(OR(F101="EČ",F101="EŽ",F101="JOŽ",F101="JPČ",F101="NEAK"),IF(J101&lt;24,J101/24,1),1))*IF(L101&lt;0,1,IF(OR(F101="PČneol",F101="JEČ",F101="JEOF",F101="JnPČ",F101="JnEČ",F101="JčPČ",F101="JčEČ"),IF(J101&lt;16,J101/16,1),1))*IF(L101&lt;0,1,IF(F101="EČneol",IF(J101&lt;8,J101/8,1),1))</f>
        <v>74.53</v>
      </c>
      <c r="O101" s="9">
        <f t="shared" ref="O101:O104" si="46">IF(F101="OŽ",N101,IF(H101="Ne",IF(J101*0.3&lt;J101-L101,N101,0),IF(J101*0.1&lt;J101-L101,N101,0)))</f>
        <v>74.53</v>
      </c>
      <c r="P101" s="4">
        <f t="shared" ref="P101" si="47">IF(O101=0,0,IF(F101="OŽ",IF(L101&gt;35,0,IF(J101&gt;35,(36-L101)*1.836,((36-L101)-(36-J101))*1.836)),0)+IF(F101="PČ",IF(L101&gt;31,0,IF(J101&gt;31,(32-L101)*1.347,((32-L101)-(32-J101))*1.347)),0)+ IF(F101="PČneol",IF(L101&gt;15,0,IF(J101&gt;15,(16-L101)*0.255,((16-L101)-(16-J101))*0.255)),0)+IF(F101="PŽ",IF(L101&gt;31,0,IF(J101&gt;31,(32-L101)*0.255,((32-L101)-(32-J101))*0.255)),0)+IF(F101="EČ",IF(L101&gt;23,0,IF(J101&gt;23,(24-L101)*0.612,((24-L101)-(24-J101))*0.612)),0)+IF(F101="EČneol",IF(L101&gt;7,0,IF(J101&gt;7,(8-L101)*0.204,((8-L101)-(8-J101))*0.204)),0)+IF(F101="EŽ",IF(L101&gt;23,0,IF(J101&gt;23,(24-L101)*0.204,((24-L101)-(24-J101))*0.204)),0)+IF(F101="PT",IF(L101&gt;31,0,IF(J101&gt;31,(32-L101)*0.204,((32-L101)-(32-J101))*0.204)),0)+IF(F101="JOŽ",IF(L101&gt;23,0,IF(J101&gt;23,(24-L101)*0.255,((24-L101)-(24-J101))*0.255)),0)+IF(F101="JPČ",IF(L101&gt;23,0,IF(J101&gt;23,(24-L101)*0.204,((24-L101)-(24-J101))*0.204)),0)+IF(F101="JEČ",IF(L101&gt;15,0,IF(J101&gt;15,(16-L101)*0.102,((16-L101)-(16-J101))*0.102)),0)+IF(F101="JEOF",IF(L101&gt;15,0,IF(J101&gt;15,(16-L101)*0.102,((16-L101)-(16-J101))*0.102)),0)+IF(F101="JnPČ",IF(L101&gt;15,0,IF(J101&gt;15,(16-L101)*0.153,((16-L101)-(16-J101))*0.153)),0)+IF(F101="JnEČ",IF(L101&gt;15,0,IF(J101&gt;15,(16-L101)*0.0765,((16-L101)-(16-J101))*0.0765)),0)+IF(F101="JčPČ",IF(L101&gt;15,0,IF(J101&gt;15,(16-L101)*0.06375,((16-L101)-(16-J101))*0.06375)),0)+IF(F101="JčEČ",IF(L101&gt;15,0,IF(J101&gt;15,(16-L101)*0.051,((16-L101)-(16-J101))*0.051)),0)+IF(F101="NEAK",IF(L101&gt;23,0,IF(J101&gt;23,(24-L101)*0.03444,((24-L101)-(24-J101))*0.03444)),0))</f>
        <v>22.899000000000001</v>
      </c>
      <c r="Q101" s="11">
        <f t="shared" ref="Q101" si="48">IF(ISERROR(P101*100/N101),0,(P101*100/N101))</f>
        <v>30.724540453508656</v>
      </c>
      <c r="R101" s="10">
        <f t="shared" ref="R101:R104" si="49">IF(Q101&lt;=30,O101+P101,O101+O101*0.3)*IF(G101=1,0.4,IF(G101=2,0.75,IF(G101="1 (kas 4 m. 1 k. nerengiamos)",0.52,1)))*IF(D101="olimpinė",1,IF(M101="Ne",0.5,1))*IF(OR(A$5="Lietuvos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federacija"),IF(OR(J101&lt;8,K101&lt;16),0,1),1)*E101*IF(I101&lt;=1,1,1/I101)*IF(OR(A$5="Lietuvos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72.666749999999993</v>
      </c>
      <c r="S101" s="8"/>
    </row>
    <row r="102" spans="1:19">
      <c r="A102" s="64">
        <v>2</v>
      </c>
      <c r="B102" s="64" t="s">
        <v>67</v>
      </c>
      <c r="C102" s="12">
        <v>100</v>
      </c>
      <c r="D102" s="64" t="s">
        <v>29</v>
      </c>
      <c r="E102" s="64">
        <v>1</v>
      </c>
      <c r="F102" s="64" t="s">
        <v>30</v>
      </c>
      <c r="G102" s="64">
        <v>2</v>
      </c>
      <c r="H102" s="64" t="s">
        <v>31</v>
      </c>
      <c r="I102" s="64"/>
      <c r="J102" s="64">
        <v>59</v>
      </c>
      <c r="K102" s="64">
        <v>22</v>
      </c>
      <c r="L102" s="64">
        <v>27</v>
      </c>
      <c r="M102" s="64" t="s">
        <v>31</v>
      </c>
      <c r="N102" s="3">
        <f t="shared" si="45"/>
        <v>17.509999999999998</v>
      </c>
      <c r="O102" s="9">
        <f t="shared" si="46"/>
        <v>17.509999999999998</v>
      </c>
      <c r="P102" s="4">
        <f t="shared" ref="P102:P104" si="50">IF(O102=0,0,IF(F102="OŽ",IF(L102&gt;35,0,IF(J102&gt;35,(36-L102)*1.836,((36-L102)-(36-J102))*1.836)),0)+IF(F102="PČ",IF(L102&gt;31,0,IF(J102&gt;31,(32-L102)*1.347,((32-L102)-(32-J102))*1.347)),0)+ IF(F102="PČneol",IF(L102&gt;15,0,IF(J102&gt;15,(16-L102)*0.255,((16-L102)-(16-J102))*0.255)),0)+IF(F102="PŽ",IF(L102&gt;31,0,IF(J102&gt;31,(32-L102)*0.255,((32-L102)-(32-J102))*0.255)),0)+IF(F102="EČ",IF(L102&gt;23,0,IF(J102&gt;23,(24-L102)*0.612,((24-L102)-(24-J102))*0.612)),0)+IF(F102="EČneol",IF(L102&gt;7,0,IF(J102&gt;7,(8-L102)*0.204,((8-L102)-(8-J102))*0.204)),0)+IF(F102="EŽ",IF(L102&gt;23,0,IF(J102&gt;23,(24-L102)*0.204,((24-L102)-(24-J102))*0.204)),0)+IF(F102="PT",IF(L102&gt;31,0,IF(J102&gt;31,(32-L102)*0.204,((32-L102)-(32-J102))*0.204)),0)+IF(F102="JOŽ",IF(L102&gt;23,0,IF(J102&gt;23,(24-L102)*0.255,((24-L102)-(24-J102))*0.255)),0)+IF(F102="JPČ",IF(L102&gt;23,0,IF(J102&gt;23,(24-L102)*0.204,((24-L102)-(24-J102))*0.204)),0)+IF(F102="JEČ",IF(L102&gt;15,0,IF(J102&gt;15,(16-L102)*0.102,((16-L102)-(16-J102))*0.102)),0)+IF(F102="JEOF",IF(L102&gt;15,0,IF(J102&gt;15,(16-L102)*0.102,((16-L102)-(16-J102))*0.102)),0)+IF(F102="JnPČ",IF(L102&gt;15,0,IF(J102&gt;15,(16-L102)*0.153,((16-L102)-(16-J102))*0.153)),0)+IF(F102="JnEČ",IF(L102&gt;15,0,IF(J102&gt;15,(16-L102)*0.0765,((16-L102)-(16-J102))*0.0765)),0)+IF(F102="JčPČ",IF(L102&gt;15,0,IF(J102&gt;15,(16-L102)*0.06375,((16-L102)-(16-J102))*0.06375)),0)+IF(F102="JčEČ",IF(L102&gt;15,0,IF(J102&gt;15,(16-L102)*0.051,((16-L102)-(16-J102))*0.051)),0)+IF(F102="NEAK",IF(L102&gt;23,0,IF(J102&gt;23,(24-L102)*0.03444,((24-L102)-(24-J102))*0.03444)),0))</f>
        <v>6.7349999999999994</v>
      </c>
      <c r="Q102" s="11">
        <f t="shared" ref="Q102:Q104" si="51">IF(ISERROR(P102*100/N102),0,(P102*100/N102))</f>
        <v>38.463735008566537</v>
      </c>
      <c r="R102" s="10">
        <f t="shared" si="49"/>
        <v>17.072249999999997</v>
      </c>
      <c r="S102" s="8"/>
    </row>
    <row r="103" spans="1:19">
      <c r="A103" s="64">
        <v>3</v>
      </c>
      <c r="B103" s="64" t="s">
        <v>68</v>
      </c>
      <c r="C103" s="12">
        <v>100</v>
      </c>
      <c r="D103" s="64" t="s">
        <v>29</v>
      </c>
      <c r="E103" s="64">
        <v>1</v>
      </c>
      <c r="F103" s="64" t="s">
        <v>30</v>
      </c>
      <c r="G103" s="64">
        <v>2</v>
      </c>
      <c r="H103" s="64" t="s">
        <v>31</v>
      </c>
      <c r="I103" s="64"/>
      <c r="J103" s="64">
        <v>59</v>
      </c>
      <c r="K103" s="64">
        <v>22</v>
      </c>
      <c r="L103" s="64">
        <v>30</v>
      </c>
      <c r="M103" s="64" t="s">
        <v>31</v>
      </c>
      <c r="N103" s="3">
        <f t="shared" si="45"/>
        <v>10.774999999999999</v>
      </c>
      <c r="O103" s="9">
        <f t="shared" si="46"/>
        <v>10.774999999999999</v>
      </c>
      <c r="P103" s="4">
        <f t="shared" si="50"/>
        <v>2.694</v>
      </c>
      <c r="Q103" s="11">
        <f t="shared" si="51"/>
        <v>25.002320185614849</v>
      </c>
      <c r="R103" s="10">
        <f t="shared" si="49"/>
        <v>10.101749999999999</v>
      </c>
      <c r="S103" s="8"/>
    </row>
    <row r="104" spans="1:19">
      <c r="A104" s="64">
        <v>4</v>
      </c>
      <c r="B104" s="64"/>
      <c r="C104" s="12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3">
        <f t="shared" si="45"/>
        <v>0</v>
      </c>
      <c r="O104" s="9">
        <f t="shared" si="46"/>
        <v>0</v>
      </c>
      <c r="P104" s="4">
        <f t="shared" si="50"/>
        <v>0</v>
      </c>
      <c r="Q104" s="11">
        <f t="shared" si="51"/>
        <v>0</v>
      </c>
      <c r="R104" s="10">
        <f t="shared" si="49"/>
        <v>0</v>
      </c>
      <c r="S104" s="8"/>
    </row>
    <row r="105" spans="1:19">
      <c r="A105" s="67" t="s">
        <v>33</v>
      </c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9"/>
      <c r="R105" s="10">
        <f>SUM(R101:R104)</f>
        <v>99.840749999999986</v>
      </c>
      <c r="S105" s="8"/>
    </row>
    <row r="106" spans="1:19" ht="15.75">
      <c r="A106" s="24" t="s">
        <v>34</v>
      </c>
      <c r="B106" s="24"/>
      <c r="C106" s="57" t="s">
        <v>69</v>
      </c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6"/>
      <c r="S106" s="8"/>
    </row>
    <row r="107" spans="1:19" s="8" customFormat="1" ht="15.75">
      <c r="A107" s="24"/>
      <c r="B107" s="24"/>
      <c r="C107" s="57" t="s">
        <v>70</v>
      </c>
      <c r="D107" s="58"/>
      <c r="E107" s="58"/>
      <c r="F107" s="58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6"/>
    </row>
    <row r="108" spans="1:19">
      <c r="A108" s="49" t="s">
        <v>46</v>
      </c>
      <c r="B108" s="49"/>
      <c r="C108" s="49"/>
      <c r="D108" s="49"/>
      <c r="E108" s="49"/>
      <c r="F108" s="49"/>
      <c r="G108" s="49"/>
      <c r="H108" s="49"/>
      <c r="I108" s="49"/>
      <c r="J108" s="15"/>
      <c r="K108" s="15"/>
      <c r="L108" s="15"/>
      <c r="M108" s="15"/>
      <c r="N108" s="15"/>
      <c r="O108" s="15"/>
      <c r="P108" s="15"/>
      <c r="Q108" s="15"/>
      <c r="R108" s="16"/>
      <c r="S108" s="8"/>
    </row>
    <row r="109" spans="1:19" s="8" customFormat="1">
      <c r="A109" s="49"/>
      <c r="B109" s="49"/>
      <c r="C109" s="49"/>
      <c r="D109" s="49"/>
      <c r="E109" s="49"/>
      <c r="F109" s="49"/>
      <c r="G109" s="49"/>
      <c r="H109" s="49"/>
      <c r="I109" s="49"/>
      <c r="J109" s="15"/>
      <c r="K109" s="15"/>
      <c r="L109" s="15"/>
      <c r="M109" s="15"/>
      <c r="N109" s="15"/>
      <c r="O109" s="15"/>
      <c r="P109" s="15"/>
      <c r="Q109" s="15"/>
      <c r="R109" s="16"/>
    </row>
    <row r="110" spans="1:19">
      <c r="A110" s="72" t="s">
        <v>71</v>
      </c>
      <c r="B110" s="73"/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60"/>
      <c r="R110" s="8"/>
      <c r="S110" s="8"/>
    </row>
    <row r="111" spans="1:19" ht="18">
      <c r="A111" s="74" t="s">
        <v>27</v>
      </c>
      <c r="B111" s="75"/>
      <c r="C111" s="75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60"/>
      <c r="R111" s="8"/>
      <c r="S111" s="8"/>
    </row>
    <row r="112" spans="1:19">
      <c r="A112" s="72" t="s">
        <v>40</v>
      </c>
      <c r="B112" s="73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60"/>
      <c r="R112" s="8"/>
      <c r="S112" s="8"/>
    </row>
    <row r="113" spans="1:19">
      <c r="A113" s="64">
        <v>1</v>
      </c>
      <c r="B113" s="64" t="s">
        <v>32</v>
      </c>
      <c r="C113" s="12">
        <v>100</v>
      </c>
      <c r="D113" s="64" t="s">
        <v>29</v>
      </c>
      <c r="E113" s="64">
        <v>1</v>
      </c>
      <c r="F113" s="64" t="s">
        <v>30</v>
      </c>
      <c r="G113" s="64">
        <v>2</v>
      </c>
      <c r="H113" s="64" t="s">
        <v>31</v>
      </c>
      <c r="I113" s="64"/>
      <c r="J113" s="64">
        <v>53</v>
      </c>
      <c r="K113" s="64">
        <v>21</v>
      </c>
      <c r="L113" s="64">
        <v>13</v>
      </c>
      <c r="M113" s="64" t="s">
        <v>31</v>
      </c>
      <c r="N113" s="3">
        <f t="shared" ref="N113:N115" si="52">(IF(F113="OŽ",IF(L113=1,550.8,IF(L113=2,426.38,IF(L113=3,342.14,IF(L113=4,181.44,IF(L113=5,168.48,IF(L113=6,155.52,IF(L113=7,148.5,IF(L113=8,144,0))))))))+IF(L113&lt;=8,0,IF(L113&lt;=16,137.7,IF(L113&lt;=24,108,IF(L113&lt;=32,80.1,IF(L113&lt;=36,52.2,0)))))-IF(L113&lt;=8,0,IF(L113&lt;=16,(L113-9)*2.754,IF(L113&lt;=24,(L113-17)* 2.754,IF(L113&lt;=32,(L113-25)* 2.754,IF(L113&lt;=36,(L113-33)*2.754,0))))),0)+IF(F113="PČ",IF(L113=1,449,IF(L113=2,314.6,IF(L113=3,238,IF(L113=4,172,IF(L113=5,159,IF(L113=6,145,IF(L113=7,132,IF(L113=8,119,0))))))))+IF(L113&lt;=8,0,IF(L113&lt;=16,88,IF(L113&lt;=24,55,IF(L113&lt;=32,22,0))))-IF(L113&lt;=8,0,IF(L113&lt;=16,(L113-9)*2.245,IF(L113&lt;=24,(L113-17)*2.245,IF(L113&lt;=32,(L113-25)*2.245,0)))),0)+IF(F113="PČneol",IF(L113=1,85,IF(L113=2,64.61,IF(L113=3,50.76,IF(L113=4,16.25,IF(L113=5,15,IF(L113=6,13.75,IF(L113=7,12.5,IF(L113=8,11.25,0))))))))+IF(L113&lt;=8,0,IF(L113&lt;=16,9,0))-IF(L113&lt;=8,0,IF(L113&lt;=16,(L113-9)*0.425,0)),0)+IF(F113="PŽ",IF(L113=1,85,IF(L113=2,59.5,IF(L113=3,45,IF(L113=4,32.5,IF(L113=5,30,IF(L113=6,27.5,IF(L113=7,25,IF(L113=8,22.5,0))))))))+IF(L113&lt;=8,0,IF(L113&lt;=16,19,IF(L113&lt;=24,13,IF(L113&lt;=32,8,0))))-IF(L113&lt;=8,0,IF(L113&lt;=16,(L113-9)*0.425,IF(L113&lt;=24,(L113-17)*0.425,IF(L113&lt;=32,(L113-25)*0.425,0)))),0)+IF(F113="EČ",IF(L113=1,204,IF(L113=2,156.24,IF(L113=3,123.84,IF(L113=4,72,IF(L113=5,66,IF(L113=6,60,IF(L113=7,54,IF(L113=8,48,0))))))))+IF(L113&lt;=8,0,IF(L113&lt;=16,40,IF(L113&lt;=24,25,0)))-IF(L113&lt;=8,0,IF(L113&lt;=16,(L113-9)*1.02,IF(L113&lt;=24,(L113-17)*1.02,0))),0)+IF(F113="EČneol",IF(L113=1,68,IF(L113=2,51.69,IF(L113=3,40.61,IF(L113=4,13,IF(L113=5,12,IF(L113=6,11,IF(L113=7,10,IF(L113=8,9,0)))))))))+IF(F113="EŽ",IF(L113=1,68,IF(L113=2,47.6,IF(L113=3,36,IF(L113=4,18,IF(L113=5,16.5,IF(L113=6,15,IF(L113=7,13.5,IF(L113=8,12,0))))))))+IF(L113&lt;=8,0,IF(L113&lt;=16,10,IF(L113&lt;=24,6,0)))-IF(L113&lt;=8,0,IF(L113&lt;=16,(L113-9)*0.34,IF(L113&lt;=24,(L113-17)*0.34,0))),0)+IF(F113="PT",IF(L113=1,68,IF(L113=2,52.08,IF(L113=3,41.28,IF(L113=4,24,IF(L113=5,22,IF(L113=6,20,IF(L113=7,18,IF(L113=8,16,0))))))))+IF(L113&lt;=8,0,IF(L113&lt;=16,13,IF(L113&lt;=24,9,IF(L113&lt;=32,4,0))))-IF(L113&lt;=8,0,IF(L113&lt;=16,(L113-9)*0.34,IF(L113&lt;=24,(L113-17)*0.34,IF(L113&lt;=32,(L113-25)*0.34,0)))),0)+IF(F113="JOŽ",IF(L113=1,85,IF(L113=2,59.5,IF(L113=3,45,IF(L113=4,32.5,IF(L113=5,30,IF(L113=6,27.5,IF(L113=7,25,IF(L113=8,22.5,0))))))))+IF(L113&lt;=8,0,IF(L113&lt;=16,19,IF(L113&lt;=24,13,0)))-IF(L113&lt;=8,0,IF(L113&lt;=16,(L113-9)*0.425,IF(L113&lt;=24,(L113-17)*0.425,0))),0)+IF(F113="JPČ",IF(L113=1,68,IF(L113=2,47.6,IF(L113=3,36,IF(L113=4,26,IF(L113=5,24,IF(L113=6,22,IF(L113=7,20,IF(L113=8,18,0))))))))+IF(L113&lt;=8,0,IF(L113&lt;=16,13,IF(L113&lt;=24,9,0)))-IF(L113&lt;=8,0,IF(L113&lt;=16,(L113-9)*0.34,IF(L113&lt;=24,(L113-17)*0.34,0))),0)+IF(F113="JEČ",IF(L113=1,34,IF(L113=2,26.04,IF(L113=3,20.6,IF(L113=4,12,IF(L113=5,11,IF(L113=6,10,IF(L113=7,9,IF(L113=8,8,0))))))))+IF(L113&lt;=8,0,IF(L113&lt;=16,6,0))-IF(L113&lt;=8,0,IF(L113&lt;=16,(L113-9)*0.17,0)),0)+IF(F113="JEOF",IF(L113=1,34,IF(L113=2,26.04,IF(L113=3,20.6,IF(L113=4,12,IF(L113=5,11,IF(L113=6,10,IF(L113=7,9,IF(L113=8,8,0))))))))+IF(L113&lt;=8,0,IF(L113&lt;=16,6,0))-IF(L113&lt;=8,0,IF(L113&lt;=16,(L113-9)*0.17,0)),0)+IF(F113="JnPČ",IF(L113=1,51,IF(L113=2,35.7,IF(L113=3,27,IF(L113=4,19.5,IF(L113=5,18,IF(L113=6,16.5,IF(L113=7,15,IF(L113=8,13.5,0))))))))+IF(L113&lt;=8,0,IF(L113&lt;=16,10,0))-IF(L113&lt;=8,0,IF(L113&lt;=16,(L113-9)*0.255,0)),0)+IF(F113="JnEČ",IF(L113=1,25.5,IF(L113=2,19.53,IF(L113=3,15.48,IF(L113=4,9,IF(L113=5,8.25,IF(L113=6,7.5,IF(L113=7,6.75,IF(L113=8,6,0))))))))+IF(L113&lt;=8,0,IF(L113&lt;=16,5,0))-IF(L113&lt;=8,0,IF(L113&lt;=16,(L113-9)*0.1275,0)),0)+IF(F113="JčPČ",IF(L113=1,21.25,IF(L113=2,14.5,IF(L113=3,11.5,IF(L113=4,7,IF(L113=5,6.5,IF(L113=6,6,IF(L113=7,5.5,IF(L113=8,5,0))))))))+IF(L113&lt;=8,0,IF(L113&lt;=16,4,0))-IF(L113&lt;=8,0,IF(L113&lt;=16,(L113-9)*0.10625,0)),0)+IF(F113="JčEČ",IF(L113=1,17,IF(L113=2,13.02,IF(L113=3,10.32,IF(L113=4,6,IF(L113=5,5.5,IF(L113=6,5,IF(L113=7,4.5,IF(L113=8,4,0))))))))+IF(L113&lt;=8,0,IF(L113&lt;=16,3,0))-IF(L113&lt;=8,0,IF(L113&lt;=16,(L113-9)*0.085,0)),0)+IF(F113="NEAK",IF(L113=1,11.48,IF(L113=2,8.79,IF(L113=3,6.97,IF(L113=4,4.05,IF(L113=5,3.71,IF(L113=6,3.38,IF(L113=7,3.04,IF(L113=8,2.7,0))))))))+IF(L113&lt;=8,0,IF(L113&lt;=16,2,IF(L113&lt;=24,1.3,0)))-IF(L113&lt;=8,0,IF(L113&lt;=16,(L113-9)*0.0574,IF(L113&lt;=24,(L113-17)*0.0574,0))),0))*IF(L113&lt;0,1,IF(OR(F113="PČ",F113="PŽ",F113="PT"),IF(J113&lt;32,J113/32,1),1))* IF(L113&lt;0,1,IF(OR(F113="EČ",F113="EŽ",F113="JOŽ",F113="JPČ",F113="NEAK"),IF(J113&lt;24,J113/24,1),1))*IF(L113&lt;0,1,IF(OR(F113="PČneol",F113="JEČ",F113="JEOF",F113="JnPČ",F113="JnEČ",F113="JčPČ",F113="JčEČ"),IF(J113&lt;16,J113/16,1),1))*IF(L113&lt;0,1,IF(F113="EČneol",IF(J113&lt;8,J113/8,1),1))</f>
        <v>79.02</v>
      </c>
      <c r="O113" s="9">
        <f t="shared" ref="O113:O115" si="53">IF(F113="OŽ",N113,IF(H113="Ne",IF(J113*0.3&lt;J113-L113,N113,0),IF(J113*0.1&lt;J113-L113,N113,0)))</f>
        <v>79.02</v>
      </c>
      <c r="P113" s="4">
        <f t="shared" ref="P113" si="54">IF(O113=0,0,IF(F113="OŽ",IF(L113&gt;35,0,IF(J113&gt;35,(36-L113)*1.836,((36-L113)-(36-J113))*1.836)),0)+IF(F113="PČ",IF(L113&gt;31,0,IF(J113&gt;31,(32-L113)*1.347,((32-L113)-(32-J113))*1.347)),0)+ IF(F113="PČneol",IF(L113&gt;15,0,IF(J113&gt;15,(16-L113)*0.255,((16-L113)-(16-J113))*0.255)),0)+IF(F113="PŽ",IF(L113&gt;31,0,IF(J113&gt;31,(32-L113)*0.255,((32-L113)-(32-J113))*0.255)),0)+IF(F113="EČ",IF(L113&gt;23,0,IF(J113&gt;23,(24-L113)*0.612,((24-L113)-(24-J113))*0.612)),0)+IF(F113="EČneol",IF(L113&gt;7,0,IF(J113&gt;7,(8-L113)*0.204,((8-L113)-(8-J113))*0.204)),0)+IF(F113="EŽ",IF(L113&gt;23,0,IF(J113&gt;23,(24-L113)*0.204,((24-L113)-(24-J113))*0.204)),0)+IF(F113="PT",IF(L113&gt;31,0,IF(J113&gt;31,(32-L113)*0.204,((32-L113)-(32-J113))*0.204)),0)+IF(F113="JOŽ",IF(L113&gt;23,0,IF(J113&gt;23,(24-L113)*0.255,((24-L113)-(24-J113))*0.255)),0)+IF(F113="JPČ",IF(L113&gt;23,0,IF(J113&gt;23,(24-L113)*0.204,((24-L113)-(24-J113))*0.204)),0)+IF(F113="JEČ",IF(L113&gt;15,0,IF(J113&gt;15,(16-L113)*0.102,((16-L113)-(16-J113))*0.102)),0)+IF(F113="JEOF",IF(L113&gt;15,0,IF(J113&gt;15,(16-L113)*0.102,((16-L113)-(16-J113))*0.102)),0)+IF(F113="JnPČ",IF(L113&gt;15,0,IF(J113&gt;15,(16-L113)*0.153,((16-L113)-(16-J113))*0.153)),0)+IF(F113="JnEČ",IF(L113&gt;15,0,IF(J113&gt;15,(16-L113)*0.0765,((16-L113)-(16-J113))*0.0765)),0)+IF(F113="JčPČ",IF(L113&gt;15,0,IF(J113&gt;15,(16-L113)*0.06375,((16-L113)-(16-J113))*0.06375)),0)+IF(F113="JčEČ",IF(L113&gt;15,0,IF(J113&gt;15,(16-L113)*0.051,((16-L113)-(16-J113))*0.051)),0)+IF(F113="NEAK",IF(L113&gt;23,0,IF(J113&gt;23,(24-L113)*0.03444,((24-L113)-(24-J113))*0.03444)),0))</f>
        <v>25.593</v>
      </c>
      <c r="Q113" s="11">
        <f t="shared" ref="Q113" si="55">IF(ISERROR(P113*100/N113),0,(P113*100/N113))</f>
        <v>32.388003037205777</v>
      </c>
      <c r="R113" s="10">
        <f t="shared" ref="R113:R115" si="56">IF(Q113&lt;=30,O113+P113,O113+O113*0.3)*IF(G113=1,0.4,IF(G113=2,0.75,IF(G113="1 (kas 4 m. 1 k. nerengiamos)",0.52,1)))*IF(D113="olimpinė",1,IF(M113="Ne",0.5,1))*IF(OR(A$5="Lietuvos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federacija"),IF(OR(J113&lt;8,K113&lt;16),0,1),1)*E113*IF(I113&lt;=1,1,1/I113)*IF(OR(A$5="Lietuvos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77.044499999999999</v>
      </c>
      <c r="S113" s="8"/>
    </row>
    <row r="114" spans="1:19">
      <c r="A114" s="64">
        <v>2</v>
      </c>
      <c r="B114" s="64" t="s">
        <v>68</v>
      </c>
      <c r="C114" s="12">
        <v>100</v>
      </c>
      <c r="D114" s="64" t="s">
        <v>29</v>
      </c>
      <c r="E114" s="64">
        <v>1</v>
      </c>
      <c r="F114" s="64" t="s">
        <v>30</v>
      </c>
      <c r="G114" s="64">
        <v>2</v>
      </c>
      <c r="H114" s="64" t="s">
        <v>31</v>
      </c>
      <c r="I114" s="64"/>
      <c r="J114" s="64">
        <v>53</v>
      </c>
      <c r="K114" s="64">
        <v>21</v>
      </c>
      <c r="L114" s="64">
        <v>24</v>
      </c>
      <c r="M114" s="64" t="s">
        <v>31</v>
      </c>
      <c r="N114" s="3">
        <f t="shared" si="52"/>
        <v>39.284999999999997</v>
      </c>
      <c r="O114" s="9">
        <f t="shared" si="53"/>
        <v>39.284999999999997</v>
      </c>
      <c r="P114" s="4">
        <f t="shared" ref="P114:P115" si="57">IF(O114=0,0,IF(F114="OŽ",IF(L114&gt;35,0,IF(J114&gt;35,(36-L114)*1.836,((36-L114)-(36-J114))*1.836)),0)+IF(F114="PČ",IF(L114&gt;31,0,IF(J114&gt;31,(32-L114)*1.347,((32-L114)-(32-J114))*1.347)),0)+ IF(F114="PČneol",IF(L114&gt;15,0,IF(J114&gt;15,(16-L114)*0.255,((16-L114)-(16-J114))*0.255)),0)+IF(F114="PŽ",IF(L114&gt;31,0,IF(J114&gt;31,(32-L114)*0.255,((32-L114)-(32-J114))*0.255)),0)+IF(F114="EČ",IF(L114&gt;23,0,IF(J114&gt;23,(24-L114)*0.612,((24-L114)-(24-J114))*0.612)),0)+IF(F114="EČneol",IF(L114&gt;7,0,IF(J114&gt;7,(8-L114)*0.204,((8-L114)-(8-J114))*0.204)),0)+IF(F114="EŽ",IF(L114&gt;23,0,IF(J114&gt;23,(24-L114)*0.204,((24-L114)-(24-J114))*0.204)),0)+IF(F114="PT",IF(L114&gt;31,0,IF(J114&gt;31,(32-L114)*0.204,((32-L114)-(32-J114))*0.204)),0)+IF(F114="JOŽ",IF(L114&gt;23,0,IF(J114&gt;23,(24-L114)*0.255,((24-L114)-(24-J114))*0.255)),0)+IF(F114="JPČ",IF(L114&gt;23,0,IF(J114&gt;23,(24-L114)*0.204,((24-L114)-(24-J114))*0.204)),0)+IF(F114="JEČ",IF(L114&gt;15,0,IF(J114&gt;15,(16-L114)*0.102,((16-L114)-(16-J114))*0.102)),0)+IF(F114="JEOF",IF(L114&gt;15,0,IF(J114&gt;15,(16-L114)*0.102,((16-L114)-(16-J114))*0.102)),0)+IF(F114="JnPČ",IF(L114&gt;15,0,IF(J114&gt;15,(16-L114)*0.153,((16-L114)-(16-J114))*0.153)),0)+IF(F114="JnEČ",IF(L114&gt;15,0,IF(J114&gt;15,(16-L114)*0.0765,((16-L114)-(16-J114))*0.0765)),0)+IF(F114="JčPČ",IF(L114&gt;15,0,IF(J114&gt;15,(16-L114)*0.06375,((16-L114)-(16-J114))*0.06375)),0)+IF(F114="JčEČ",IF(L114&gt;15,0,IF(J114&gt;15,(16-L114)*0.051,((16-L114)-(16-J114))*0.051)),0)+IF(F114="NEAK",IF(L114&gt;23,0,IF(J114&gt;23,(24-L114)*0.03444,((24-L114)-(24-J114))*0.03444)),0))</f>
        <v>10.776</v>
      </c>
      <c r="Q114" s="11">
        <f t="shared" ref="Q114:Q115" si="58">IF(ISERROR(P114*100/N114),0,(P114*100/N114))</f>
        <v>27.430316914852998</v>
      </c>
      <c r="R114" s="10">
        <f t="shared" si="56"/>
        <v>37.545749999999998</v>
      </c>
      <c r="S114" s="8"/>
    </row>
    <row r="115" spans="1:19">
      <c r="A115" s="64">
        <v>3</v>
      </c>
      <c r="B115" s="64"/>
      <c r="C115" s="12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3">
        <f t="shared" si="52"/>
        <v>0</v>
      </c>
      <c r="O115" s="9">
        <f t="shared" si="53"/>
        <v>0</v>
      </c>
      <c r="P115" s="4">
        <f t="shared" si="57"/>
        <v>0</v>
      </c>
      <c r="Q115" s="11">
        <f t="shared" si="58"/>
        <v>0</v>
      </c>
      <c r="R115" s="10">
        <f t="shared" si="56"/>
        <v>0</v>
      </c>
      <c r="S115" s="8"/>
    </row>
    <row r="116" spans="1:19">
      <c r="A116" s="67" t="s">
        <v>33</v>
      </c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9"/>
      <c r="R116" s="10">
        <f>SUM(R113:R115)</f>
        <v>114.59025</v>
      </c>
      <c r="S116" s="8"/>
    </row>
    <row r="117" spans="1:19" ht="15.75">
      <c r="A117" s="24" t="s">
        <v>34</v>
      </c>
      <c r="B117" s="24"/>
      <c r="C117" s="57" t="s">
        <v>72</v>
      </c>
      <c r="D117" s="58"/>
      <c r="E117" s="58"/>
      <c r="F117" s="58"/>
      <c r="G117" s="58"/>
      <c r="H117" s="58"/>
      <c r="I117" s="15"/>
      <c r="J117" s="15"/>
      <c r="K117" s="15"/>
      <c r="L117" s="15"/>
      <c r="M117" s="15"/>
      <c r="N117" s="15"/>
      <c r="O117" s="15"/>
      <c r="P117" s="15"/>
      <c r="Q117" s="15"/>
      <c r="R117" s="16"/>
      <c r="S117" s="8"/>
    </row>
    <row r="118" spans="1:19" s="8" customFormat="1" ht="15.75">
      <c r="A118" s="24"/>
      <c r="B118" s="24"/>
      <c r="C118" s="57" t="s">
        <v>73</v>
      </c>
      <c r="D118" s="58"/>
      <c r="E118" s="58"/>
      <c r="F118" s="58"/>
      <c r="G118" s="58"/>
      <c r="H118" s="58"/>
      <c r="I118" s="15"/>
      <c r="J118" s="15"/>
      <c r="K118" s="15"/>
      <c r="L118" s="15"/>
      <c r="M118" s="15"/>
      <c r="N118" s="15"/>
      <c r="O118" s="15"/>
      <c r="P118" s="15"/>
      <c r="Q118" s="15"/>
      <c r="R118" s="16"/>
    </row>
    <row r="119" spans="1:19" s="8" customFormat="1" ht="15.75">
      <c r="A119" s="24"/>
      <c r="B119" s="24"/>
      <c r="C119" s="57" t="s">
        <v>74</v>
      </c>
      <c r="D119" s="58"/>
      <c r="E119" s="58"/>
      <c r="F119" s="58"/>
      <c r="G119" s="58"/>
      <c r="H119" s="58"/>
      <c r="I119" s="15"/>
      <c r="J119" s="15"/>
      <c r="K119" s="15"/>
      <c r="L119" s="15"/>
      <c r="M119" s="15"/>
      <c r="N119" s="15"/>
      <c r="O119" s="15"/>
      <c r="P119" s="15"/>
      <c r="Q119" s="15"/>
      <c r="R119" s="16"/>
    </row>
    <row r="120" spans="1:19" s="8" customFormat="1" ht="15.75">
      <c r="A120" s="24"/>
      <c r="B120" s="24"/>
      <c r="C120" s="57" t="s">
        <v>75</v>
      </c>
      <c r="D120" s="57"/>
      <c r="E120" s="57"/>
      <c r="F120" s="57"/>
      <c r="G120" s="57"/>
      <c r="H120" s="57"/>
      <c r="I120" s="15"/>
      <c r="J120" s="15"/>
      <c r="K120" s="15"/>
      <c r="L120" s="15"/>
      <c r="M120" s="15"/>
      <c r="N120" s="15"/>
      <c r="O120" s="15"/>
      <c r="P120" s="15"/>
      <c r="Q120" s="15"/>
      <c r="R120" s="16"/>
    </row>
    <row r="121" spans="1:19" s="8" customFormat="1" ht="15.75">
      <c r="A121" s="24"/>
      <c r="B121" s="24"/>
      <c r="C121" s="57" t="s">
        <v>76</v>
      </c>
      <c r="D121" s="57"/>
      <c r="E121" s="57"/>
      <c r="F121" s="57"/>
      <c r="G121" s="57"/>
      <c r="H121" s="57"/>
      <c r="I121" s="15"/>
      <c r="J121" s="15"/>
      <c r="K121" s="15"/>
      <c r="L121" s="15"/>
      <c r="M121" s="15"/>
      <c r="N121" s="15"/>
      <c r="O121" s="15"/>
      <c r="P121" s="15"/>
      <c r="Q121" s="15"/>
      <c r="R121" s="16"/>
    </row>
    <row r="122" spans="1:19">
      <c r="A122" s="49" t="s">
        <v>46</v>
      </c>
      <c r="B122" s="49"/>
      <c r="C122" s="49"/>
      <c r="D122" s="49"/>
      <c r="E122" s="49"/>
      <c r="F122" s="49"/>
      <c r="G122" s="49"/>
      <c r="H122" s="49"/>
      <c r="I122" s="49"/>
      <c r="J122" s="15"/>
      <c r="K122" s="15"/>
      <c r="L122" s="15"/>
      <c r="M122" s="15"/>
      <c r="N122" s="15"/>
      <c r="O122" s="15"/>
      <c r="P122" s="15"/>
      <c r="Q122" s="15"/>
      <c r="R122" s="16"/>
      <c r="S122" s="8"/>
    </row>
    <row r="123" spans="1:19" s="8" customFormat="1">
      <c r="A123" s="49"/>
      <c r="B123" s="49"/>
      <c r="C123" s="49"/>
      <c r="D123" s="49"/>
      <c r="E123" s="49"/>
      <c r="F123" s="49"/>
      <c r="G123" s="49"/>
      <c r="H123" s="49"/>
      <c r="I123" s="49"/>
      <c r="J123" s="15"/>
      <c r="K123" s="15"/>
      <c r="L123" s="15"/>
      <c r="M123" s="15"/>
      <c r="N123" s="15"/>
      <c r="O123" s="15"/>
      <c r="P123" s="15"/>
      <c r="Q123" s="15"/>
      <c r="R123" s="16"/>
    </row>
    <row r="124" spans="1:19">
      <c r="A124" s="72" t="s">
        <v>77</v>
      </c>
      <c r="B124" s="73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60"/>
      <c r="R124" s="8"/>
      <c r="S124" s="8"/>
    </row>
    <row r="125" spans="1:19" ht="18">
      <c r="A125" s="74" t="s">
        <v>27</v>
      </c>
      <c r="B125" s="75"/>
      <c r="C125" s="75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60"/>
      <c r="R125" s="8"/>
      <c r="S125" s="8"/>
    </row>
    <row r="126" spans="1:19">
      <c r="A126" s="72" t="s">
        <v>40</v>
      </c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60"/>
      <c r="R126" s="8"/>
      <c r="S126" s="8"/>
    </row>
    <row r="127" spans="1:19">
      <c r="A127" s="64">
        <v>1</v>
      </c>
      <c r="B127" s="64" t="s">
        <v>78</v>
      </c>
      <c r="C127" s="12">
        <v>100</v>
      </c>
      <c r="D127" s="64" t="s">
        <v>29</v>
      </c>
      <c r="E127" s="64">
        <v>1</v>
      </c>
      <c r="F127" s="64" t="s">
        <v>63</v>
      </c>
      <c r="G127" s="64">
        <v>1</v>
      </c>
      <c r="H127" s="64" t="s">
        <v>31</v>
      </c>
      <c r="I127" s="64"/>
      <c r="J127" s="64">
        <v>38</v>
      </c>
      <c r="K127" s="64">
        <v>18</v>
      </c>
      <c r="L127" s="64">
        <v>1</v>
      </c>
      <c r="M127" s="64" t="s">
        <v>31</v>
      </c>
      <c r="N127" s="3">
        <f t="shared" ref="N127:N129" si="59">(IF(F127="OŽ",IF(L127=1,550.8,IF(L127=2,426.38,IF(L127=3,342.14,IF(L127=4,181.44,IF(L127=5,168.48,IF(L127=6,155.52,IF(L127=7,148.5,IF(L127=8,144,0))))))))+IF(L127&lt;=8,0,IF(L127&lt;=16,137.7,IF(L127&lt;=24,108,IF(L127&lt;=32,80.1,IF(L127&lt;=36,52.2,0)))))-IF(L127&lt;=8,0,IF(L127&lt;=16,(L127-9)*2.754,IF(L127&lt;=24,(L127-17)* 2.754,IF(L127&lt;=32,(L127-25)* 2.754,IF(L127&lt;=36,(L127-33)*2.754,0))))),0)+IF(F127="PČ",IF(L127=1,449,IF(L127=2,314.6,IF(L127=3,238,IF(L127=4,172,IF(L127=5,159,IF(L127=6,145,IF(L127=7,132,IF(L127=8,119,0))))))))+IF(L127&lt;=8,0,IF(L127&lt;=16,88,IF(L127&lt;=24,55,IF(L127&lt;=32,22,0))))-IF(L127&lt;=8,0,IF(L127&lt;=16,(L127-9)*2.245,IF(L127&lt;=24,(L127-17)*2.245,IF(L127&lt;=32,(L127-25)*2.245,0)))),0)+IF(F127="PČneol",IF(L127=1,85,IF(L127=2,64.61,IF(L127=3,50.76,IF(L127=4,16.25,IF(L127=5,15,IF(L127=6,13.75,IF(L127=7,12.5,IF(L127=8,11.25,0))))))))+IF(L127&lt;=8,0,IF(L127&lt;=16,9,0))-IF(L127&lt;=8,0,IF(L127&lt;=16,(L127-9)*0.425,0)),0)+IF(F127="PŽ",IF(L127=1,85,IF(L127=2,59.5,IF(L127=3,45,IF(L127=4,32.5,IF(L127=5,30,IF(L127=6,27.5,IF(L127=7,25,IF(L127=8,22.5,0))))))))+IF(L127&lt;=8,0,IF(L127&lt;=16,19,IF(L127&lt;=24,13,IF(L127&lt;=32,8,0))))-IF(L127&lt;=8,0,IF(L127&lt;=16,(L127-9)*0.425,IF(L127&lt;=24,(L127-17)*0.425,IF(L127&lt;=32,(L127-25)*0.425,0)))),0)+IF(F127="EČ",IF(L127=1,204,IF(L127=2,156.24,IF(L127=3,123.84,IF(L127=4,72,IF(L127=5,66,IF(L127=6,60,IF(L127=7,54,IF(L127=8,48,0))))))))+IF(L127&lt;=8,0,IF(L127&lt;=16,40,IF(L127&lt;=24,25,0)))-IF(L127&lt;=8,0,IF(L127&lt;=16,(L127-9)*1.02,IF(L127&lt;=24,(L127-17)*1.02,0))),0)+IF(F127="EČneol",IF(L127=1,68,IF(L127=2,51.69,IF(L127=3,40.61,IF(L127=4,13,IF(L127=5,12,IF(L127=6,11,IF(L127=7,10,IF(L127=8,9,0)))))))))+IF(F127="EŽ",IF(L127=1,68,IF(L127=2,47.6,IF(L127=3,36,IF(L127=4,18,IF(L127=5,16.5,IF(L127=6,15,IF(L127=7,13.5,IF(L127=8,12,0))))))))+IF(L127&lt;=8,0,IF(L127&lt;=16,10,IF(L127&lt;=24,6,0)))-IF(L127&lt;=8,0,IF(L127&lt;=16,(L127-9)*0.34,IF(L127&lt;=24,(L127-17)*0.34,0))),0)+IF(F127="PT",IF(L127=1,68,IF(L127=2,52.08,IF(L127=3,41.28,IF(L127=4,24,IF(L127=5,22,IF(L127=6,20,IF(L127=7,18,IF(L127=8,16,0))))))))+IF(L127&lt;=8,0,IF(L127&lt;=16,13,IF(L127&lt;=24,9,IF(L127&lt;=32,4,0))))-IF(L127&lt;=8,0,IF(L127&lt;=16,(L127-9)*0.34,IF(L127&lt;=24,(L127-17)*0.34,IF(L127&lt;=32,(L127-25)*0.34,0)))),0)+IF(F127="JOŽ",IF(L127=1,85,IF(L127=2,59.5,IF(L127=3,45,IF(L127=4,32.5,IF(L127=5,30,IF(L127=6,27.5,IF(L127=7,25,IF(L127=8,22.5,0))))))))+IF(L127&lt;=8,0,IF(L127&lt;=16,19,IF(L127&lt;=24,13,0)))-IF(L127&lt;=8,0,IF(L127&lt;=16,(L127-9)*0.425,IF(L127&lt;=24,(L127-17)*0.425,0))),0)+IF(F127="JPČ",IF(L127=1,68,IF(L127=2,47.6,IF(L127=3,36,IF(L127=4,26,IF(L127=5,24,IF(L127=6,22,IF(L127=7,20,IF(L127=8,18,0))))))))+IF(L127&lt;=8,0,IF(L127&lt;=16,13,IF(L127&lt;=24,9,0)))-IF(L127&lt;=8,0,IF(L127&lt;=16,(L127-9)*0.34,IF(L127&lt;=24,(L127-17)*0.34,0))),0)+IF(F127="JEČ",IF(L127=1,34,IF(L127=2,26.04,IF(L127=3,20.6,IF(L127=4,12,IF(L127=5,11,IF(L127=6,10,IF(L127=7,9,IF(L127=8,8,0))))))))+IF(L127&lt;=8,0,IF(L127&lt;=16,6,0))-IF(L127&lt;=8,0,IF(L127&lt;=16,(L127-9)*0.17,0)),0)+IF(F127="JEOF",IF(L127=1,34,IF(L127=2,26.04,IF(L127=3,20.6,IF(L127=4,12,IF(L127=5,11,IF(L127=6,10,IF(L127=7,9,IF(L127=8,8,0))))))))+IF(L127&lt;=8,0,IF(L127&lt;=16,6,0))-IF(L127&lt;=8,0,IF(L127&lt;=16,(L127-9)*0.17,0)),0)+IF(F127="JnPČ",IF(L127=1,51,IF(L127=2,35.7,IF(L127=3,27,IF(L127=4,19.5,IF(L127=5,18,IF(L127=6,16.5,IF(L127=7,15,IF(L127=8,13.5,0))))))))+IF(L127&lt;=8,0,IF(L127&lt;=16,10,0))-IF(L127&lt;=8,0,IF(L127&lt;=16,(L127-9)*0.255,0)),0)+IF(F127="JnEČ",IF(L127=1,25.5,IF(L127=2,19.53,IF(L127=3,15.48,IF(L127=4,9,IF(L127=5,8.25,IF(L127=6,7.5,IF(L127=7,6.75,IF(L127=8,6,0))))))))+IF(L127&lt;=8,0,IF(L127&lt;=16,5,0))-IF(L127&lt;=8,0,IF(L127&lt;=16,(L127-9)*0.1275,0)),0)+IF(F127="JčPČ",IF(L127=1,21.25,IF(L127=2,14.5,IF(L127=3,11.5,IF(L127=4,7,IF(L127=5,6.5,IF(L127=6,6,IF(L127=7,5.5,IF(L127=8,5,0))))))))+IF(L127&lt;=8,0,IF(L127&lt;=16,4,0))-IF(L127&lt;=8,0,IF(L127&lt;=16,(L127-9)*0.10625,0)),0)+IF(F127="JčEČ",IF(L127=1,17,IF(L127=2,13.02,IF(L127=3,10.32,IF(L127=4,6,IF(L127=5,5.5,IF(L127=6,5,IF(L127=7,4.5,IF(L127=8,4,0))))))))+IF(L127&lt;=8,0,IF(L127&lt;=16,3,0))-IF(L127&lt;=8,0,IF(L127&lt;=16,(L127-9)*0.085,0)),0)+IF(F127="NEAK",IF(L127=1,11.48,IF(L127=2,8.79,IF(L127=3,6.97,IF(L127=4,4.05,IF(L127=5,3.71,IF(L127=6,3.38,IF(L127=7,3.04,IF(L127=8,2.7,0))))))))+IF(L127&lt;=8,0,IF(L127&lt;=16,2,IF(L127&lt;=24,1.3,0)))-IF(L127&lt;=8,0,IF(L127&lt;=16,(L127-9)*0.0574,IF(L127&lt;=24,(L127-17)*0.0574,0))),0))*IF(L127&lt;0,1,IF(OR(F127="PČ",F127="PŽ",F127="PT"),IF(J127&lt;32,J127/32,1),1))* IF(L127&lt;0,1,IF(OR(F127="EČ",F127="EŽ",F127="JOŽ",F127="JPČ",F127="NEAK"),IF(J127&lt;24,J127/24,1),1))*IF(L127&lt;0,1,IF(OR(F127="PČneol",F127="JEČ",F127="JEOF",F127="JnPČ",F127="JnEČ",F127="JčPČ",F127="JčEČ"),IF(J127&lt;16,J127/16,1),1))*IF(L127&lt;0,1,IF(F127="EČneol",IF(J127&lt;8,J127/8,1),1))</f>
        <v>51</v>
      </c>
      <c r="O127" s="9">
        <f t="shared" ref="O127:O129" si="60">IF(F127="OŽ",N127,IF(H127="Ne",IF(J127*0.3&lt;J127-L127,N127,0),IF(J127*0.1&lt;J127-L127,N127,0)))</f>
        <v>51</v>
      </c>
      <c r="P127" s="4">
        <f t="shared" ref="P127" si="61">IF(O127=0,0,IF(F127="OŽ",IF(L127&gt;35,0,IF(J127&gt;35,(36-L127)*1.836,((36-L127)-(36-J127))*1.836)),0)+IF(F127="PČ",IF(L127&gt;31,0,IF(J127&gt;31,(32-L127)*1.347,((32-L127)-(32-J127))*1.347)),0)+ IF(F127="PČneol",IF(L127&gt;15,0,IF(J127&gt;15,(16-L127)*0.255,((16-L127)-(16-J127))*0.255)),0)+IF(F127="PŽ",IF(L127&gt;31,0,IF(J127&gt;31,(32-L127)*0.255,((32-L127)-(32-J127))*0.255)),0)+IF(F127="EČ",IF(L127&gt;23,0,IF(J127&gt;23,(24-L127)*0.612,((24-L127)-(24-J127))*0.612)),0)+IF(F127="EČneol",IF(L127&gt;7,0,IF(J127&gt;7,(8-L127)*0.204,((8-L127)-(8-J127))*0.204)),0)+IF(F127="EŽ",IF(L127&gt;23,0,IF(J127&gt;23,(24-L127)*0.204,((24-L127)-(24-J127))*0.204)),0)+IF(F127="PT",IF(L127&gt;31,0,IF(J127&gt;31,(32-L127)*0.204,((32-L127)-(32-J127))*0.204)),0)+IF(F127="JOŽ",IF(L127&gt;23,0,IF(J127&gt;23,(24-L127)*0.255,((24-L127)-(24-J127))*0.255)),0)+IF(F127="JPČ",IF(L127&gt;23,0,IF(J127&gt;23,(24-L127)*0.204,((24-L127)-(24-J127))*0.204)),0)+IF(F127="JEČ",IF(L127&gt;15,0,IF(J127&gt;15,(16-L127)*0.102,((16-L127)-(16-J127))*0.102)),0)+IF(F127="JEOF",IF(L127&gt;15,0,IF(J127&gt;15,(16-L127)*0.102,((16-L127)-(16-J127))*0.102)),0)+IF(F127="JnPČ",IF(L127&gt;15,0,IF(J127&gt;15,(16-L127)*0.153,((16-L127)-(16-J127))*0.153)),0)+IF(F127="JnEČ",IF(L127&gt;15,0,IF(J127&gt;15,(16-L127)*0.0765,((16-L127)-(16-J127))*0.0765)),0)+IF(F127="JčPČ",IF(L127&gt;15,0,IF(J127&gt;15,(16-L127)*0.06375,((16-L127)-(16-J127))*0.06375)),0)+IF(F127="JčEČ",IF(L127&gt;15,0,IF(J127&gt;15,(16-L127)*0.051,((16-L127)-(16-J127))*0.051)),0)+IF(F127="NEAK",IF(L127&gt;23,0,IF(J127&gt;23,(24-L127)*0.03444,((24-L127)-(24-J127))*0.03444)),0))</f>
        <v>2.2949999999999999</v>
      </c>
      <c r="Q127" s="11">
        <f t="shared" ref="Q127" si="62">IF(ISERROR(P127*100/N127),0,(P127*100/N127))</f>
        <v>4.5</v>
      </c>
      <c r="R127" s="10">
        <f t="shared" ref="R127:R129" si="63">IF(Q127&lt;=30,O127+P127,O127+O127*0.3)*IF(G127=1,0.4,IF(G127=2,0.75,IF(G127="1 (kas 4 m. 1 k. nerengiamos)",0.52,1)))*IF(D127="olimpinė",1,IF(M127="Ne",0.5,1))*IF(OR(A$5="Lietuvos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federacija"),IF(OR(J127&lt;8,K127&lt;16),0,1),1)*E127*IF(I127&lt;=1,1,1/I127)*IF(OR(A$5="Lietuvos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21.318000000000001</v>
      </c>
      <c r="S127" s="8"/>
    </row>
    <row r="128" spans="1:19">
      <c r="A128" s="64">
        <v>2</v>
      </c>
      <c r="B128" s="64" t="s">
        <v>57</v>
      </c>
      <c r="C128" s="12">
        <v>100</v>
      </c>
      <c r="D128" s="64" t="s">
        <v>29</v>
      </c>
      <c r="E128" s="64">
        <v>1</v>
      </c>
      <c r="F128" s="64" t="s">
        <v>63</v>
      </c>
      <c r="G128" s="64">
        <v>1</v>
      </c>
      <c r="H128" s="64" t="s">
        <v>31</v>
      </c>
      <c r="I128" s="64"/>
      <c r="J128" s="64">
        <v>38</v>
      </c>
      <c r="K128" s="64">
        <v>18</v>
      </c>
      <c r="L128" s="64">
        <v>13</v>
      </c>
      <c r="M128" s="64" t="s">
        <v>31</v>
      </c>
      <c r="N128" s="3">
        <f t="shared" si="59"/>
        <v>8.98</v>
      </c>
      <c r="O128" s="9">
        <f t="shared" si="60"/>
        <v>8.98</v>
      </c>
      <c r="P128" s="4">
        <f t="shared" ref="P128:P129" si="64">IF(O128=0,0,IF(F128="OŽ",IF(L128&gt;35,0,IF(J128&gt;35,(36-L128)*1.836,((36-L128)-(36-J128))*1.836)),0)+IF(F128="PČ",IF(L128&gt;31,0,IF(J128&gt;31,(32-L128)*1.347,((32-L128)-(32-J128))*1.347)),0)+ IF(F128="PČneol",IF(L128&gt;15,0,IF(J128&gt;15,(16-L128)*0.255,((16-L128)-(16-J128))*0.255)),0)+IF(F128="PŽ",IF(L128&gt;31,0,IF(J128&gt;31,(32-L128)*0.255,((32-L128)-(32-J128))*0.255)),0)+IF(F128="EČ",IF(L128&gt;23,0,IF(J128&gt;23,(24-L128)*0.612,((24-L128)-(24-J128))*0.612)),0)+IF(F128="EČneol",IF(L128&gt;7,0,IF(J128&gt;7,(8-L128)*0.204,((8-L128)-(8-J128))*0.204)),0)+IF(F128="EŽ",IF(L128&gt;23,0,IF(J128&gt;23,(24-L128)*0.204,((24-L128)-(24-J128))*0.204)),0)+IF(F128="PT",IF(L128&gt;31,0,IF(J128&gt;31,(32-L128)*0.204,((32-L128)-(32-J128))*0.204)),0)+IF(F128="JOŽ",IF(L128&gt;23,0,IF(J128&gt;23,(24-L128)*0.255,((24-L128)-(24-J128))*0.255)),0)+IF(F128="JPČ",IF(L128&gt;23,0,IF(J128&gt;23,(24-L128)*0.204,((24-L128)-(24-J128))*0.204)),0)+IF(F128="JEČ",IF(L128&gt;15,0,IF(J128&gt;15,(16-L128)*0.102,((16-L128)-(16-J128))*0.102)),0)+IF(F128="JEOF",IF(L128&gt;15,0,IF(J128&gt;15,(16-L128)*0.102,((16-L128)-(16-J128))*0.102)),0)+IF(F128="JnPČ",IF(L128&gt;15,0,IF(J128&gt;15,(16-L128)*0.153,((16-L128)-(16-J128))*0.153)),0)+IF(F128="JnEČ",IF(L128&gt;15,0,IF(J128&gt;15,(16-L128)*0.0765,((16-L128)-(16-J128))*0.0765)),0)+IF(F128="JčPČ",IF(L128&gt;15,0,IF(J128&gt;15,(16-L128)*0.06375,((16-L128)-(16-J128))*0.06375)),0)+IF(F128="JčEČ",IF(L128&gt;15,0,IF(J128&gt;15,(16-L128)*0.051,((16-L128)-(16-J128))*0.051)),0)+IF(F128="NEAK",IF(L128&gt;23,0,IF(J128&gt;23,(24-L128)*0.03444,((24-L128)-(24-J128))*0.03444)),0))</f>
        <v>0.45899999999999996</v>
      </c>
      <c r="Q128" s="11">
        <f t="shared" ref="Q128:Q129" si="65">IF(ISERROR(P128*100/N128),0,(P128*100/N128))</f>
        <v>5.1113585746102448</v>
      </c>
      <c r="R128" s="10">
        <f t="shared" si="63"/>
        <v>3.7756000000000003</v>
      </c>
      <c r="S128" s="8"/>
    </row>
    <row r="129" spans="1:19">
      <c r="A129" s="64">
        <v>3</v>
      </c>
      <c r="B129" s="64"/>
      <c r="C129" s="12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3">
        <f t="shared" si="59"/>
        <v>0</v>
      </c>
      <c r="O129" s="9">
        <f t="shared" si="60"/>
        <v>0</v>
      </c>
      <c r="P129" s="4">
        <f t="shared" si="64"/>
        <v>0</v>
      </c>
      <c r="Q129" s="11">
        <f t="shared" si="65"/>
        <v>0</v>
      </c>
      <c r="R129" s="10">
        <f t="shared" si="63"/>
        <v>0</v>
      </c>
      <c r="S129" s="8"/>
    </row>
    <row r="130" spans="1:19">
      <c r="A130" s="67" t="s">
        <v>33</v>
      </c>
      <c r="B130" s="68"/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  <c r="Q130" s="69"/>
      <c r="R130" s="10">
        <f>SUM(R127:R129)</f>
        <v>25.093600000000002</v>
      </c>
      <c r="S130" s="8"/>
    </row>
    <row r="131" spans="1:19" ht="15.75">
      <c r="A131" s="24" t="s">
        <v>34</v>
      </c>
      <c r="B131" s="24"/>
      <c r="C131" s="57" t="s">
        <v>79</v>
      </c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6"/>
      <c r="S131" s="8"/>
    </row>
    <row r="132" spans="1:19" s="8" customFormat="1" ht="15.75">
      <c r="A132" s="24"/>
      <c r="B132" s="24"/>
      <c r="C132" s="57" t="s">
        <v>80</v>
      </c>
      <c r="D132" s="58"/>
      <c r="E132" s="58"/>
      <c r="F132" s="58"/>
      <c r="G132" s="58"/>
      <c r="H132" s="58"/>
      <c r="I132" s="15"/>
      <c r="J132" s="15"/>
      <c r="K132" s="15"/>
      <c r="L132" s="15"/>
      <c r="M132" s="15"/>
      <c r="N132" s="15"/>
      <c r="O132" s="15"/>
      <c r="P132" s="15"/>
      <c r="Q132" s="15"/>
      <c r="R132" s="16"/>
    </row>
    <row r="133" spans="1:19" s="8" customFormat="1" ht="15.75">
      <c r="A133" s="24"/>
      <c r="B133" s="24"/>
      <c r="C133" s="57" t="s">
        <v>81</v>
      </c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6"/>
    </row>
    <row r="134" spans="1:19">
      <c r="A134" s="49" t="s">
        <v>46</v>
      </c>
      <c r="B134" s="49"/>
      <c r="C134" s="49"/>
      <c r="D134" s="49"/>
      <c r="E134" s="49"/>
      <c r="F134" s="49"/>
      <c r="G134" s="49"/>
      <c r="H134" s="49"/>
      <c r="I134" s="49"/>
      <c r="J134" s="15"/>
      <c r="K134" s="15"/>
      <c r="L134" s="15"/>
      <c r="M134" s="15"/>
      <c r="N134" s="15"/>
      <c r="O134" s="15"/>
      <c r="P134" s="15"/>
      <c r="Q134" s="15"/>
      <c r="R134" s="16"/>
      <c r="S134" s="8"/>
    </row>
    <row r="135" spans="1:19" s="8" customFormat="1">
      <c r="A135" s="49"/>
      <c r="B135" s="49"/>
      <c r="C135" s="49"/>
      <c r="D135" s="49"/>
      <c r="E135" s="49"/>
      <c r="F135" s="49"/>
      <c r="G135" s="49"/>
      <c r="H135" s="49"/>
      <c r="I135" s="49"/>
      <c r="J135" s="15"/>
      <c r="K135" s="15"/>
      <c r="L135" s="15"/>
      <c r="M135" s="15"/>
      <c r="N135" s="15"/>
      <c r="O135" s="15"/>
      <c r="P135" s="15"/>
      <c r="Q135" s="15"/>
      <c r="R135" s="16"/>
    </row>
    <row r="136" spans="1:19">
      <c r="A136" s="72" t="s">
        <v>82</v>
      </c>
      <c r="B136" s="73"/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60"/>
      <c r="R136" s="8"/>
      <c r="S136" s="8"/>
    </row>
    <row r="137" spans="1:19" ht="18">
      <c r="A137" s="74" t="s">
        <v>27</v>
      </c>
      <c r="B137" s="75"/>
      <c r="C137" s="75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60"/>
      <c r="R137" s="8"/>
      <c r="S137" s="8"/>
    </row>
    <row r="138" spans="1:19">
      <c r="A138" s="72" t="s">
        <v>40</v>
      </c>
      <c r="B138" s="73"/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60"/>
      <c r="R138" s="8"/>
      <c r="S138" s="8"/>
    </row>
    <row r="139" spans="1:19">
      <c r="A139" s="64">
        <v>1</v>
      </c>
      <c r="B139" s="64" t="s">
        <v>78</v>
      </c>
      <c r="C139" s="12">
        <v>100</v>
      </c>
      <c r="D139" s="64" t="s">
        <v>29</v>
      </c>
      <c r="E139" s="64">
        <v>1</v>
      </c>
      <c r="F139" s="64" t="s">
        <v>63</v>
      </c>
      <c r="G139" s="64">
        <v>1</v>
      </c>
      <c r="H139" s="64" t="s">
        <v>31</v>
      </c>
      <c r="I139" s="64"/>
      <c r="J139" s="64">
        <v>41</v>
      </c>
      <c r="K139" s="64">
        <v>17</v>
      </c>
      <c r="L139" s="64">
        <v>2</v>
      </c>
      <c r="M139" s="64" t="s">
        <v>31</v>
      </c>
      <c r="N139" s="3">
        <f t="shared" ref="N139:N141" si="66">(IF(F139="OŽ",IF(L139=1,550.8,IF(L139=2,426.38,IF(L139=3,342.14,IF(L139=4,181.44,IF(L139=5,168.48,IF(L139=6,155.52,IF(L139=7,148.5,IF(L139=8,144,0))))))))+IF(L139&lt;=8,0,IF(L139&lt;=16,137.7,IF(L139&lt;=24,108,IF(L139&lt;=32,80.1,IF(L139&lt;=36,52.2,0)))))-IF(L139&lt;=8,0,IF(L139&lt;=16,(L139-9)*2.754,IF(L139&lt;=24,(L139-17)* 2.754,IF(L139&lt;=32,(L139-25)* 2.754,IF(L139&lt;=36,(L139-33)*2.754,0))))),0)+IF(F139="PČ",IF(L139=1,449,IF(L139=2,314.6,IF(L139=3,238,IF(L139=4,172,IF(L139=5,159,IF(L139=6,145,IF(L139=7,132,IF(L139=8,119,0))))))))+IF(L139&lt;=8,0,IF(L139&lt;=16,88,IF(L139&lt;=24,55,IF(L139&lt;=32,22,0))))-IF(L139&lt;=8,0,IF(L139&lt;=16,(L139-9)*2.245,IF(L139&lt;=24,(L139-17)*2.245,IF(L139&lt;=32,(L139-25)*2.245,0)))),0)+IF(F139="PČneol",IF(L139=1,85,IF(L139=2,64.61,IF(L139=3,50.76,IF(L139=4,16.25,IF(L139=5,15,IF(L139=6,13.75,IF(L139=7,12.5,IF(L139=8,11.25,0))))))))+IF(L139&lt;=8,0,IF(L139&lt;=16,9,0))-IF(L139&lt;=8,0,IF(L139&lt;=16,(L139-9)*0.425,0)),0)+IF(F139="PŽ",IF(L139=1,85,IF(L139=2,59.5,IF(L139=3,45,IF(L139=4,32.5,IF(L139=5,30,IF(L139=6,27.5,IF(L139=7,25,IF(L139=8,22.5,0))))))))+IF(L139&lt;=8,0,IF(L139&lt;=16,19,IF(L139&lt;=24,13,IF(L139&lt;=32,8,0))))-IF(L139&lt;=8,0,IF(L139&lt;=16,(L139-9)*0.425,IF(L139&lt;=24,(L139-17)*0.425,IF(L139&lt;=32,(L139-25)*0.425,0)))),0)+IF(F139="EČ",IF(L139=1,204,IF(L139=2,156.24,IF(L139=3,123.84,IF(L139=4,72,IF(L139=5,66,IF(L139=6,60,IF(L139=7,54,IF(L139=8,48,0))))))))+IF(L139&lt;=8,0,IF(L139&lt;=16,40,IF(L139&lt;=24,25,0)))-IF(L139&lt;=8,0,IF(L139&lt;=16,(L139-9)*1.02,IF(L139&lt;=24,(L139-17)*1.02,0))),0)+IF(F139="EČneol",IF(L139=1,68,IF(L139=2,51.69,IF(L139=3,40.61,IF(L139=4,13,IF(L139=5,12,IF(L139=6,11,IF(L139=7,10,IF(L139=8,9,0)))))))))+IF(F139="EŽ",IF(L139=1,68,IF(L139=2,47.6,IF(L139=3,36,IF(L139=4,18,IF(L139=5,16.5,IF(L139=6,15,IF(L139=7,13.5,IF(L139=8,12,0))))))))+IF(L139&lt;=8,0,IF(L139&lt;=16,10,IF(L139&lt;=24,6,0)))-IF(L139&lt;=8,0,IF(L139&lt;=16,(L139-9)*0.34,IF(L139&lt;=24,(L139-17)*0.34,0))),0)+IF(F139="PT",IF(L139=1,68,IF(L139=2,52.08,IF(L139=3,41.28,IF(L139=4,24,IF(L139=5,22,IF(L139=6,20,IF(L139=7,18,IF(L139=8,16,0))))))))+IF(L139&lt;=8,0,IF(L139&lt;=16,13,IF(L139&lt;=24,9,IF(L139&lt;=32,4,0))))-IF(L139&lt;=8,0,IF(L139&lt;=16,(L139-9)*0.34,IF(L139&lt;=24,(L139-17)*0.34,IF(L139&lt;=32,(L139-25)*0.34,0)))),0)+IF(F139="JOŽ",IF(L139=1,85,IF(L139=2,59.5,IF(L139=3,45,IF(L139=4,32.5,IF(L139=5,30,IF(L139=6,27.5,IF(L139=7,25,IF(L139=8,22.5,0))))))))+IF(L139&lt;=8,0,IF(L139&lt;=16,19,IF(L139&lt;=24,13,0)))-IF(L139&lt;=8,0,IF(L139&lt;=16,(L139-9)*0.425,IF(L139&lt;=24,(L139-17)*0.425,0))),0)+IF(F139="JPČ",IF(L139=1,68,IF(L139=2,47.6,IF(L139=3,36,IF(L139=4,26,IF(L139=5,24,IF(L139=6,22,IF(L139=7,20,IF(L139=8,18,0))))))))+IF(L139&lt;=8,0,IF(L139&lt;=16,13,IF(L139&lt;=24,9,0)))-IF(L139&lt;=8,0,IF(L139&lt;=16,(L139-9)*0.34,IF(L139&lt;=24,(L139-17)*0.34,0))),0)+IF(F139="JEČ",IF(L139=1,34,IF(L139=2,26.04,IF(L139=3,20.6,IF(L139=4,12,IF(L139=5,11,IF(L139=6,10,IF(L139=7,9,IF(L139=8,8,0))))))))+IF(L139&lt;=8,0,IF(L139&lt;=16,6,0))-IF(L139&lt;=8,0,IF(L139&lt;=16,(L139-9)*0.17,0)),0)+IF(F139="JEOF",IF(L139=1,34,IF(L139=2,26.04,IF(L139=3,20.6,IF(L139=4,12,IF(L139=5,11,IF(L139=6,10,IF(L139=7,9,IF(L139=8,8,0))))))))+IF(L139&lt;=8,0,IF(L139&lt;=16,6,0))-IF(L139&lt;=8,0,IF(L139&lt;=16,(L139-9)*0.17,0)),0)+IF(F139="JnPČ",IF(L139=1,51,IF(L139=2,35.7,IF(L139=3,27,IF(L139=4,19.5,IF(L139=5,18,IF(L139=6,16.5,IF(L139=7,15,IF(L139=8,13.5,0))))))))+IF(L139&lt;=8,0,IF(L139&lt;=16,10,0))-IF(L139&lt;=8,0,IF(L139&lt;=16,(L139-9)*0.255,0)),0)+IF(F139="JnEČ",IF(L139=1,25.5,IF(L139=2,19.53,IF(L139=3,15.48,IF(L139=4,9,IF(L139=5,8.25,IF(L139=6,7.5,IF(L139=7,6.75,IF(L139=8,6,0))))))))+IF(L139&lt;=8,0,IF(L139&lt;=16,5,0))-IF(L139&lt;=8,0,IF(L139&lt;=16,(L139-9)*0.1275,0)),0)+IF(F139="JčPČ",IF(L139=1,21.25,IF(L139=2,14.5,IF(L139=3,11.5,IF(L139=4,7,IF(L139=5,6.5,IF(L139=6,6,IF(L139=7,5.5,IF(L139=8,5,0))))))))+IF(L139&lt;=8,0,IF(L139&lt;=16,4,0))-IF(L139&lt;=8,0,IF(L139&lt;=16,(L139-9)*0.10625,0)),0)+IF(F139="JčEČ",IF(L139=1,17,IF(L139=2,13.02,IF(L139=3,10.32,IF(L139=4,6,IF(L139=5,5.5,IF(L139=6,5,IF(L139=7,4.5,IF(L139=8,4,0))))))))+IF(L139&lt;=8,0,IF(L139&lt;=16,3,0))-IF(L139&lt;=8,0,IF(L139&lt;=16,(L139-9)*0.085,0)),0)+IF(F139="NEAK",IF(L139=1,11.48,IF(L139=2,8.79,IF(L139=3,6.97,IF(L139=4,4.05,IF(L139=5,3.71,IF(L139=6,3.38,IF(L139=7,3.04,IF(L139=8,2.7,0))))))))+IF(L139&lt;=8,0,IF(L139&lt;=16,2,IF(L139&lt;=24,1.3,0)))-IF(L139&lt;=8,0,IF(L139&lt;=16,(L139-9)*0.0574,IF(L139&lt;=24,(L139-17)*0.0574,0))),0))*IF(L139&lt;0,1,IF(OR(F139="PČ",F139="PŽ",F139="PT"),IF(J139&lt;32,J139/32,1),1))* IF(L139&lt;0,1,IF(OR(F139="EČ",F139="EŽ",F139="JOŽ",F139="JPČ",F139="NEAK"),IF(J139&lt;24,J139/24,1),1))*IF(L139&lt;0,1,IF(OR(F139="PČneol",F139="JEČ",F139="JEOF",F139="JnPČ",F139="JnEČ",F139="JčPČ",F139="JčEČ"),IF(J139&lt;16,J139/16,1),1))*IF(L139&lt;0,1,IF(F139="EČneol",IF(J139&lt;8,J139/8,1),1))</f>
        <v>35.700000000000003</v>
      </c>
      <c r="O139" s="9">
        <f t="shared" ref="O139:O141" si="67">IF(F139="OŽ",N139,IF(H139="Ne",IF(J139*0.3&lt;J139-L139,N139,0),IF(J139*0.1&lt;J139-L139,N139,0)))</f>
        <v>35.700000000000003</v>
      </c>
      <c r="P139" s="4">
        <f t="shared" ref="P139" si="68">IF(O139=0,0,IF(F139="OŽ",IF(L139&gt;35,0,IF(J139&gt;35,(36-L139)*1.836,((36-L139)-(36-J139))*1.836)),0)+IF(F139="PČ",IF(L139&gt;31,0,IF(J139&gt;31,(32-L139)*1.347,((32-L139)-(32-J139))*1.347)),0)+ IF(F139="PČneol",IF(L139&gt;15,0,IF(J139&gt;15,(16-L139)*0.255,((16-L139)-(16-J139))*0.255)),0)+IF(F139="PŽ",IF(L139&gt;31,0,IF(J139&gt;31,(32-L139)*0.255,((32-L139)-(32-J139))*0.255)),0)+IF(F139="EČ",IF(L139&gt;23,0,IF(J139&gt;23,(24-L139)*0.612,((24-L139)-(24-J139))*0.612)),0)+IF(F139="EČneol",IF(L139&gt;7,0,IF(J139&gt;7,(8-L139)*0.204,((8-L139)-(8-J139))*0.204)),0)+IF(F139="EŽ",IF(L139&gt;23,0,IF(J139&gt;23,(24-L139)*0.204,((24-L139)-(24-J139))*0.204)),0)+IF(F139="PT",IF(L139&gt;31,0,IF(J139&gt;31,(32-L139)*0.204,((32-L139)-(32-J139))*0.204)),0)+IF(F139="JOŽ",IF(L139&gt;23,0,IF(J139&gt;23,(24-L139)*0.255,((24-L139)-(24-J139))*0.255)),0)+IF(F139="JPČ",IF(L139&gt;23,0,IF(J139&gt;23,(24-L139)*0.204,((24-L139)-(24-J139))*0.204)),0)+IF(F139="JEČ",IF(L139&gt;15,0,IF(J139&gt;15,(16-L139)*0.102,((16-L139)-(16-J139))*0.102)),0)+IF(F139="JEOF",IF(L139&gt;15,0,IF(J139&gt;15,(16-L139)*0.102,((16-L139)-(16-J139))*0.102)),0)+IF(F139="JnPČ",IF(L139&gt;15,0,IF(J139&gt;15,(16-L139)*0.153,((16-L139)-(16-J139))*0.153)),0)+IF(F139="JnEČ",IF(L139&gt;15,0,IF(J139&gt;15,(16-L139)*0.0765,((16-L139)-(16-J139))*0.0765)),0)+IF(F139="JčPČ",IF(L139&gt;15,0,IF(J139&gt;15,(16-L139)*0.06375,((16-L139)-(16-J139))*0.06375)),0)+IF(F139="JčEČ",IF(L139&gt;15,0,IF(J139&gt;15,(16-L139)*0.051,((16-L139)-(16-J139))*0.051)),0)+IF(F139="NEAK",IF(L139&gt;23,0,IF(J139&gt;23,(24-L139)*0.03444,((24-L139)-(24-J139))*0.03444)),0))</f>
        <v>2.1419999999999999</v>
      </c>
      <c r="Q139" s="11">
        <f t="shared" ref="Q139" si="69">IF(ISERROR(P139*100/N139),0,(P139*100/N139))</f>
        <v>5.9999999999999991</v>
      </c>
      <c r="R139" s="10">
        <f t="shared" ref="R139:R141" si="70">IF(Q139&lt;=30,O139+P139,O139+O139*0.3)*IF(G139=1,0.4,IF(G139=2,0.75,IF(G139="1 (kas 4 m. 1 k. nerengiamos)",0.52,1)))*IF(D139="olimpinė",1,IF(M139="Ne",0.5,1))*IF(OR(A$5="Lietuvos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federacija"),IF(OR(J139&lt;8,K139&lt;16),0,1),1)*E139*IF(I139&lt;=1,1,1/I139)*IF(OR(A$5="Lietuvos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15.136800000000003</v>
      </c>
      <c r="S139" s="8"/>
    </row>
    <row r="140" spans="1:19">
      <c r="A140" s="64">
        <v>2</v>
      </c>
      <c r="B140" s="64" t="s">
        <v>57</v>
      </c>
      <c r="C140" s="12">
        <v>100</v>
      </c>
      <c r="D140" s="64" t="s">
        <v>29</v>
      </c>
      <c r="E140" s="64">
        <v>1</v>
      </c>
      <c r="F140" s="64" t="s">
        <v>63</v>
      </c>
      <c r="G140" s="64">
        <v>1</v>
      </c>
      <c r="H140" s="64" t="s">
        <v>31</v>
      </c>
      <c r="I140" s="64"/>
      <c r="J140" s="64">
        <v>41</v>
      </c>
      <c r="K140" s="64">
        <v>17</v>
      </c>
      <c r="L140" s="64">
        <v>8</v>
      </c>
      <c r="M140" s="64" t="s">
        <v>31</v>
      </c>
      <c r="N140" s="3">
        <f t="shared" si="66"/>
        <v>13.5</v>
      </c>
      <c r="O140" s="9">
        <f t="shared" si="67"/>
        <v>13.5</v>
      </c>
      <c r="P140" s="4">
        <f t="shared" ref="P140:P141" si="71">IF(O140=0,0,IF(F140="OŽ",IF(L140&gt;35,0,IF(J140&gt;35,(36-L140)*1.836,((36-L140)-(36-J140))*1.836)),0)+IF(F140="PČ",IF(L140&gt;31,0,IF(J140&gt;31,(32-L140)*1.347,((32-L140)-(32-J140))*1.347)),0)+ IF(F140="PČneol",IF(L140&gt;15,0,IF(J140&gt;15,(16-L140)*0.255,((16-L140)-(16-J140))*0.255)),0)+IF(F140="PŽ",IF(L140&gt;31,0,IF(J140&gt;31,(32-L140)*0.255,((32-L140)-(32-J140))*0.255)),0)+IF(F140="EČ",IF(L140&gt;23,0,IF(J140&gt;23,(24-L140)*0.612,((24-L140)-(24-J140))*0.612)),0)+IF(F140="EČneol",IF(L140&gt;7,0,IF(J140&gt;7,(8-L140)*0.204,((8-L140)-(8-J140))*0.204)),0)+IF(F140="EŽ",IF(L140&gt;23,0,IF(J140&gt;23,(24-L140)*0.204,((24-L140)-(24-J140))*0.204)),0)+IF(F140="PT",IF(L140&gt;31,0,IF(J140&gt;31,(32-L140)*0.204,((32-L140)-(32-J140))*0.204)),0)+IF(F140="JOŽ",IF(L140&gt;23,0,IF(J140&gt;23,(24-L140)*0.255,((24-L140)-(24-J140))*0.255)),0)+IF(F140="JPČ",IF(L140&gt;23,0,IF(J140&gt;23,(24-L140)*0.204,((24-L140)-(24-J140))*0.204)),0)+IF(F140="JEČ",IF(L140&gt;15,0,IF(J140&gt;15,(16-L140)*0.102,((16-L140)-(16-J140))*0.102)),0)+IF(F140="JEOF",IF(L140&gt;15,0,IF(J140&gt;15,(16-L140)*0.102,((16-L140)-(16-J140))*0.102)),0)+IF(F140="JnPČ",IF(L140&gt;15,0,IF(J140&gt;15,(16-L140)*0.153,((16-L140)-(16-J140))*0.153)),0)+IF(F140="JnEČ",IF(L140&gt;15,0,IF(J140&gt;15,(16-L140)*0.0765,((16-L140)-(16-J140))*0.0765)),0)+IF(F140="JčPČ",IF(L140&gt;15,0,IF(J140&gt;15,(16-L140)*0.06375,((16-L140)-(16-J140))*0.06375)),0)+IF(F140="JčEČ",IF(L140&gt;15,0,IF(J140&gt;15,(16-L140)*0.051,((16-L140)-(16-J140))*0.051)),0)+IF(F140="NEAK",IF(L140&gt;23,0,IF(J140&gt;23,(24-L140)*0.03444,((24-L140)-(24-J140))*0.03444)),0))</f>
        <v>1.224</v>
      </c>
      <c r="Q140" s="11">
        <f t="shared" ref="Q140:Q141" si="72">IF(ISERROR(P140*100/N140),0,(P140*100/N140))</f>
        <v>9.0666666666666664</v>
      </c>
      <c r="R140" s="10">
        <f t="shared" si="70"/>
        <v>5.8896000000000006</v>
      </c>
      <c r="S140" s="8"/>
    </row>
    <row r="141" spans="1:19">
      <c r="A141" s="64">
        <v>3</v>
      </c>
      <c r="B141" s="64"/>
      <c r="C141" s="12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3">
        <f t="shared" si="66"/>
        <v>0</v>
      </c>
      <c r="O141" s="9">
        <f t="shared" si="67"/>
        <v>0</v>
      </c>
      <c r="P141" s="4">
        <f t="shared" si="71"/>
        <v>0</v>
      </c>
      <c r="Q141" s="11">
        <f t="shared" si="72"/>
        <v>0</v>
      </c>
      <c r="R141" s="10">
        <f t="shared" si="70"/>
        <v>0</v>
      </c>
      <c r="S141" s="8"/>
    </row>
    <row r="142" spans="1:19">
      <c r="A142" s="67" t="s">
        <v>33</v>
      </c>
      <c r="B142" s="68"/>
      <c r="C142" s="68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68"/>
      <c r="P142" s="68"/>
      <c r="Q142" s="69"/>
      <c r="R142" s="10">
        <f>SUM(R139:R141)</f>
        <v>21.026400000000002</v>
      </c>
      <c r="S142" s="8"/>
    </row>
    <row r="143" spans="1:19" ht="15.75">
      <c r="A143" s="24" t="s">
        <v>34</v>
      </c>
      <c r="B143" s="24"/>
      <c r="C143" s="57" t="s">
        <v>83</v>
      </c>
      <c r="D143" s="58"/>
      <c r="E143" s="58"/>
      <c r="F143" s="58"/>
      <c r="G143" s="58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6"/>
      <c r="S143" s="8"/>
    </row>
    <row r="144" spans="1:19" s="8" customFormat="1" ht="15.75">
      <c r="A144" s="24"/>
      <c r="B144" s="24"/>
      <c r="C144" s="57" t="s">
        <v>84</v>
      </c>
      <c r="D144" s="58"/>
      <c r="E144" s="58"/>
      <c r="F144" s="58"/>
      <c r="G144" s="58"/>
      <c r="H144" s="58"/>
      <c r="I144" s="15"/>
      <c r="J144" s="15"/>
      <c r="K144" s="15"/>
      <c r="L144" s="15"/>
      <c r="M144" s="15"/>
      <c r="N144" s="15"/>
      <c r="O144" s="15"/>
      <c r="P144" s="15"/>
      <c r="Q144" s="15"/>
      <c r="R144" s="16"/>
    </row>
    <row r="145" spans="1:19" s="8" customFormat="1" ht="15.75">
      <c r="A145" s="24"/>
      <c r="B145" s="24"/>
      <c r="C145" s="57" t="s">
        <v>81</v>
      </c>
      <c r="D145" s="58"/>
      <c r="E145" s="58"/>
      <c r="F145" s="58"/>
      <c r="G145" s="58"/>
      <c r="H145" s="58"/>
      <c r="I145" s="58"/>
      <c r="J145" s="15"/>
      <c r="K145" s="15"/>
      <c r="L145" s="15"/>
      <c r="M145" s="15"/>
      <c r="N145" s="15"/>
      <c r="O145" s="15"/>
      <c r="P145" s="15"/>
      <c r="Q145" s="15"/>
      <c r="R145" s="16"/>
    </row>
    <row r="146" spans="1:19">
      <c r="A146" s="49" t="s">
        <v>46</v>
      </c>
      <c r="B146" s="49"/>
      <c r="C146" s="49"/>
      <c r="D146" s="49"/>
      <c r="E146" s="49"/>
      <c r="F146" s="49"/>
      <c r="G146" s="49"/>
      <c r="H146" s="49"/>
      <c r="I146" s="49"/>
      <c r="J146" s="15"/>
      <c r="K146" s="15"/>
      <c r="L146" s="15"/>
      <c r="M146" s="15"/>
      <c r="N146" s="15"/>
      <c r="O146" s="15"/>
      <c r="P146" s="15"/>
      <c r="Q146" s="15"/>
      <c r="R146" s="16"/>
      <c r="S146" s="8"/>
    </row>
    <row r="147" spans="1:19" s="8" customFormat="1">
      <c r="A147" s="49"/>
      <c r="B147" s="49"/>
      <c r="C147" s="49"/>
      <c r="D147" s="49"/>
      <c r="E147" s="49"/>
      <c r="F147" s="49"/>
      <c r="G147" s="49"/>
      <c r="H147" s="49"/>
      <c r="I147" s="49"/>
      <c r="J147" s="15"/>
      <c r="K147" s="15"/>
      <c r="L147" s="15"/>
      <c r="M147" s="15"/>
      <c r="N147" s="15"/>
      <c r="O147" s="15"/>
      <c r="P147" s="15"/>
      <c r="Q147" s="15"/>
      <c r="R147" s="16"/>
    </row>
    <row r="148" spans="1:19" ht="13.9" customHeight="1">
      <c r="A148" s="72" t="s">
        <v>85</v>
      </c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60"/>
      <c r="R148" s="8"/>
      <c r="S148" s="8"/>
    </row>
    <row r="149" spans="1:19" ht="15.6" customHeight="1">
      <c r="A149" s="74" t="s">
        <v>27</v>
      </c>
      <c r="B149" s="75"/>
      <c r="C149" s="75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60"/>
      <c r="R149" s="8"/>
      <c r="S149" s="8"/>
    </row>
    <row r="150" spans="1:19" ht="13.9" customHeight="1">
      <c r="A150" s="72" t="s">
        <v>40</v>
      </c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60"/>
      <c r="R150" s="8"/>
      <c r="S150" s="8"/>
    </row>
    <row r="151" spans="1:19">
      <c r="A151" s="64">
        <v>1</v>
      </c>
      <c r="B151" s="64" t="s">
        <v>41</v>
      </c>
      <c r="C151" s="12">
        <v>64</v>
      </c>
      <c r="D151" s="64" t="s">
        <v>29</v>
      </c>
      <c r="E151" s="64">
        <v>1</v>
      </c>
      <c r="F151" s="64" t="s">
        <v>30</v>
      </c>
      <c r="G151" s="64">
        <v>2</v>
      </c>
      <c r="H151" s="64" t="s">
        <v>31</v>
      </c>
      <c r="I151" s="64"/>
      <c r="J151" s="64">
        <v>62</v>
      </c>
      <c r="K151" s="64">
        <v>28</v>
      </c>
      <c r="L151" s="64">
        <v>4</v>
      </c>
      <c r="M151" s="64" t="s">
        <v>31</v>
      </c>
      <c r="N151" s="3">
        <f t="shared" ref="N151:N154" si="73">(IF(F151="OŽ",IF(L151=1,550.8,IF(L151=2,426.38,IF(L151=3,342.14,IF(L151=4,181.44,IF(L151=5,168.48,IF(L151=6,155.52,IF(L151=7,148.5,IF(L151=8,144,0))))))))+IF(L151&lt;=8,0,IF(L151&lt;=16,137.7,IF(L151&lt;=24,108,IF(L151&lt;=32,80.1,IF(L151&lt;=36,52.2,0)))))-IF(L151&lt;=8,0,IF(L151&lt;=16,(L151-9)*2.754,IF(L151&lt;=24,(L151-17)* 2.754,IF(L151&lt;=32,(L151-25)* 2.754,IF(L151&lt;=36,(L151-33)*2.754,0))))),0)+IF(F151="PČ",IF(L151=1,449,IF(L151=2,314.6,IF(L151=3,238,IF(L151=4,172,IF(L151=5,159,IF(L151=6,145,IF(L151=7,132,IF(L151=8,119,0))))))))+IF(L151&lt;=8,0,IF(L151&lt;=16,88,IF(L151&lt;=24,55,IF(L151&lt;=32,22,0))))-IF(L151&lt;=8,0,IF(L151&lt;=16,(L151-9)*2.245,IF(L151&lt;=24,(L151-17)*2.245,IF(L151&lt;=32,(L151-25)*2.245,0)))),0)+IF(F151="PČneol",IF(L151=1,85,IF(L151=2,64.61,IF(L151=3,50.76,IF(L151=4,16.25,IF(L151=5,15,IF(L151=6,13.75,IF(L151=7,12.5,IF(L151=8,11.25,0))))))))+IF(L151&lt;=8,0,IF(L151&lt;=16,9,0))-IF(L151&lt;=8,0,IF(L151&lt;=16,(L151-9)*0.425,0)),0)+IF(F151="PŽ",IF(L151=1,85,IF(L151=2,59.5,IF(L151=3,45,IF(L151=4,32.5,IF(L151=5,30,IF(L151=6,27.5,IF(L151=7,25,IF(L151=8,22.5,0))))))))+IF(L151&lt;=8,0,IF(L151&lt;=16,19,IF(L151&lt;=24,13,IF(L151&lt;=32,8,0))))-IF(L151&lt;=8,0,IF(L151&lt;=16,(L151-9)*0.425,IF(L151&lt;=24,(L151-17)*0.425,IF(L151&lt;=32,(L151-25)*0.425,0)))),0)+IF(F151="EČ",IF(L151=1,204,IF(L151=2,156.24,IF(L151=3,123.84,IF(L151=4,72,IF(L151=5,66,IF(L151=6,60,IF(L151=7,54,IF(L151=8,48,0))))))))+IF(L151&lt;=8,0,IF(L151&lt;=16,40,IF(L151&lt;=24,25,0)))-IF(L151&lt;=8,0,IF(L151&lt;=16,(L151-9)*1.02,IF(L151&lt;=24,(L151-17)*1.02,0))),0)+IF(F151="EČneol",IF(L151=1,68,IF(L151=2,51.69,IF(L151=3,40.61,IF(L151=4,13,IF(L151=5,12,IF(L151=6,11,IF(L151=7,10,IF(L151=8,9,0)))))))))+IF(F151="EŽ",IF(L151=1,68,IF(L151=2,47.6,IF(L151=3,36,IF(L151=4,18,IF(L151=5,16.5,IF(L151=6,15,IF(L151=7,13.5,IF(L151=8,12,0))))))))+IF(L151&lt;=8,0,IF(L151&lt;=16,10,IF(L151&lt;=24,6,0)))-IF(L151&lt;=8,0,IF(L151&lt;=16,(L151-9)*0.34,IF(L151&lt;=24,(L151-17)*0.34,0))),0)+IF(F151="PT",IF(L151=1,68,IF(L151=2,52.08,IF(L151=3,41.28,IF(L151=4,24,IF(L151=5,22,IF(L151=6,20,IF(L151=7,18,IF(L151=8,16,0))))))))+IF(L151&lt;=8,0,IF(L151&lt;=16,13,IF(L151&lt;=24,9,IF(L151&lt;=32,4,0))))-IF(L151&lt;=8,0,IF(L151&lt;=16,(L151-9)*0.34,IF(L151&lt;=24,(L151-17)*0.34,IF(L151&lt;=32,(L151-25)*0.34,0)))),0)+IF(F151="JOŽ",IF(L151=1,85,IF(L151=2,59.5,IF(L151=3,45,IF(L151=4,32.5,IF(L151=5,30,IF(L151=6,27.5,IF(L151=7,25,IF(L151=8,22.5,0))))))))+IF(L151&lt;=8,0,IF(L151&lt;=16,19,IF(L151&lt;=24,13,0)))-IF(L151&lt;=8,0,IF(L151&lt;=16,(L151-9)*0.425,IF(L151&lt;=24,(L151-17)*0.425,0))),0)+IF(F151="JPČ",IF(L151=1,68,IF(L151=2,47.6,IF(L151=3,36,IF(L151=4,26,IF(L151=5,24,IF(L151=6,22,IF(L151=7,20,IF(L151=8,18,0))))))))+IF(L151&lt;=8,0,IF(L151&lt;=16,13,IF(L151&lt;=24,9,0)))-IF(L151&lt;=8,0,IF(L151&lt;=16,(L151-9)*0.34,IF(L151&lt;=24,(L151-17)*0.34,0))),0)+IF(F151="JEČ",IF(L151=1,34,IF(L151=2,26.04,IF(L151=3,20.6,IF(L151=4,12,IF(L151=5,11,IF(L151=6,10,IF(L151=7,9,IF(L151=8,8,0))))))))+IF(L151&lt;=8,0,IF(L151&lt;=16,6,0))-IF(L151&lt;=8,0,IF(L151&lt;=16,(L151-9)*0.17,0)),0)+IF(F151="JEOF",IF(L151=1,34,IF(L151=2,26.04,IF(L151=3,20.6,IF(L151=4,12,IF(L151=5,11,IF(L151=6,10,IF(L151=7,9,IF(L151=8,8,0))))))))+IF(L151&lt;=8,0,IF(L151&lt;=16,6,0))-IF(L151&lt;=8,0,IF(L151&lt;=16,(L151-9)*0.17,0)),0)+IF(F151="JnPČ",IF(L151=1,51,IF(L151=2,35.7,IF(L151=3,27,IF(L151=4,19.5,IF(L151=5,18,IF(L151=6,16.5,IF(L151=7,15,IF(L151=8,13.5,0))))))))+IF(L151&lt;=8,0,IF(L151&lt;=16,10,0))-IF(L151&lt;=8,0,IF(L151&lt;=16,(L151-9)*0.255,0)),0)+IF(F151="JnEČ",IF(L151=1,25.5,IF(L151=2,19.53,IF(L151=3,15.48,IF(L151=4,9,IF(L151=5,8.25,IF(L151=6,7.5,IF(L151=7,6.75,IF(L151=8,6,0))))))))+IF(L151&lt;=8,0,IF(L151&lt;=16,5,0))-IF(L151&lt;=8,0,IF(L151&lt;=16,(L151-9)*0.1275,0)),0)+IF(F151="JčPČ",IF(L151=1,21.25,IF(L151=2,14.5,IF(L151=3,11.5,IF(L151=4,7,IF(L151=5,6.5,IF(L151=6,6,IF(L151=7,5.5,IF(L151=8,5,0))))))))+IF(L151&lt;=8,0,IF(L151&lt;=16,4,0))-IF(L151&lt;=8,0,IF(L151&lt;=16,(L151-9)*0.10625,0)),0)+IF(F151="JčEČ",IF(L151=1,17,IF(L151=2,13.02,IF(L151=3,10.32,IF(L151=4,6,IF(L151=5,5.5,IF(L151=6,5,IF(L151=7,4.5,IF(L151=8,4,0))))))))+IF(L151&lt;=8,0,IF(L151&lt;=16,3,0))-IF(L151&lt;=8,0,IF(L151&lt;=16,(L151-9)*0.085,0)),0)+IF(F151="NEAK",IF(L151=1,11.48,IF(L151=2,8.79,IF(L151=3,6.97,IF(L151=4,4.05,IF(L151=5,3.71,IF(L151=6,3.38,IF(L151=7,3.04,IF(L151=8,2.7,0))))))))+IF(L151&lt;=8,0,IF(L151&lt;=16,2,IF(L151&lt;=24,1.3,0)))-IF(L151&lt;=8,0,IF(L151&lt;=16,(L151-9)*0.0574,IF(L151&lt;=24,(L151-17)*0.0574,0))),0))*IF(L151&lt;0,1,IF(OR(F151="PČ",F151="PŽ",F151="PT"),IF(J151&lt;32,J151/32,1),1))* IF(L151&lt;0,1,IF(OR(F151="EČ",F151="EŽ",F151="JOŽ",F151="JPČ",F151="NEAK"),IF(J151&lt;24,J151/24,1),1))*IF(L151&lt;0,1,IF(OR(F151="PČneol",F151="JEČ",F151="JEOF",F151="JnPČ",F151="JnEČ",F151="JčPČ",F151="JčEČ"),IF(J151&lt;16,J151/16,1),1))*IF(L151&lt;0,1,IF(F151="EČneol",IF(J151&lt;8,J151/8,1),1))</f>
        <v>172</v>
      </c>
      <c r="O151" s="9">
        <f t="shared" ref="O151:O155" si="74">IF(F151="OŽ",N151,IF(H151="Ne",IF(J151*0.3&lt;J151-L151,N151,0),IF(J151*0.1&lt;J151-L151,N151,0)))</f>
        <v>172</v>
      </c>
      <c r="P151" s="4">
        <f t="shared" ref="P151" si="75">IF(O151=0,0,IF(F151="OŽ",IF(L151&gt;35,0,IF(J151&gt;35,(36-L151)*1.836,((36-L151)-(36-J151))*1.836)),0)+IF(F151="PČ",IF(L151&gt;31,0,IF(J151&gt;31,(32-L151)*1.347,((32-L151)-(32-J151))*1.347)),0)+ IF(F151="PČneol",IF(L151&gt;15,0,IF(J151&gt;15,(16-L151)*0.255,((16-L151)-(16-J151))*0.255)),0)+IF(F151="PŽ",IF(L151&gt;31,0,IF(J151&gt;31,(32-L151)*0.255,((32-L151)-(32-J151))*0.255)),0)+IF(F151="EČ",IF(L151&gt;23,0,IF(J151&gt;23,(24-L151)*0.612,((24-L151)-(24-J151))*0.612)),0)+IF(F151="EČneol",IF(L151&gt;7,0,IF(J151&gt;7,(8-L151)*0.204,((8-L151)-(8-J151))*0.204)),0)+IF(F151="EŽ",IF(L151&gt;23,0,IF(J151&gt;23,(24-L151)*0.204,((24-L151)-(24-J151))*0.204)),0)+IF(F151="PT",IF(L151&gt;31,0,IF(J151&gt;31,(32-L151)*0.204,((32-L151)-(32-J151))*0.204)),0)+IF(F151="JOŽ",IF(L151&gt;23,0,IF(J151&gt;23,(24-L151)*0.255,((24-L151)-(24-J151))*0.255)),0)+IF(F151="JPČ",IF(L151&gt;23,0,IF(J151&gt;23,(24-L151)*0.204,((24-L151)-(24-J151))*0.204)),0)+IF(F151="JEČ",IF(L151&gt;15,0,IF(J151&gt;15,(16-L151)*0.102,((16-L151)-(16-J151))*0.102)),0)+IF(F151="JEOF",IF(L151&gt;15,0,IF(J151&gt;15,(16-L151)*0.102,((16-L151)-(16-J151))*0.102)),0)+IF(F151="JnPČ",IF(L151&gt;15,0,IF(J151&gt;15,(16-L151)*0.153,((16-L151)-(16-J151))*0.153)),0)+IF(F151="JnEČ",IF(L151&gt;15,0,IF(J151&gt;15,(16-L151)*0.0765,((16-L151)-(16-J151))*0.0765)),0)+IF(F151="JčPČ",IF(L151&gt;15,0,IF(J151&gt;15,(16-L151)*0.06375,((16-L151)-(16-J151))*0.06375)),0)+IF(F151="JčEČ",IF(L151&gt;15,0,IF(J151&gt;15,(16-L151)*0.051,((16-L151)-(16-J151))*0.051)),0)+IF(F151="NEAK",IF(L151&gt;23,0,IF(J151&gt;23,(24-L151)*0.03444,((24-L151)-(24-J151))*0.03444)),0))</f>
        <v>37.716000000000001</v>
      </c>
      <c r="Q151" s="11">
        <f t="shared" ref="Q151" si="76">IF(ISERROR(P151*100/N151),0,(P151*100/N151))</f>
        <v>21.927906976744186</v>
      </c>
      <c r="R151" s="10">
        <f t="shared" ref="R151:R155" si="77">IF(Q151&lt;=30,O151+P151,O151+O151*0.3)*IF(G151=1,0.4,IF(G151=2,0.75,IF(G151="1 (kas 4 m. 1 k. nerengiamos)",0.52,1)))*IF(D151="olimpinė",1,IF(M151="Ne",0.5,1))*IF(OR(A$5="Lietuvos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federacija"),IF(OR(J151&lt;8,K151&lt;16),0,1),1)*E151*IF(I151&lt;=1,1,1/I151)*IF(OR(A$5="Lietuvos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157.28700000000001</v>
      </c>
      <c r="S151" s="8"/>
    </row>
    <row r="152" spans="1:19">
      <c r="A152" s="64">
        <v>2</v>
      </c>
      <c r="B152" s="64" t="s">
        <v>42</v>
      </c>
      <c r="C152" s="12">
        <v>64</v>
      </c>
      <c r="D152" s="64" t="s">
        <v>29</v>
      </c>
      <c r="E152" s="64">
        <v>1</v>
      </c>
      <c r="F152" s="64" t="s">
        <v>30</v>
      </c>
      <c r="G152" s="64">
        <v>2</v>
      </c>
      <c r="H152" s="64" t="s">
        <v>31</v>
      </c>
      <c r="I152" s="64"/>
      <c r="J152" s="64">
        <v>62</v>
      </c>
      <c r="K152" s="64">
        <v>28</v>
      </c>
      <c r="L152" s="64">
        <v>17</v>
      </c>
      <c r="M152" s="64" t="s">
        <v>31</v>
      </c>
      <c r="N152" s="3">
        <f t="shared" si="73"/>
        <v>55</v>
      </c>
      <c r="O152" s="9">
        <f t="shared" si="74"/>
        <v>55</v>
      </c>
      <c r="P152" s="4">
        <f t="shared" ref="P152:P155" si="78">IF(O152=0,0,IF(F152="OŽ",IF(L152&gt;35,0,IF(J152&gt;35,(36-L152)*1.836,((36-L152)-(36-J152))*1.836)),0)+IF(F152="PČ",IF(L152&gt;31,0,IF(J152&gt;31,(32-L152)*1.347,((32-L152)-(32-J152))*1.347)),0)+ IF(F152="PČneol",IF(L152&gt;15,0,IF(J152&gt;15,(16-L152)*0.255,((16-L152)-(16-J152))*0.255)),0)+IF(F152="PŽ",IF(L152&gt;31,0,IF(J152&gt;31,(32-L152)*0.255,((32-L152)-(32-J152))*0.255)),0)+IF(F152="EČ",IF(L152&gt;23,0,IF(J152&gt;23,(24-L152)*0.612,((24-L152)-(24-J152))*0.612)),0)+IF(F152="EČneol",IF(L152&gt;7,0,IF(J152&gt;7,(8-L152)*0.204,((8-L152)-(8-J152))*0.204)),0)+IF(F152="EŽ",IF(L152&gt;23,0,IF(J152&gt;23,(24-L152)*0.204,((24-L152)-(24-J152))*0.204)),0)+IF(F152="PT",IF(L152&gt;31,0,IF(J152&gt;31,(32-L152)*0.204,((32-L152)-(32-J152))*0.204)),0)+IF(F152="JOŽ",IF(L152&gt;23,0,IF(J152&gt;23,(24-L152)*0.255,((24-L152)-(24-J152))*0.255)),0)+IF(F152="JPČ",IF(L152&gt;23,0,IF(J152&gt;23,(24-L152)*0.204,((24-L152)-(24-J152))*0.204)),0)+IF(F152="JEČ",IF(L152&gt;15,0,IF(J152&gt;15,(16-L152)*0.102,((16-L152)-(16-J152))*0.102)),0)+IF(F152="JEOF",IF(L152&gt;15,0,IF(J152&gt;15,(16-L152)*0.102,((16-L152)-(16-J152))*0.102)),0)+IF(F152="JnPČ",IF(L152&gt;15,0,IF(J152&gt;15,(16-L152)*0.153,((16-L152)-(16-J152))*0.153)),0)+IF(F152="JnEČ",IF(L152&gt;15,0,IF(J152&gt;15,(16-L152)*0.0765,((16-L152)-(16-J152))*0.0765)),0)+IF(F152="JčPČ",IF(L152&gt;15,0,IF(J152&gt;15,(16-L152)*0.06375,((16-L152)-(16-J152))*0.06375)),0)+IF(F152="JčEČ",IF(L152&gt;15,0,IF(J152&gt;15,(16-L152)*0.051,((16-L152)-(16-J152))*0.051)),0)+IF(F152="NEAK",IF(L152&gt;23,0,IF(J152&gt;23,(24-L152)*0.03444,((24-L152)-(24-J152))*0.03444)),0))</f>
        <v>20.204999999999998</v>
      </c>
      <c r="Q152" s="11">
        <f t="shared" ref="Q152:Q155" si="79">IF(ISERROR(P152*100/N152),0,(P152*100/N152))</f>
        <v>36.736363636363635</v>
      </c>
      <c r="R152" s="10">
        <f t="shared" si="77"/>
        <v>53.625</v>
      </c>
      <c r="S152" s="8"/>
    </row>
    <row r="153" spans="1:19">
      <c r="A153" s="64">
        <v>3</v>
      </c>
      <c r="B153" s="64" t="s">
        <v>43</v>
      </c>
      <c r="C153" s="12">
        <v>64</v>
      </c>
      <c r="D153" s="64" t="s">
        <v>29</v>
      </c>
      <c r="E153" s="64">
        <v>1</v>
      </c>
      <c r="F153" s="64" t="s">
        <v>30</v>
      </c>
      <c r="G153" s="64">
        <v>2</v>
      </c>
      <c r="H153" s="64" t="s">
        <v>31</v>
      </c>
      <c r="I153" s="64"/>
      <c r="J153" s="64">
        <v>62</v>
      </c>
      <c r="K153" s="64">
        <v>28</v>
      </c>
      <c r="L153" s="64">
        <v>11</v>
      </c>
      <c r="M153" s="64" t="s">
        <v>31</v>
      </c>
      <c r="N153" s="3">
        <f t="shared" si="73"/>
        <v>83.51</v>
      </c>
      <c r="O153" s="9">
        <f t="shared" si="74"/>
        <v>83.51</v>
      </c>
      <c r="P153" s="4">
        <f t="shared" si="78"/>
        <v>28.286999999999999</v>
      </c>
      <c r="Q153" s="11">
        <f t="shared" si="79"/>
        <v>33.872590108968978</v>
      </c>
      <c r="R153" s="10">
        <f t="shared" si="77"/>
        <v>81.422250000000005</v>
      </c>
      <c r="S153" s="8"/>
    </row>
    <row r="154" spans="1:19">
      <c r="A154" s="64">
        <v>4</v>
      </c>
      <c r="B154" s="64" t="s">
        <v>28</v>
      </c>
      <c r="C154" s="12">
        <v>64</v>
      </c>
      <c r="D154" s="64" t="s">
        <v>29</v>
      </c>
      <c r="E154" s="64">
        <v>1</v>
      </c>
      <c r="F154" s="64" t="s">
        <v>30</v>
      </c>
      <c r="G154" s="64">
        <v>2</v>
      </c>
      <c r="H154" s="64" t="s">
        <v>31</v>
      </c>
      <c r="I154" s="64"/>
      <c r="J154" s="64">
        <v>62</v>
      </c>
      <c r="K154" s="64">
        <v>28</v>
      </c>
      <c r="L154" s="64">
        <v>6</v>
      </c>
      <c r="M154" s="64" t="s">
        <v>31</v>
      </c>
      <c r="N154" s="3">
        <f t="shared" si="73"/>
        <v>145</v>
      </c>
      <c r="O154" s="9">
        <f t="shared" si="74"/>
        <v>145</v>
      </c>
      <c r="P154" s="4">
        <f t="shared" si="78"/>
        <v>35.021999999999998</v>
      </c>
      <c r="Q154" s="11">
        <f t="shared" si="79"/>
        <v>24.153103448275861</v>
      </c>
      <c r="R154" s="10">
        <f t="shared" si="77"/>
        <v>135.01650000000001</v>
      </c>
      <c r="S154" s="8"/>
    </row>
    <row r="155" spans="1:19">
      <c r="A155" s="64">
        <v>5</v>
      </c>
      <c r="B155" s="64"/>
      <c r="C155" s="12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3">
        <f>(IF(F155="OŽ",IF(L155=1,550.8,IF(L155=2,426.38,IF(L155=3,342.14,IF(L155=4,181.44,IF(L155=5,168.48,IF(L155=6,155.52,IF(L155=7,148.5,IF(L155=8,144,0))))))))+IF(L155&lt;=8,0,IF(L155&lt;=16,137.7,IF(L155&lt;=24,108,IF(L155&lt;=32,80.1,IF(L155&lt;=36,52.2,0)))))-IF(L155&lt;=8,0,IF(L155&lt;=16,(L155-9)*2.754,IF(L155&lt;=24,(L155-17)* 2.754,IF(L155&lt;=32,(L155-25)* 2.754,IF(L155&lt;=36,(L155-33)*2.754,0))))),0)+IF(F155="PČ",IF(L155=1,449,IF(L155=2,314.6,IF(L155=3,238,IF(L155=4,172,IF(L155=5,159,IF(L155=6,145,IF(L155=7,132,IF(L155=8,119,0))))))))+IF(L155&lt;=8,0,IF(L155&lt;=16,88,IF(L155&lt;=24,55,IF(L155&lt;=32,22,0))))-IF(L155&lt;=8,0,IF(L155&lt;=16,(L155-9)*2.245,IF(L155&lt;=24,(L155-17)*2.245,IF(L155&lt;=32,(L155-25)*2.245,0)))),0)+IF(F155="PČneol",IF(L155=1,85,IF(L155=2,64.61,IF(L155=3,50.76,IF(L155=4,16.25,IF(L155=5,15,IF(L155=6,13.75,IF(L155=7,12.5,IF(L155=8,11.25,0))))))))+IF(L155&lt;=8,0,IF(L155&lt;=16,9,0))-IF(L155&lt;=8,0,IF(L155&lt;=16,(L155-9)*0.425,0)),0)+IF(F155="PŽ",IF(L155=1,85,IF(L155=2,59.5,IF(L155=3,45,IF(L155=4,32.5,IF(L155=5,30,IF(L155=6,27.5,IF(L155=7,25,IF(L155=8,22.5,0))))))))+IF(L155&lt;=8,0,IF(L155&lt;=16,19,IF(L155&lt;=24,13,IF(L155&lt;=32,8,0))))-IF(L155&lt;=8,0,IF(L155&lt;=16,(L155-9)*0.425,IF(L155&lt;=24,(L155-17)*0.425,IF(L155&lt;=32,(L155-25)*0.425,0)))),0)+IF(F155="EČ",IF(L155=1,204,IF(L155=2,156.24,IF(L155=3,123.84,IF(L155=4,72,IF(L155=5,66,IF(L155=6,60,IF(L155=7,54,IF(L155=8,48,0))))))))+IF(L155&lt;=8,0,IF(L155&lt;=16,40,IF(L155&lt;=24,25,0)))-IF(L155&lt;=8,0,IF(L155&lt;=16,(L155-9)*1.02,IF(L155&lt;=24,(L155-17)*1.02,0))),0)+IF(F155="EČneol",IF(L155=1,68,IF(L155=2,51.69,IF(L155=3,40.61,IF(L155=4,13,IF(L155=5,12,IF(L155=6,11,IF(L155=7,10,IF(L155=8,9,0)))))))))+IF(F155="EŽ",IF(L155=1,68,IF(L155=2,47.6,IF(L155=3,36,IF(L155=4,18,IF(L155=5,16.5,IF(L155=6,15,IF(L155=7,13.5,IF(L155=8,12,0))))))))+IF(L155&lt;=8,0,IF(L155&lt;=16,10,IF(L155&lt;=24,6,0)))-IF(L155&lt;=8,0,IF(L155&lt;=16,(L155-9)*0.34,IF(L155&lt;=24,(L155-17)*0.34,0))),0)+IF(F155="PT",IF(L155=1,68,IF(L155=2,52.08,IF(L155=3,41.28,IF(L155=4,24,IF(L155=5,22,IF(L155=6,20,IF(L155=7,18,IF(L155=8,16,0))))))))+IF(L155&lt;=8,0,IF(L155&lt;=16,13,IF(L155&lt;=24,9,IF(L155&lt;=32,4,0))))-IF(L155&lt;=8,0,IF(L155&lt;=16,(L155-9)*0.34,IF(L155&lt;=24,(L155-17)*0.34,IF(L155&lt;=32,(L155-25)*0.34,0)))),0)+IF(F155="JOŽ",IF(L155=1,85,IF(L155=2,59.5,IF(L155=3,45,IF(L155=4,32.5,IF(L155=5,30,IF(L155=6,27.5,IF(L155=7,25,IF(L155=8,22.5,0))))))))+IF(L155&lt;=8,0,IF(L155&lt;=16,19,IF(L155&lt;=24,13,0)))-IF(L155&lt;=8,0,IF(L155&lt;=16,(L155-9)*0.425,IF(L155&lt;=24,(L155-17)*0.425,0))),0)+IF(F155="JPČ",IF(L155=1,68,IF(L155=2,47.6,IF(L155=3,36,IF(L155=4,26,IF(L155=5,24,IF(L155=6,22,IF(L155=7,20,IF(L155=8,18,0))))))))+IF(L155&lt;=8,0,IF(L155&lt;=16,13,IF(L155&lt;=24,9,0)))-IF(L155&lt;=8,0,IF(L155&lt;=16,(L155-9)*0.34,IF(L155&lt;=24,(L155-17)*0.34,0))),0)+IF(F155="JEČ",IF(L155=1,34,IF(L155=2,26.04,IF(L155=3,20.6,IF(L155=4,12,IF(L155=5,11,IF(L155=6,10,IF(L155=7,9,IF(L155=8,8,0))))))))+IF(L155&lt;=8,0,IF(L155&lt;=16,6,0))-IF(L155&lt;=8,0,IF(L155&lt;=16,(L155-9)*0.17,0)),0)+IF(F155="JEOF",IF(L155=1,34,IF(L155=2,26.04,IF(L155=3,20.6,IF(L155=4,12,IF(L155=5,11,IF(L155=6,10,IF(L155=7,9,IF(L155=8,8,0))))))))+IF(L155&lt;=8,0,IF(L155&lt;=16,6,0))-IF(L155&lt;=8,0,IF(L155&lt;=16,(L155-9)*0.17,0)),0)+IF(F155="JnPČ",IF(L155=1,51,IF(L155=2,35.7,IF(L155=3,27,IF(L155=4,19.5,IF(L155=5,18,IF(L155=6,16.5,IF(L155=7,15,IF(L155=8,13.5,0))))))))+IF(L155&lt;=8,0,IF(L155&lt;=16,10,0))-IF(L155&lt;=8,0,IF(L155&lt;=16,(L155-9)*0.255,0)),0)+IF(F155="JnEČ",IF(L155=1,25.5,IF(L155=2,19.53,IF(L155=3,15.48,IF(L155=4,9,IF(L155=5,8.25,IF(L155=6,7.5,IF(L155=7,6.75,IF(L155=8,6,0))))))))+IF(L155&lt;=8,0,IF(L155&lt;=16,5,0))-IF(L155&lt;=8,0,IF(L155&lt;=16,(L155-9)*0.1275,0)),0)+IF(F155="JčPČ",IF(L155=1,21.25,IF(L155=2,14.5,IF(L155=3,11.5,IF(L155=4,7,IF(L155=5,6.5,IF(L155=6,6,IF(L155=7,5.5,IF(L155=8,5,0))))))))+IF(L155&lt;=8,0,IF(L155&lt;=16,4,0))-IF(L155&lt;=8,0,IF(L155&lt;=16,(L155-9)*0.10625,0)),0)+IF(F155="JčEČ",IF(L155=1,17,IF(L155=2,13.02,IF(L155=3,10.32,IF(L155=4,6,IF(L155=5,5.5,IF(L155=6,5,IF(L155=7,4.5,IF(L155=8,4,0))))))))+IF(L155&lt;=8,0,IF(L155&lt;=16,3,0))-IF(L155&lt;=8,0,IF(L155&lt;=16,(L155-9)*0.085,0)),0)+IF(F155="NEAK",IF(L155=1,11.48,IF(L155=2,8.79,IF(L155=3,6.97,IF(L155=4,4.05,IF(L155=5,3.71,IF(L155=6,3.38,IF(L155=7,3.04,IF(L155=8,2.7,0))))))))+IF(L155&lt;=8,0,IF(L155&lt;=16,2,IF(L155&lt;=24,1.3,0)))-IF(L155&lt;=8,0,IF(L155&lt;=16,(L155-9)*0.0574,IF(L155&lt;=24,(L155-17)*0.0574,0))),0))*IF(L155&lt;0,1,IF(OR(F155="PČ",F155="PŽ",F155="PT"),IF(J155&lt;32,J155/32,1),1))* IF(L155&lt;0,1,IF(OR(F155="EČ",F155="EŽ",F155="JOŽ",F155="JPČ",F155="NEAK"),IF(J155&lt;24,J155/24,1),1))*IF(L155&lt;0,1,IF(OR(F155="PČneol",F155="JEČ",F155="JEOF",F155="JnPČ",F155="JnEČ",F155="JčPČ",F155="JčEČ"),IF(J155&lt;16,J155/16,1),1))*IF(L155&lt;0,1,IF(F155="EČneol",IF(J155&lt;8,J155/8,1),1))</f>
        <v>0</v>
      </c>
      <c r="O155" s="9">
        <f t="shared" si="74"/>
        <v>0</v>
      </c>
      <c r="P155" s="4">
        <f t="shared" si="78"/>
        <v>0</v>
      </c>
      <c r="Q155" s="11">
        <f t="shared" si="79"/>
        <v>0</v>
      </c>
      <c r="R155" s="10">
        <f t="shared" si="77"/>
        <v>0</v>
      </c>
      <c r="S155" s="8"/>
    </row>
    <row r="156" spans="1:19" ht="13.9" customHeight="1">
      <c r="A156" s="67" t="s">
        <v>33</v>
      </c>
      <c r="B156" s="68"/>
      <c r="C156" s="68"/>
      <c r="D156" s="68"/>
      <c r="E156" s="68"/>
      <c r="F156" s="68"/>
      <c r="G156" s="68"/>
      <c r="H156" s="68"/>
      <c r="I156" s="68"/>
      <c r="J156" s="68"/>
      <c r="K156" s="68"/>
      <c r="L156" s="68"/>
      <c r="M156" s="68"/>
      <c r="N156" s="68"/>
      <c r="O156" s="68"/>
      <c r="P156" s="68"/>
      <c r="Q156" s="69"/>
      <c r="R156" s="10">
        <f>SUM(R151:R155)</f>
        <v>427.35075000000001</v>
      </c>
      <c r="S156" s="8"/>
    </row>
    <row r="157" spans="1:19" ht="15.75">
      <c r="A157" s="24" t="s">
        <v>34</v>
      </c>
      <c r="B157" s="24"/>
      <c r="C157" s="57" t="s">
        <v>86</v>
      </c>
      <c r="D157" s="58"/>
      <c r="E157" s="58"/>
      <c r="F157" s="58"/>
      <c r="G157" s="58"/>
      <c r="H157" s="58"/>
      <c r="I157" s="58"/>
      <c r="J157" s="15"/>
      <c r="K157" s="15"/>
      <c r="L157" s="15"/>
      <c r="M157" s="15"/>
      <c r="N157" s="15"/>
      <c r="O157" s="15"/>
      <c r="P157" s="15"/>
      <c r="Q157" s="15"/>
      <c r="R157" s="16"/>
      <c r="S157" s="8"/>
    </row>
    <row r="158" spans="1:19">
      <c r="A158" s="49" t="s">
        <v>46</v>
      </c>
      <c r="B158" s="49"/>
      <c r="C158" s="49"/>
      <c r="D158" s="49"/>
      <c r="E158" s="49"/>
      <c r="F158" s="49"/>
      <c r="G158" s="49"/>
      <c r="H158" s="49"/>
      <c r="I158" s="49"/>
      <c r="J158" s="15"/>
      <c r="K158" s="15"/>
      <c r="L158" s="15"/>
      <c r="M158" s="15"/>
      <c r="N158" s="15"/>
      <c r="O158" s="15"/>
      <c r="P158" s="15"/>
      <c r="Q158" s="15"/>
      <c r="R158" s="16"/>
      <c r="S158" s="8"/>
    </row>
    <row r="159" spans="1:19" s="8" customFormat="1">
      <c r="A159" s="49"/>
      <c r="B159" s="49"/>
      <c r="C159" s="49"/>
      <c r="D159" s="49"/>
      <c r="E159" s="49"/>
      <c r="F159" s="49"/>
      <c r="G159" s="49"/>
      <c r="H159" s="49"/>
      <c r="I159" s="49"/>
      <c r="J159" s="15"/>
      <c r="K159" s="15"/>
      <c r="L159" s="15"/>
      <c r="M159" s="15"/>
      <c r="N159" s="15"/>
      <c r="O159" s="15"/>
      <c r="P159" s="15"/>
      <c r="Q159" s="15"/>
      <c r="R159" s="16"/>
    </row>
    <row r="160" spans="1:19">
      <c r="A160" s="72" t="s">
        <v>87</v>
      </c>
      <c r="B160" s="73"/>
      <c r="C160" s="73"/>
      <c r="D160" s="73"/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3"/>
      <c r="Q160" s="60"/>
      <c r="R160" s="8"/>
      <c r="S160" s="8"/>
    </row>
    <row r="161" spans="1:19" ht="18">
      <c r="A161" s="74" t="s">
        <v>27</v>
      </c>
      <c r="B161" s="75"/>
      <c r="C161" s="75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60"/>
      <c r="R161" s="8"/>
      <c r="S161" s="8"/>
    </row>
    <row r="162" spans="1:19">
      <c r="A162" s="72" t="s">
        <v>40</v>
      </c>
      <c r="B162" s="73"/>
      <c r="C162" s="73"/>
      <c r="D162" s="73"/>
      <c r="E162" s="73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  <c r="Q162" s="60"/>
      <c r="R162" s="8"/>
      <c r="S162" s="8"/>
    </row>
    <row r="163" spans="1:19">
      <c r="A163" s="64">
        <v>1</v>
      </c>
      <c r="B163" s="64" t="s">
        <v>41</v>
      </c>
      <c r="C163" s="12">
        <v>64</v>
      </c>
      <c r="D163" s="64" t="s">
        <v>29</v>
      </c>
      <c r="E163" s="64">
        <v>1</v>
      </c>
      <c r="F163" s="64" t="s">
        <v>30</v>
      </c>
      <c r="G163" s="64">
        <v>2</v>
      </c>
      <c r="H163" s="64" t="s">
        <v>31</v>
      </c>
      <c r="I163" s="64"/>
      <c r="J163" s="64">
        <v>61</v>
      </c>
      <c r="K163" s="64">
        <v>28</v>
      </c>
      <c r="L163" s="64">
        <v>5</v>
      </c>
      <c r="M163" s="64" t="s">
        <v>31</v>
      </c>
      <c r="N163" s="3">
        <f>(IF(F163="OŽ",IF(L163=1,550.8,IF(L163=2,426.38,IF(L163=3,342.14,IF(L163=4,181.44,IF(L163=5,168.48,IF(L163=6,155.52,IF(L163=7,148.5,IF(L163=8,144,0))))))))+IF(L163&lt;=8,0,IF(L163&lt;=16,137.7,IF(L163&lt;=24,108,IF(L163&lt;=32,80.1,IF(L163&lt;=36,52.2,0)))))-IF(L163&lt;=8,0,IF(L163&lt;=16,(L163-9)*2.754,IF(L163&lt;=24,(L163-17)* 2.754,IF(L163&lt;=32,(L163-25)* 2.754,IF(L163&lt;=36,(L163-33)*2.754,0))))),0)+IF(F163="PČ",IF(L163=1,449,IF(L163=2,314.6,IF(L163=3,238,IF(L163=4,172,IF(L163=5,159,IF(L163=6,145,IF(L163=7,132,IF(L163=8,119,0))))))))+IF(L163&lt;=8,0,IF(L163&lt;=16,88,IF(L163&lt;=24,55,IF(L163&lt;=32,22,0))))-IF(L163&lt;=8,0,IF(L163&lt;=16,(L163-9)*2.245,IF(L163&lt;=24,(L163-17)*2.245,IF(L163&lt;=32,(L163-25)*2.245,0)))),0)+IF(F163="PČneol",IF(L163=1,85,IF(L163=2,64.61,IF(L163=3,50.76,IF(L163=4,16.25,IF(L163=5,15,IF(L163=6,13.75,IF(L163=7,12.5,IF(L163=8,11.25,0))))))))+IF(L163&lt;=8,0,IF(L163&lt;=16,9,0))-IF(L163&lt;=8,0,IF(L163&lt;=16,(L163-9)*0.425,0)),0)+IF(F163="PŽ",IF(L163=1,85,IF(L163=2,59.5,IF(L163=3,45,IF(L163=4,32.5,IF(L163=5,30,IF(L163=6,27.5,IF(L163=7,25,IF(L163=8,22.5,0))))))))+IF(L163&lt;=8,0,IF(L163&lt;=16,19,IF(L163&lt;=24,13,IF(L163&lt;=32,8,0))))-IF(L163&lt;=8,0,IF(L163&lt;=16,(L163-9)*0.425,IF(L163&lt;=24,(L163-17)*0.425,IF(L163&lt;=32,(L163-25)*0.425,0)))),0)+IF(F163="EČ",IF(L163=1,204,IF(L163=2,156.24,IF(L163=3,123.84,IF(L163=4,72,IF(L163=5,66,IF(L163=6,60,IF(L163=7,54,IF(L163=8,48,0))))))))+IF(L163&lt;=8,0,IF(L163&lt;=16,40,IF(L163&lt;=24,25,0)))-IF(L163&lt;=8,0,IF(L163&lt;=16,(L163-9)*1.02,IF(L163&lt;=24,(L163-17)*1.02,0))),0)+IF(F163="EČneol",IF(L163=1,68,IF(L163=2,51.69,IF(L163=3,40.61,IF(L163=4,13,IF(L163=5,12,IF(L163=6,11,IF(L163=7,10,IF(L163=8,9,0)))))))))+IF(F163="EŽ",IF(L163=1,68,IF(L163=2,47.6,IF(L163=3,36,IF(L163=4,18,IF(L163=5,16.5,IF(L163=6,15,IF(L163=7,13.5,IF(L163=8,12,0))))))))+IF(L163&lt;=8,0,IF(L163&lt;=16,10,IF(L163&lt;=24,6,0)))-IF(L163&lt;=8,0,IF(L163&lt;=16,(L163-9)*0.34,IF(L163&lt;=24,(L163-17)*0.34,0))),0)+IF(F163="PT",IF(L163=1,68,IF(L163=2,52.08,IF(L163=3,41.28,IF(L163=4,24,IF(L163=5,22,IF(L163=6,20,IF(L163=7,18,IF(L163=8,16,0))))))))+IF(L163&lt;=8,0,IF(L163&lt;=16,13,IF(L163&lt;=24,9,IF(L163&lt;=32,4,0))))-IF(L163&lt;=8,0,IF(L163&lt;=16,(L163-9)*0.34,IF(L163&lt;=24,(L163-17)*0.34,IF(L163&lt;=32,(L163-25)*0.34,0)))),0)+IF(F163="JOŽ",IF(L163=1,85,IF(L163=2,59.5,IF(L163=3,45,IF(L163=4,32.5,IF(L163=5,30,IF(L163=6,27.5,IF(L163=7,25,IF(L163=8,22.5,0))))))))+IF(L163&lt;=8,0,IF(L163&lt;=16,19,IF(L163&lt;=24,13,0)))-IF(L163&lt;=8,0,IF(L163&lt;=16,(L163-9)*0.425,IF(L163&lt;=24,(L163-17)*0.425,0))),0)+IF(F163="JPČ",IF(L163=1,68,IF(L163=2,47.6,IF(L163=3,36,IF(L163=4,26,IF(L163=5,24,IF(L163=6,22,IF(L163=7,20,IF(L163=8,18,0))))))))+IF(L163&lt;=8,0,IF(L163&lt;=16,13,IF(L163&lt;=24,9,0)))-IF(L163&lt;=8,0,IF(L163&lt;=16,(L163-9)*0.34,IF(L163&lt;=24,(L163-17)*0.34,0))),0)+IF(F163="JEČ",IF(L163=1,34,IF(L163=2,26.04,IF(L163=3,20.6,IF(L163=4,12,IF(L163=5,11,IF(L163=6,10,IF(L163=7,9,IF(L163=8,8,0))))))))+IF(L163&lt;=8,0,IF(L163&lt;=16,6,0))-IF(L163&lt;=8,0,IF(L163&lt;=16,(L163-9)*0.17,0)),0)+IF(F163="JEOF",IF(L163=1,34,IF(L163=2,26.04,IF(L163=3,20.6,IF(L163=4,12,IF(L163=5,11,IF(L163=6,10,IF(L163=7,9,IF(L163=8,8,0))))))))+IF(L163&lt;=8,0,IF(L163&lt;=16,6,0))-IF(L163&lt;=8,0,IF(L163&lt;=16,(L163-9)*0.17,0)),0)+IF(F163="JnPČ",IF(L163=1,51,IF(L163=2,35.7,IF(L163=3,27,IF(L163=4,19.5,IF(L163=5,18,IF(L163=6,16.5,IF(L163=7,15,IF(L163=8,13.5,0))))))))+IF(L163&lt;=8,0,IF(L163&lt;=16,10,0))-IF(L163&lt;=8,0,IF(L163&lt;=16,(L163-9)*0.255,0)),0)+IF(F163="JnEČ",IF(L163=1,25.5,IF(L163=2,19.53,IF(L163=3,15.48,IF(L163=4,9,IF(L163=5,8.25,IF(L163=6,7.5,IF(L163=7,6.75,IF(L163=8,6,0))))))))+IF(L163&lt;=8,0,IF(L163&lt;=16,5,0))-IF(L163&lt;=8,0,IF(L163&lt;=16,(L163-9)*0.1275,0)),0)+IF(F163="JčPČ",IF(L163=1,21.25,IF(L163=2,14.5,IF(L163=3,11.5,IF(L163=4,7,IF(L163=5,6.5,IF(L163=6,6,IF(L163=7,5.5,IF(L163=8,5,0))))))))+IF(L163&lt;=8,0,IF(L163&lt;=16,4,0))-IF(L163&lt;=8,0,IF(L163&lt;=16,(L163-9)*0.10625,0)),0)+IF(F163="JčEČ",IF(L163=1,17,IF(L163=2,13.02,IF(L163=3,10.32,IF(L163=4,6,IF(L163=5,5.5,IF(L163=6,5,IF(L163=7,4.5,IF(L163=8,4,0))))))))+IF(L163&lt;=8,0,IF(L163&lt;=16,3,0))-IF(L163&lt;=8,0,IF(L163&lt;=16,(L163-9)*0.085,0)),0)+IF(F163="NEAK",IF(L163=1,11.48,IF(L163=2,8.79,IF(L163=3,6.97,IF(L163=4,4.05,IF(L163=5,3.71,IF(L163=6,3.38,IF(L163=7,3.04,IF(L163=8,2.7,0))))))))+IF(L163&lt;=8,0,IF(L163&lt;=16,2,IF(L163&lt;=24,1.3,0)))-IF(L163&lt;=8,0,IF(L163&lt;=16,(L163-9)*0.0574,IF(L163&lt;=24,(L163-17)*0.0574,0))),0))*IF(L163&lt;0,1,IF(OR(F163="PČ",F163="PŽ",F163="PT"),IF(J163&lt;32,J163/32,1),1))* IF(L163&lt;0,1,IF(OR(F163="EČ",F163="EŽ",F163="JOŽ",F163="JPČ",F163="NEAK"),IF(J163&lt;24,J163/24,1),1))*IF(L163&lt;0,1,IF(OR(F163="PČneol",F163="JEČ",F163="JEOF",F163="JnPČ",F163="JnEČ",F163="JčPČ",F163="JčEČ"),IF(J163&lt;16,J163/16,1),1))*IF(L163&lt;0,1,IF(F163="EČneol",IF(J163&lt;8,J163/8,1),1))</f>
        <v>159</v>
      </c>
      <c r="O163" s="9">
        <f t="shared" ref="O163:O168" si="80">IF(F163="OŽ",N163,IF(H163="Ne",IF(J163*0.3&lt;J163-L163,N163,0),IF(J163*0.1&lt;J163-L163,N163,0)))</f>
        <v>159</v>
      </c>
      <c r="P163" s="4">
        <f t="shared" ref="P163" si="81">IF(O163=0,0,IF(F163="OŽ",IF(L163&gt;35,0,IF(J163&gt;35,(36-L163)*1.836,((36-L163)-(36-J163))*1.836)),0)+IF(F163="PČ",IF(L163&gt;31,0,IF(J163&gt;31,(32-L163)*1.347,((32-L163)-(32-J163))*1.347)),0)+ IF(F163="PČneol",IF(L163&gt;15,0,IF(J163&gt;15,(16-L163)*0.255,((16-L163)-(16-J163))*0.255)),0)+IF(F163="PŽ",IF(L163&gt;31,0,IF(J163&gt;31,(32-L163)*0.255,((32-L163)-(32-J163))*0.255)),0)+IF(F163="EČ",IF(L163&gt;23,0,IF(J163&gt;23,(24-L163)*0.612,((24-L163)-(24-J163))*0.612)),0)+IF(F163="EČneol",IF(L163&gt;7,0,IF(J163&gt;7,(8-L163)*0.204,((8-L163)-(8-J163))*0.204)),0)+IF(F163="EŽ",IF(L163&gt;23,0,IF(J163&gt;23,(24-L163)*0.204,((24-L163)-(24-J163))*0.204)),0)+IF(F163="PT",IF(L163&gt;31,0,IF(J163&gt;31,(32-L163)*0.204,((32-L163)-(32-J163))*0.204)),0)+IF(F163="JOŽ",IF(L163&gt;23,0,IF(J163&gt;23,(24-L163)*0.255,((24-L163)-(24-J163))*0.255)),0)+IF(F163="JPČ",IF(L163&gt;23,0,IF(J163&gt;23,(24-L163)*0.204,((24-L163)-(24-J163))*0.204)),0)+IF(F163="JEČ",IF(L163&gt;15,0,IF(J163&gt;15,(16-L163)*0.102,((16-L163)-(16-J163))*0.102)),0)+IF(F163="JEOF",IF(L163&gt;15,0,IF(J163&gt;15,(16-L163)*0.102,((16-L163)-(16-J163))*0.102)),0)+IF(F163="JnPČ",IF(L163&gt;15,0,IF(J163&gt;15,(16-L163)*0.153,((16-L163)-(16-J163))*0.153)),0)+IF(F163="JnEČ",IF(L163&gt;15,0,IF(J163&gt;15,(16-L163)*0.0765,((16-L163)-(16-J163))*0.0765)),0)+IF(F163="JčPČ",IF(L163&gt;15,0,IF(J163&gt;15,(16-L163)*0.06375,((16-L163)-(16-J163))*0.06375)),0)+IF(F163="JčEČ",IF(L163&gt;15,0,IF(J163&gt;15,(16-L163)*0.051,((16-L163)-(16-J163))*0.051)),0)+IF(F163="NEAK",IF(L163&gt;23,0,IF(J163&gt;23,(24-L163)*0.03444,((24-L163)-(24-J163))*0.03444)),0))</f>
        <v>36.369</v>
      </c>
      <c r="Q163" s="11">
        <f t="shared" ref="Q163" si="82">IF(ISERROR(P163*100/N163),0,(P163*100/N163))</f>
        <v>22.873584905660376</v>
      </c>
      <c r="R163" s="10">
        <f t="shared" ref="R163:R168" si="83">IF(Q163&lt;=30,O163+P163,O163+O163*0.3)*IF(G163=1,0.4,IF(G163=2,0.75,IF(G163="1 (kas 4 m. 1 k. nerengiamos)",0.52,1)))*IF(D163="olimpinė",1,IF(M163="Ne",0.5,1))*IF(OR(A$5="Lietuvos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federacija"),IF(OR(J163&lt;8,K163&lt;16),0,1),1)*E163*IF(I163&lt;=1,1,1/I163)*IF(OR(A$5="Lietuvos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146.52674999999999</v>
      </c>
      <c r="S163" s="8"/>
    </row>
    <row r="164" spans="1:19">
      <c r="A164" s="64">
        <v>2</v>
      </c>
      <c r="B164" s="64" t="s">
        <v>42</v>
      </c>
      <c r="C164" s="12">
        <v>64</v>
      </c>
      <c r="D164" s="64" t="s">
        <v>29</v>
      </c>
      <c r="E164" s="64">
        <v>1</v>
      </c>
      <c r="F164" s="64" t="s">
        <v>30</v>
      </c>
      <c r="G164" s="64">
        <v>2</v>
      </c>
      <c r="H164" s="64" t="s">
        <v>31</v>
      </c>
      <c r="I164" s="64"/>
      <c r="J164" s="64">
        <v>61</v>
      </c>
      <c r="K164" s="64">
        <v>28</v>
      </c>
      <c r="L164" s="64">
        <v>7</v>
      </c>
      <c r="M164" s="64" t="s">
        <v>31</v>
      </c>
      <c r="N164" s="3">
        <f t="shared" ref="N164:N168" si="84">(IF(F164="OŽ",IF(L164=1,550.8,IF(L164=2,426.38,IF(L164=3,342.14,IF(L164=4,181.44,IF(L164=5,168.48,IF(L164=6,155.52,IF(L164=7,148.5,IF(L164=8,144,0))))))))+IF(L164&lt;=8,0,IF(L164&lt;=16,137.7,IF(L164&lt;=24,108,IF(L164&lt;=32,80.1,IF(L164&lt;=36,52.2,0)))))-IF(L164&lt;=8,0,IF(L164&lt;=16,(L164-9)*2.754,IF(L164&lt;=24,(L164-17)* 2.754,IF(L164&lt;=32,(L164-25)* 2.754,IF(L164&lt;=36,(L164-33)*2.754,0))))),0)+IF(F164="PČ",IF(L164=1,449,IF(L164=2,314.6,IF(L164=3,238,IF(L164=4,172,IF(L164=5,159,IF(L164=6,145,IF(L164=7,132,IF(L164=8,119,0))))))))+IF(L164&lt;=8,0,IF(L164&lt;=16,88,IF(L164&lt;=24,55,IF(L164&lt;=32,22,0))))-IF(L164&lt;=8,0,IF(L164&lt;=16,(L164-9)*2.245,IF(L164&lt;=24,(L164-17)*2.245,IF(L164&lt;=32,(L164-25)*2.245,0)))),0)+IF(F164="PČneol",IF(L164=1,85,IF(L164=2,64.61,IF(L164=3,50.76,IF(L164=4,16.25,IF(L164=5,15,IF(L164=6,13.75,IF(L164=7,12.5,IF(L164=8,11.25,0))))))))+IF(L164&lt;=8,0,IF(L164&lt;=16,9,0))-IF(L164&lt;=8,0,IF(L164&lt;=16,(L164-9)*0.425,0)),0)+IF(F164="PŽ",IF(L164=1,85,IF(L164=2,59.5,IF(L164=3,45,IF(L164=4,32.5,IF(L164=5,30,IF(L164=6,27.5,IF(L164=7,25,IF(L164=8,22.5,0))))))))+IF(L164&lt;=8,0,IF(L164&lt;=16,19,IF(L164&lt;=24,13,IF(L164&lt;=32,8,0))))-IF(L164&lt;=8,0,IF(L164&lt;=16,(L164-9)*0.425,IF(L164&lt;=24,(L164-17)*0.425,IF(L164&lt;=32,(L164-25)*0.425,0)))),0)+IF(F164="EČ",IF(L164=1,204,IF(L164=2,156.24,IF(L164=3,123.84,IF(L164=4,72,IF(L164=5,66,IF(L164=6,60,IF(L164=7,54,IF(L164=8,48,0))))))))+IF(L164&lt;=8,0,IF(L164&lt;=16,40,IF(L164&lt;=24,25,0)))-IF(L164&lt;=8,0,IF(L164&lt;=16,(L164-9)*1.02,IF(L164&lt;=24,(L164-17)*1.02,0))),0)+IF(F164="EČneol",IF(L164=1,68,IF(L164=2,51.69,IF(L164=3,40.61,IF(L164=4,13,IF(L164=5,12,IF(L164=6,11,IF(L164=7,10,IF(L164=8,9,0)))))))))+IF(F164="EŽ",IF(L164=1,68,IF(L164=2,47.6,IF(L164=3,36,IF(L164=4,18,IF(L164=5,16.5,IF(L164=6,15,IF(L164=7,13.5,IF(L164=8,12,0))))))))+IF(L164&lt;=8,0,IF(L164&lt;=16,10,IF(L164&lt;=24,6,0)))-IF(L164&lt;=8,0,IF(L164&lt;=16,(L164-9)*0.34,IF(L164&lt;=24,(L164-17)*0.34,0))),0)+IF(F164="PT",IF(L164=1,68,IF(L164=2,52.08,IF(L164=3,41.28,IF(L164=4,24,IF(L164=5,22,IF(L164=6,20,IF(L164=7,18,IF(L164=8,16,0))))))))+IF(L164&lt;=8,0,IF(L164&lt;=16,13,IF(L164&lt;=24,9,IF(L164&lt;=32,4,0))))-IF(L164&lt;=8,0,IF(L164&lt;=16,(L164-9)*0.34,IF(L164&lt;=24,(L164-17)*0.34,IF(L164&lt;=32,(L164-25)*0.34,0)))),0)+IF(F164="JOŽ",IF(L164=1,85,IF(L164=2,59.5,IF(L164=3,45,IF(L164=4,32.5,IF(L164=5,30,IF(L164=6,27.5,IF(L164=7,25,IF(L164=8,22.5,0))))))))+IF(L164&lt;=8,0,IF(L164&lt;=16,19,IF(L164&lt;=24,13,0)))-IF(L164&lt;=8,0,IF(L164&lt;=16,(L164-9)*0.425,IF(L164&lt;=24,(L164-17)*0.425,0))),0)+IF(F164="JPČ",IF(L164=1,68,IF(L164=2,47.6,IF(L164=3,36,IF(L164=4,26,IF(L164=5,24,IF(L164=6,22,IF(L164=7,20,IF(L164=8,18,0))))))))+IF(L164&lt;=8,0,IF(L164&lt;=16,13,IF(L164&lt;=24,9,0)))-IF(L164&lt;=8,0,IF(L164&lt;=16,(L164-9)*0.34,IF(L164&lt;=24,(L164-17)*0.34,0))),0)+IF(F164="JEČ",IF(L164=1,34,IF(L164=2,26.04,IF(L164=3,20.6,IF(L164=4,12,IF(L164=5,11,IF(L164=6,10,IF(L164=7,9,IF(L164=8,8,0))))))))+IF(L164&lt;=8,0,IF(L164&lt;=16,6,0))-IF(L164&lt;=8,0,IF(L164&lt;=16,(L164-9)*0.17,0)),0)+IF(F164="JEOF",IF(L164=1,34,IF(L164=2,26.04,IF(L164=3,20.6,IF(L164=4,12,IF(L164=5,11,IF(L164=6,10,IF(L164=7,9,IF(L164=8,8,0))))))))+IF(L164&lt;=8,0,IF(L164&lt;=16,6,0))-IF(L164&lt;=8,0,IF(L164&lt;=16,(L164-9)*0.17,0)),0)+IF(F164="JnPČ",IF(L164=1,51,IF(L164=2,35.7,IF(L164=3,27,IF(L164=4,19.5,IF(L164=5,18,IF(L164=6,16.5,IF(L164=7,15,IF(L164=8,13.5,0))))))))+IF(L164&lt;=8,0,IF(L164&lt;=16,10,0))-IF(L164&lt;=8,0,IF(L164&lt;=16,(L164-9)*0.255,0)),0)+IF(F164="JnEČ",IF(L164=1,25.5,IF(L164=2,19.53,IF(L164=3,15.48,IF(L164=4,9,IF(L164=5,8.25,IF(L164=6,7.5,IF(L164=7,6.75,IF(L164=8,6,0))))))))+IF(L164&lt;=8,0,IF(L164&lt;=16,5,0))-IF(L164&lt;=8,0,IF(L164&lt;=16,(L164-9)*0.1275,0)),0)+IF(F164="JčPČ",IF(L164=1,21.25,IF(L164=2,14.5,IF(L164=3,11.5,IF(L164=4,7,IF(L164=5,6.5,IF(L164=6,6,IF(L164=7,5.5,IF(L164=8,5,0))))))))+IF(L164&lt;=8,0,IF(L164&lt;=16,4,0))-IF(L164&lt;=8,0,IF(L164&lt;=16,(L164-9)*0.10625,0)),0)+IF(F164="JčEČ",IF(L164=1,17,IF(L164=2,13.02,IF(L164=3,10.32,IF(L164=4,6,IF(L164=5,5.5,IF(L164=6,5,IF(L164=7,4.5,IF(L164=8,4,0))))))))+IF(L164&lt;=8,0,IF(L164&lt;=16,3,0))-IF(L164&lt;=8,0,IF(L164&lt;=16,(L164-9)*0.085,0)),0)+IF(F164="NEAK",IF(L164=1,11.48,IF(L164=2,8.79,IF(L164=3,6.97,IF(L164=4,4.05,IF(L164=5,3.71,IF(L164=6,3.38,IF(L164=7,3.04,IF(L164=8,2.7,0))))))))+IF(L164&lt;=8,0,IF(L164&lt;=16,2,IF(L164&lt;=24,1.3,0)))-IF(L164&lt;=8,0,IF(L164&lt;=16,(L164-9)*0.0574,IF(L164&lt;=24,(L164-17)*0.0574,0))),0))*IF(L164&lt;0,1,IF(OR(F164="PČ",F164="PŽ",F164="PT"),IF(J164&lt;32,J164/32,1),1))* IF(L164&lt;0,1,IF(OR(F164="EČ",F164="EŽ",F164="JOŽ",F164="JPČ",F164="NEAK"),IF(J164&lt;24,J164/24,1),1))*IF(L164&lt;0,1,IF(OR(F164="PČneol",F164="JEČ",F164="JEOF",F164="JnPČ",F164="JnEČ",F164="JčPČ",F164="JčEČ"),IF(J164&lt;16,J164/16,1),1))*IF(L164&lt;0,1,IF(F164="EČneol",IF(J164&lt;8,J164/8,1),1))</f>
        <v>132</v>
      </c>
      <c r="O164" s="9">
        <f t="shared" si="80"/>
        <v>132</v>
      </c>
      <c r="P164" s="4">
        <f t="shared" ref="P164:P168" si="85">IF(O164=0,0,IF(F164="OŽ",IF(L164&gt;35,0,IF(J164&gt;35,(36-L164)*1.836,((36-L164)-(36-J164))*1.836)),0)+IF(F164="PČ",IF(L164&gt;31,0,IF(J164&gt;31,(32-L164)*1.347,((32-L164)-(32-J164))*1.347)),0)+ IF(F164="PČneol",IF(L164&gt;15,0,IF(J164&gt;15,(16-L164)*0.255,((16-L164)-(16-J164))*0.255)),0)+IF(F164="PŽ",IF(L164&gt;31,0,IF(J164&gt;31,(32-L164)*0.255,((32-L164)-(32-J164))*0.255)),0)+IF(F164="EČ",IF(L164&gt;23,0,IF(J164&gt;23,(24-L164)*0.612,((24-L164)-(24-J164))*0.612)),0)+IF(F164="EČneol",IF(L164&gt;7,0,IF(J164&gt;7,(8-L164)*0.204,((8-L164)-(8-J164))*0.204)),0)+IF(F164="EŽ",IF(L164&gt;23,0,IF(J164&gt;23,(24-L164)*0.204,((24-L164)-(24-J164))*0.204)),0)+IF(F164="PT",IF(L164&gt;31,0,IF(J164&gt;31,(32-L164)*0.204,((32-L164)-(32-J164))*0.204)),0)+IF(F164="JOŽ",IF(L164&gt;23,0,IF(J164&gt;23,(24-L164)*0.255,((24-L164)-(24-J164))*0.255)),0)+IF(F164="JPČ",IF(L164&gt;23,0,IF(J164&gt;23,(24-L164)*0.204,((24-L164)-(24-J164))*0.204)),0)+IF(F164="JEČ",IF(L164&gt;15,0,IF(J164&gt;15,(16-L164)*0.102,((16-L164)-(16-J164))*0.102)),0)+IF(F164="JEOF",IF(L164&gt;15,0,IF(J164&gt;15,(16-L164)*0.102,((16-L164)-(16-J164))*0.102)),0)+IF(F164="JnPČ",IF(L164&gt;15,0,IF(J164&gt;15,(16-L164)*0.153,((16-L164)-(16-J164))*0.153)),0)+IF(F164="JnEČ",IF(L164&gt;15,0,IF(J164&gt;15,(16-L164)*0.0765,((16-L164)-(16-J164))*0.0765)),0)+IF(F164="JčPČ",IF(L164&gt;15,0,IF(J164&gt;15,(16-L164)*0.06375,((16-L164)-(16-J164))*0.06375)),0)+IF(F164="JčEČ",IF(L164&gt;15,0,IF(J164&gt;15,(16-L164)*0.051,((16-L164)-(16-J164))*0.051)),0)+IF(F164="NEAK",IF(L164&gt;23,0,IF(J164&gt;23,(24-L164)*0.03444,((24-L164)-(24-J164))*0.03444)),0))</f>
        <v>33.674999999999997</v>
      </c>
      <c r="Q164" s="11">
        <f t="shared" ref="Q164:Q168" si="86">IF(ISERROR(P164*100/N164),0,(P164*100/N164))</f>
        <v>25.511363636363633</v>
      </c>
      <c r="R164" s="10">
        <f t="shared" si="83"/>
        <v>124.25625000000001</v>
      </c>
      <c r="S164" s="8"/>
    </row>
    <row r="165" spans="1:19">
      <c r="A165" s="64">
        <v>3</v>
      </c>
      <c r="B165" s="64" t="s">
        <v>43</v>
      </c>
      <c r="C165" s="12">
        <v>64</v>
      </c>
      <c r="D165" s="64" t="s">
        <v>29</v>
      </c>
      <c r="E165" s="64">
        <v>1</v>
      </c>
      <c r="F165" s="64" t="s">
        <v>30</v>
      </c>
      <c r="G165" s="64">
        <v>2</v>
      </c>
      <c r="H165" s="64" t="s">
        <v>31</v>
      </c>
      <c r="I165" s="64"/>
      <c r="J165" s="64">
        <v>61</v>
      </c>
      <c r="K165" s="64">
        <v>28</v>
      </c>
      <c r="L165" s="64">
        <v>3</v>
      </c>
      <c r="M165" s="64" t="s">
        <v>31</v>
      </c>
      <c r="N165" s="3">
        <f t="shared" si="84"/>
        <v>238</v>
      </c>
      <c r="O165" s="9">
        <f t="shared" si="80"/>
        <v>238</v>
      </c>
      <c r="P165" s="4">
        <f t="shared" si="85"/>
        <v>39.063000000000002</v>
      </c>
      <c r="Q165" s="11">
        <f t="shared" si="86"/>
        <v>16.413025210084033</v>
      </c>
      <c r="R165" s="10">
        <f t="shared" si="83"/>
        <v>207.79724999999999</v>
      </c>
      <c r="S165" s="8"/>
    </row>
    <row r="166" spans="1:19">
      <c r="A166" s="64">
        <v>4</v>
      </c>
      <c r="B166" s="64" t="s">
        <v>44</v>
      </c>
      <c r="C166" s="12">
        <v>64</v>
      </c>
      <c r="D166" s="64" t="s">
        <v>29</v>
      </c>
      <c r="E166" s="64">
        <v>1</v>
      </c>
      <c r="F166" s="64" t="s">
        <v>30</v>
      </c>
      <c r="G166" s="64">
        <v>2</v>
      </c>
      <c r="H166" s="64" t="s">
        <v>31</v>
      </c>
      <c r="I166" s="64"/>
      <c r="J166" s="64">
        <v>61</v>
      </c>
      <c r="K166" s="64">
        <v>28</v>
      </c>
      <c r="L166" s="64">
        <v>11</v>
      </c>
      <c r="M166" s="64" t="s">
        <v>31</v>
      </c>
      <c r="N166" s="3">
        <f t="shared" si="84"/>
        <v>83.51</v>
      </c>
      <c r="O166" s="9">
        <f t="shared" si="80"/>
        <v>83.51</v>
      </c>
      <c r="P166" s="4">
        <f t="shared" si="85"/>
        <v>28.286999999999999</v>
      </c>
      <c r="Q166" s="11">
        <f t="shared" si="86"/>
        <v>33.872590108968978</v>
      </c>
      <c r="R166" s="10">
        <f t="shared" si="83"/>
        <v>81.422250000000005</v>
      </c>
      <c r="S166" s="8"/>
    </row>
    <row r="167" spans="1:19">
      <c r="A167" s="64">
        <v>5</v>
      </c>
      <c r="B167" s="64" t="s">
        <v>28</v>
      </c>
      <c r="C167" s="12">
        <v>64</v>
      </c>
      <c r="D167" s="64" t="s">
        <v>29</v>
      </c>
      <c r="E167" s="64">
        <v>1</v>
      </c>
      <c r="F167" s="64" t="s">
        <v>30</v>
      </c>
      <c r="G167" s="64">
        <v>2</v>
      </c>
      <c r="H167" s="64" t="s">
        <v>31</v>
      </c>
      <c r="I167" s="64"/>
      <c r="J167" s="64">
        <v>61</v>
      </c>
      <c r="K167" s="64">
        <v>28</v>
      </c>
      <c r="L167" s="64">
        <v>29</v>
      </c>
      <c r="M167" s="64" t="s">
        <v>31</v>
      </c>
      <c r="N167" s="3">
        <f t="shared" si="84"/>
        <v>13.02</v>
      </c>
      <c r="O167" s="9">
        <f t="shared" si="80"/>
        <v>13.02</v>
      </c>
      <c r="P167" s="4">
        <f t="shared" si="85"/>
        <v>4.0410000000000004</v>
      </c>
      <c r="Q167" s="11">
        <f t="shared" si="86"/>
        <v>31.036866359447007</v>
      </c>
      <c r="R167" s="10">
        <f t="shared" si="83"/>
        <v>12.694499999999998</v>
      </c>
      <c r="S167" s="8"/>
    </row>
    <row r="168" spans="1:19">
      <c r="A168" s="64">
        <v>6</v>
      </c>
      <c r="B168" s="64"/>
      <c r="C168" s="12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3">
        <f t="shared" si="84"/>
        <v>0</v>
      </c>
      <c r="O168" s="9">
        <f t="shared" si="80"/>
        <v>0</v>
      </c>
      <c r="P168" s="4">
        <f t="shared" si="85"/>
        <v>0</v>
      </c>
      <c r="Q168" s="11">
        <f t="shared" si="86"/>
        <v>0</v>
      </c>
      <c r="R168" s="10">
        <f t="shared" si="83"/>
        <v>0</v>
      </c>
      <c r="S168" s="8"/>
    </row>
    <row r="169" spans="1:19">
      <c r="A169" s="67"/>
      <c r="B169" s="68"/>
      <c r="C169" s="68"/>
      <c r="D169" s="68"/>
      <c r="E169" s="68"/>
      <c r="F169" s="68"/>
      <c r="G169" s="68"/>
      <c r="H169" s="68"/>
      <c r="I169" s="68"/>
      <c r="J169" s="68"/>
      <c r="K169" s="68"/>
      <c r="L169" s="68"/>
      <c r="M169" s="68"/>
      <c r="N169" s="68"/>
      <c r="O169" s="68"/>
      <c r="P169" s="68"/>
      <c r="Q169" s="69"/>
      <c r="R169" s="10">
        <f>SUM(R163:R168)</f>
        <v>572.69699999999989</v>
      </c>
      <c r="S169" s="8"/>
    </row>
    <row r="170" spans="1:19" ht="15.75">
      <c r="A170" s="24"/>
      <c r="B170" s="24" t="s">
        <v>34</v>
      </c>
      <c r="C170" s="57" t="s">
        <v>88</v>
      </c>
      <c r="D170" s="57"/>
      <c r="E170" s="57"/>
      <c r="F170" s="57"/>
      <c r="G170" s="57"/>
      <c r="H170" s="57"/>
      <c r="I170" s="57"/>
      <c r="J170" s="15"/>
      <c r="K170" s="15"/>
      <c r="L170" s="15"/>
      <c r="M170" s="15"/>
      <c r="N170" s="15"/>
      <c r="O170" s="15"/>
      <c r="P170" s="15"/>
      <c r="Q170" s="15"/>
      <c r="R170" s="16"/>
      <c r="S170" s="8"/>
    </row>
    <row r="171" spans="1:19">
      <c r="A171" s="49" t="s">
        <v>46</v>
      </c>
      <c r="B171" s="49"/>
      <c r="C171" s="49" t="s">
        <v>88</v>
      </c>
      <c r="D171" s="49"/>
      <c r="E171" s="49"/>
      <c r="F171" s="49"/>
      <c r="G171" s="49"/>
      <c r="H171" s="49"/>
      <c r="I171" s="49"/>
      <c r="J171" s="15"/>
      <c r="K171" s="15"/>
      <c r="L171" s="15"/>
      <c r="M171" s="15"/>
      <c r="N171" s="15"/>
      <c r="O171" s="15"/>
      <c r="P171" s="15"/>
      <c r="Q171" s="15"/>
      <c r="R171" s="16"/>
      <c r="S171" s="8"/>
    </row>
    <row r="172" spans="1:19" s="8" customFormat="1">
      <c r="A172" s="49"/>
      <c r="B172" s="49"/>
      <c r="C172" s="49"/>
      <c r="D172" s="49"/>
      <c r="E172" s="49"/>
      <c r="F172" s="49"/>
      <c r="G172" s="49"/>
      <c r="H172" s="49"/>
      <c r="I172" s="49"/>
      <c r="J172" s="15"/>
      <c r="K172" s="15"/>
      <c r="L172" s="15"/>
      <c r="M172" s="15"/>
      <c r="N172" s="15"/>
      <c r="O172" s="15"/>
      <c r="P172" s="15"/>
      <c r="Q172" s="15"/>
      <c r="R172" s="16"/>
    </row>
    <row r="173" spans="1:19">
      <c r="A173" s="72" t="s">
        <v>89</v>
      </c>
      <c r="B173" s="73"/>
      <c r="C173" s="73"/>
      <c r="D173" s="73"/>
      <c r="E173" s="73"/>
      <c r="F173" s="73"/>
      <c r="G173" s="73"/>
      <c r="H173" s="73"/>
      <c r="I173" s="73"/>
      <c r="J173" s="73"/>
      <c r="K173" s="73"/>
      <c r="L173" s="73"/>
      <c r="M173" s="73"/>
      <c r="N173" s="73"/>
      <c r="O173" s="73"/>
      <c r="P173" s="73"/>
      <c r="Q173" s="60"/>
      <c r="R173" s="8"/>
      <c r="S173" s="8"/>
    </row>
    <row r="174" spans="1:19" ht="18">
      <c r="A174" s="74" t="s">
        <v>27</v>
      </c>
      <c r="B174" s="75"/>
      <c r="C174" s="75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60"/>
      <c r="R174" s="8"/>
      <c r="S174" s="8"/>
    </row>
    <row r="175" spans="1:19">
      <c r="A175" s="72" t="s">
        <v>40</v>
      </c>
      <c r="B175" s="73"/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60"/>
      <c r="R175" s="8"/>
      <c r="S175" s="8"/>
    </row>
    <row r="176" spans="1:19">
      <c r="A176" s="64">
        <v>1</v>
      </c>
      <c r="B176" s="64" t="s">
        <v>41</v>
      </c>
      <c r="C176" s="12">
        <v>64</v>
      </c>
      <c r="D176" s="64" t="s">
        <v>29</v>
      </c>
      <c r="E176" s="64">
        <v>1</v>
      </c>
      <c r="F176" s="64" t="s">
        <v>30</v>
      </c>
      <c r="G176" s="64">
        <v>2</v>
      </c>
      <c r="H176" s="64" t="s">
        <v>31</v>
      </c>
      <c r="I176" s="64"/>
      <c r="J176" s="64">
        <v>52</v>
      </c>
      <c r="K176" s="64">
        <v>27</v>
      </c>
      <c r="L176" s="64">
        <v>15</v>
      </c>
      <c r="M176" s="64" t="s">
        <v>31</v>
      </c>
      <c r="N176" s="3">
        <f t="shared" ref="N176:N181" si="87">(IF(F176="OŽ",IF(L176=1,550.8,IF(L176=2,426.38,IF(L176=3,342.14,IF(L176=4,181.44,IF(L176=5,168.48,IF(L176=6,155.52,IF(L176=7,148.5,IF(L176=8,144,0))))))))+IF(L176&lt;=8,0,IF(L176&lt;=16,137.7,IF(L176&lt;=24,108,IF(L176&lt;=32,80.1,IF(L176&lt;=36,52.2,0)))))-IF(L176&lt;=8,0,IF(L176&lt;=16,(L176-9)*2.754,IF(L176&lt;=24,(L176-17)* 2.754,IF(L176&lt;=32,(L176-25)* 2.754,IF(L176&lt;=36,(L176-33)*2.754,0))))),0)+IF(F176="PČ",IF(L176=1,449,IF(L176=2,314.6,IF(L176=3,238,IF(L176=4,172,IF(L176=5,159,IF(L176=6,145,IF(L176=7,132,IF(L176=8,119,0))))))))+IF(L176&lt;=8,0,IF(L176&lt;=16,88,IF(L176&lt;=24,55,IF(L176&lt;=32,22,0))))-IF(L176&lt;=8,0,IF(L176&lt;=16,(L176-9)*2.245,IF(L176&lt;=24,(L176-17)*2.245,IF(L176&lt;=32,(L176-25)*2.245,0)))),0)+IF(F176="PČneol",IF(L176=1,85,IF(L176=2,64.61,IF(L176=3,50.76,IF(L176=4,16.25,IF(L176=5,15,IF(L176=6,13.75,IF(L176=7,12.5,IF(L176=8,11.25,0))))))))+IF(L176&lt;=8,0,IF(L176&lt;=16,9,0))-IF(L176&lt;=8,0,IF(L176&lt;=16,(L176-9)*0.425,0)),0)+IF(F176="PŽ",IF(L176=1,85,IF(L176=2,59.5,IF(L176=3,45,IF(L176=4,32.5,IF(L176=5,30,IF(L176=6,27.5,IF(L176=7,25,IF(L176=8,22.5,0))))))))+IF(L176&lt;=8,0,IF(L176&lt;=16,19,IF(L176&lt;=24,13,IF(L176&lt;=32,8,0))))-IF(L176&lt;=8,0,IF(L176&lt;=16,(L176-9)*0.425,IF(L176&lt;=24,(L176-17)*0.425,IF(L176&lt;=32,(L176-25)*0.425,0)))),0)+IF(F176="EČ",IF(L176=1,204,IF(L176=2,156.24,IF(L176=3,123.84,IF(L176=4,72,IF(L176=5,66,IF(L176=6,60,IF(L176=7,54,IF(L176=8,48,0))))))))+IF(L176&lt;=8,0,IF(L176&lt;=16,40,IF(L176&lt;=24,25,0)))-IF(L176&lt;=8,0,IF(L176&lt;=16,(L176-9)*1.02,IF(L176&lt;=24,(L176-17)*1.02,0))),0)+IF(F176="EČneol",IF(L176=1,68,IF(L176=2,51.69,IF(L176=3,40.61,IF(L176=4,13,IF(L176=5,12,IF(L176=6,11,IF(L176=7,10,IF(L176=8,9,0)))))))))+IF(F176="EŽ",IF(L176=1,68,IF(L176=2,47.6,IF(L176=3,36,IF(L176=4,18,IF(L176=5,16.5,IF(L176=6,15,IF(L176=7,13.5,IF(L176=8,12,0))))))))+IF(L176&lt;=8,0,IF(L176&lt;=16,10,IF(L176&lt;=24,6,0)))-IF(L176&lt;=8,0,IF(L176&lt;=16,(L176-9)*0.34,IF(L176&lt;=24,(L176-17)*0.34,0))),0)+IF(F176="PT",IF(L176=1,68,IF(L176=2,52.08,IF(L176=3,41.28,IF(L176=4,24,IF(L176=5,22,IF(L176=6,20,IF(L176=7,18,IF(L176=8,16,0))))))))+IF(L176&lt;=8,0,IF(L176&lt;=16,13,IF(L176&lt;=24,9,IF(L176&lt;=32,4,0))))-IF(L176&lt;=8,0,IF(L176&lt;=16,(L176-9)*0.34,IF(L176&lt;=24,(L176-17)*0.34,IF(L176&lt;=32,(L176-25)*0.34,0)))),0)+IF(F176="JOŽ",IF(L176=1,85,IF(L176=2,59.5,IF(L176=3,45,IF(L176=4,32.5,IF(L176=5,30,IF(L176=6,27.5,IF(L176=7,25,IF(L176=8,22.5,0))))))))+IF(L176&lt;=8,0,IF(L176&lt;=16,19,IF(L176&lt;=24,13,0)))-IF(L176&lt;=8,0,IF(L176&lt;=16,(L176-9)*0.425,IF(L176&lt;=24,(L176-17)*0.425,0))),0)+IF(F176="JPČ",IF(L176=1,68,IF(L176=2,47.6,IF(L176=3,36,IF(L176=4,26,IF(L176=5,24,IF(L176=6,22,IF(L176=7,20,IF(L176=8,18,0))))))))+IF(L176&lt;=8,0,IF(L176&lt;=16,13,IF(L176&lt;=24,9,0)))-IF(L176&lt;=8,0,IF(L176&lt;=16,(L176-9)*0.34,IF(L176&lt;=24,(L176-17)*0.34,0))),0)+IF(F176="JEČ",IF(L176=1,34,IF(L176=2,26.04,IF(L176=3,20.6,IF(L176=4,12,IF(L176=5,11,IF(L176=6,10,IF(L176=7,9,IF(L176=8,8,0))))))))+IF(L176&lt;=8,0,IF(L176&lt;=16,6,0))-IF(L176&lt;=8,0,IF(L176&lt;=16,(L176-9)*0.17,0)),0)+IF(F176="JEOF",IF(L176=1,34,IF(L176=2,26.04,IF(L176=3,20.6,IF(L176=4,12,IF(L176=5,11,IF(L176=6,10,IF(L176=7,9,IF(L176=8,8,0))))))))+IF(L176&lt;=8,0,IF(L176&lt;=16,6,0))-IF(L176&lt;=8,0,IF(L176&lt;=16,(L176-9)*0.17,0)),0)+IF(F176="JnPČ",IF(L176=1,51,IF(L176=2,35.7,IF(L176=3,27,IF(L176=4,19.5,IF(L176=5,18,IF(L176=6,16.5,IF(L176=7,15,IF(L176=8,13.5,0))))))))+IF(L176&lt;=8,0,IF(L176&lt;=16,10,0))-IF(L176&lt;=8,0,IF(L176&lt;=16,(L176-9)*0.255,0)),0)+IF(F176="JnEČ",IF(L176=1,25.5,IF(L176=2,19.53,IF(L176=3,15.48,IF(L176=4,9,IF(L176=5,8.25,IF(L176=6,7.5,IF(L176=7,6.75,IF(L176=8,6,0))))))))+IF(L176&lt;=8,0,IF(L176&lt;=16,5,0))-IF(L176&lt;=8,0,IF(L176&lt;=16,(L176-9)*0.1275,0)),0)+IF(F176="JčPČ",IF(L176=1,21.25,IF(L176=2,14.5,IF(L176=3,11.5,IF(L176=4,7,IF(L176=5,6.5,IF(L176=6,6,IF(L176=7,5.5,IF(L176=8,5,0))))))))+IF(L176&lt;=8,0,IF(L176&lt;=16,4,0))-IF(L176&lt;=8,0,IF(L176&lt;=16,(L176-9)*0.10625,0)),0)+IF(F176="JčEČ",IF(L176=1,17,IF(L176=2,13.02,IF(L176=3,10.32,IF(L176=4,6,IF(L176=5,5.5,IF(L176=6,5,IF(L176=7,4.5,IF(L176=8,4,0))))))))+IF(L176&lt;=8,0,IF(L176&lt;=16,3,0))-IF(L176&lt;=8,0,IF(L176&lt;=16,(L176-9)*0.085,0)),0)+IF(F176="NEAK",IF(L176=1,11.48,IF(L176=2,8.79,IF(L176=3,6.97,IF(L176=4,4.05,IF(L176=5,3.71,IF(L176=6,3.38,IF(L176=7,3.04,IF(L176=8,2.7,0))))))))+IF(L176&lt;=8,0,IF(L176&lt;=16,2,IF(L176&lt;=24,1.3,0)))-IF(L176&lt;=8,0,IF(L176&lt;=16,(L176-9)*0.0574,IF(L176&lt;=24,(L176-17)*0.0574,0))),0))*IF(L176&lt;0,1,IF(OR(F176="PČ",F176="PŽ",F176="PT"),IF(J176&lt;32,J176/32,1),1))* IF(L176&lt;0,1,IF(OR(F176="EČ",F176="EŽ",F176="JOŽ",F176="JPČ",F176="NEAK"),IF(J176&lt;24,J176/24,1),1))*IF(L176&lt;0,1,IF(OR(F176="PČneol",F176="JEČ",F176="JEOF",F176="JnPČ",F176="JnEČ",F176="JčPČ",F176="JčEČ"),IF(J176&lt;16,J176/16,1),1))*IF(L176&lt;0,1,IF(F176="EČneol",IF(J176&lt;8,J176/8,1),1))</f>
        <v>74.53</v>
      </c>
      <c r="O176" s="9">
        <f t="shared" ref="O176:O181" si="88">IF(F176="OŽ",N176,IF(H176="Ne",IF(J176*0.3&lt;J176-L176,N176,0),IF(J176*0.1&lt;J176-L176,N176,0)))</f>
        <v>74.53</v>
      </c>
      <c r="P176" s="4">
        <f t="shared" ref="P176" si="89">IF(O176=0,0,IF(F176="OŽ",IF(L176&gt;35,0,IF(J176&gt;35,(36-L176)*1.836,((36-L176)-(36-J176))*1.836)),0)+IF(F176="PČ",IF(L176&gt;31,0,IF(J176&gt;31,(32-L176)*1.347,((32-L176)-(32-J176))*1.347)),0)+ IF(F176="PČneol",IF(L176&gt;15,0,IF(J176&gt;15,(16-L176)*0.255,((16-L176)-(16-J176))*0.255)),0)+IF(F176="PŽ",IF(L176&gt;31,0,IF(J176&gt;31,(32-L176)*0.255,((32-L176)-(32-J176))*0.255)),0)+IF(F176="EČ",IF(L176&gt;23,0,IF(J176&gt;23,(24-L176)*0.612,((24-L176)-(24-J176))*0.612)),0)+IF(F176="EČneol",IF(L176&gt;7,0,IF(J176&gt;7,(8-L176)*0.204,((8-L176)-(8-J176))*0.204)),0)+IF(F176="EŽ",IF(L176&gt;23,0,IF(J176&gt;23,(24-L176)*0.204,((24-L176)-(24-J176))*0.204)),0)+IF(F176="PT",IF(L176&gt;31,0,IF(J176&gt;31,(32-L176)*0.204,((32-L176)-(32-J176))*0.204)),0)+IF(F176="JOŽ",IF(L176&gt;23,0,IF(J176&gt;23,(24-L176)*0.255,((24-L176)-(24-J176))*0.255)),0)+IF(F176="JPČ",IF(L176&gt;23,0,IF(J176&gt;23,(24-L176)*0.204,((24-L176)-(24-J176))*0.204)),0)+IF(F176="JEČ",IF(L176&gt;15,0,IF(J176&gt;15,(16-L176)*0.102,((16-L176)-(16-J176))*0.102)),0)+IF(F176="JEOF",IF(L176&gt;15,0,IF(J176&gt;15,(16-L176)*0.102,((16-L176)-(16-J176))*0.102)),0)+IF(F176="JnPČ",IF(L176&gt;15,0,IF(J176&gt;15,(16-L176)*0.153,((16-L176)-(16-J176))*0.153)),0)+IF(F176="JnEČ",IF(L176&gt;15,0,IF(J176&gt;15,(16-L176)*0.0765,((16-L176)-(16-J176))*0.0765)),0)+IF(F176="JčPČ",IF(L176&gt;15,0,IF(J176&gt;15,(16-L176)*0.06375,((16-L176)-(16-J176))*0.06375)),0)+IF(F176="JčEČ",IF(L176&gt;15,0,IF(J176&gt;15,(16-L176)*0.051,((16-L176)-(16-J176))*0.051)),0)+IF(F176="NEAK",IF(L176&gt;23,0,IF(J176&gt;23,(24-L176)*0.03444,((24-L176)-(24-J176))*0.03444)),0))</f>
        <v>22.899000000000001</v>
      </c>
      <c r="Q176" s="11">
        <f t="shared" ref="Q176" si="90">IF(ISERROR(P176*100/N176),0,(P176*100/N176))</f>
        <v>30.724540453508656</v>
      </c>
      <c r="R176" s="10">
        <f t="shared" ref="R176:R181" si="91">IF(Q176&lt;=30,O176+P176,O176+O176*0.3)*IF(G176=1,0.4,IF(G176=2,0.75,IF(G176="1 (kas 4 m. 1 k. nerengiamos)",0.52,1)))*IF(D176="olimpinė",1,IF(M176="Ne",0.5,1))*IF(OR(A$5="Lietuvos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federacija"),IF(OR(J176&lt;8,K176&lt;16),0,1),1)*E176*IF(I176&lt;=1,1,1/I176)*IF(OR(A$5="Lietuvos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72.666749999999993</v>
      </c>
      <c r="S176" s="8"/>
    </row>
    <row r="177" spans="1:19">
      <c r="A177" s="64">
        <v>2</v>
      </c>
      <c r="B177" s="64" t="s">
        <v>42</v>
      </c>
      <c r="C177" s="12">
        <v>64</v>
      </c>
      <c r="D177" s="64" t="s">
        <v>29</v>
      </c>
      <c r="E177" s="64">
        <v>1</v>
      </c>
      <c r="F177" s="64" t="s">
        <v>30</v>
      </c>
      <c r="G177" s="64">
        <v>2</v>
      </c>
      <c r="H177" s="64" t="s">
        <v>31</v>
      </c>
      <c r="I177" s="64"/>
      <c r="J177" s="64">
        <v>52</v>
      </c>
      <c r="K177" s="64">
        <v>27</v>
      </c>
      <c r="L177" s="64">
        <v>6</v>
      </c>
      <c r="M177" s="64" t="s">
        <v>31</v>
      </c>
      <c r="N177" s="3">
        <f t="shared" si="87"/>
        <v>145</v>
      </c>
      <c r="O177" s="9">
        <f t="shared" si="88"/>
        <v>145</v>
      </c>
      <c r="P177" s="4">
        <f t="shared" ref="P177:P181" si="92">IF(O177=0,0,IF(F177="OŽ",IF(L177&gt;35,0,IF(J177&gt;35,(36-L177)*1.836,((36-L177)-(36-J177))*1.836)),0)+IF(F177="PČ",IF(L177&gt;31,0,IF(J177&gt;31,(32-L177)*1.347,((32-L177)-(32-J177))*1.347)),0)+ IF(F177="PČneol",IF(L177&gt;15,0,IF(J177&gt;15,(16-L177)*0.255,((16-L177)-(16-J177))*0.255)),0)+IF(F177="PŽ",IF(L177&gt;31,0,IF(J177&gt;31,(32-L177)*0.255,((32-L177)-(32-J177))*0.255)),0)+IF(F177="EČ",IF(L177&gt;23,0,IF(J177&gt;23,(24-L177)*0.612,((24-L177)-(24-J177))*0.612)),0)+IF(F177="EČneol",IF(L177&gt;7,0,IF(J177&gt;7,(8-L177)*0.204,((8-L177)-(8-J177))*0.204)),0)+IF(F177="EŽ",IF(L177&gt;23,0,IF(J177&gt;23,(24-L177)*0.204,((24-L177)-(24-J177))*0.204)),0)+IF(F177="PT",IF(L177&gt;31,0,IF(J177&gt;31,(32-L177)*0.204,((32-L177)-(32-J177))*0.204)),0)+IF(F177="JOŽ",IF(L177&gt;23,0,IF(J177&gt;23,(24-L177)*0.255,((24-L177)-(24-J177))*0.255)),0)+IF(F177="JPČ",IF(L177&gt;23,0,IF(J177&gt;23,(24-L177)*0.204,((24-L177)-(24-J177))*0.204)),0)+IF(F177="JEČ",IF(L177&gt;15,0,IF(J177&gt;15,(16-L177)*0.102,((16-L177)-(16-J177))*0.102)),0)+IF(F177="JEOF",IF(L177&gt;15,0,IF(J177&gt;15,(16-L177)*0.102,((16-L177)-(16-J177))*0.102)),0)+IF(F177="JnPČ",IF(L177&gt;15,0,IF(J177&gt;15,(16-L177)*0.153,((16-L177)-(16-J177))*0.153)),0)+IF(F177="JnEČ",IF(L177&gt;15,0,IF(J177&gt;15,(16-L177)*0.0765,((16-L177)-(16-J177))*0.0765)),0)+IF(F177="JčPČ",IF(L177&gt;15,0,IF(J177&gt;15,(16-L177)*0.06375,((16-L177)-(16-J177))*0.06375)),0)+IF(F177="JčEČ",IF(L177&gt;15,0,IF(J177&gt;15,(16-L177)*0.051,((16-L177)-(16-J177))*0.051)),0)+IF(F177="NEAK",IF(L177&gt;23,0,IF(J177&gt;23,(24-L177)*0.03444,((24-L177)-(24-J177))*0.03444)),0))</f>
        <v>35.021999999999998</v>
      </c>
      <c r="Q177" s="11">
        <f t="shared" ref="Q177:Q181" si="93">IF(ISERROR(P177*100/N177),0,(P177*100/N177))</f>
        <v>24.153103448275861</v>
      </c>
      <c r="R177" s="10">
        <f t="shared" si="91"/>
        <v>135.01650000000001</v>
      </c>
      <c r="S177" s="8"/>
    </row>
    <row r="178" spans="1:19">
      <c r="A178" s="64">
        <v>3</v>
      </c>
      <c r="B178" s="64" t="s">
        <v>43</v>
      </c>
      <c r="C178" s="12">
        <v>64</v>
      </c>
      <c r="D178" s="64" t="s">
        <v>29</v>
      </c>
      <c r="E178" s="64">
        <v>1</v>
      </c>
      <c r="F178" s="64" t="s">
        <v>30</v>
      </c>
      <c r="G178" s="64">
        <v>2</v>
      </c>
      <c r="H178" s="64" t="s">
        <v>31</v>
      </c>
      <c r="I178" s="64"/>
      <c r="J178" s="64">
        <v>52</v>
      </c>
      <c r="K178" s="64">
        <v>27</v>
      </c>
      <c r="L178" s="64">
        <v>5</v>
      </c>
      <c r="M178" s="64" t="s">
        <v>31</v>
      </c>
      <c r="N178" s="3">
        <f t="shared" si="87"/>
        <v>159</v>
      </c>
      <c r="O178" s="9">
        <f t="shared" si="88"/>
        <v>159</v>
      </c>
      <c r="P178" s="4">
        <f t="shared" si="92"/>
        <v>36.369</v>
      </c>
      <c r="Q178" s="11">
        <f t="shared" si="93"/>
        <v>22.873584905660376</v>
      </c>
      <c r="R178" s="10">
        <f t="shared" si="91"/>
        <v>146.52674999999999</v>
      </c>
      <c r="S178" s="8"/>
    </row>
    <row r="179" spans="1:19">
      <c r="A179" s="64">
        <v>4</v>
      </c>
      <c r="B179" s="64" t="s">
        <v>44</v>
      </c>
      <c r="C179" s="12">
        <v>64</v>
      </c>
      <c r="D179" s="64" t="s">
        <v>29</v>
      </c>
      <c r="E179" s="64">
        <v>1</v>
      </c>
      <c r="F179" s="64" t="s">
        <v>30</v>
      </c>
      <c r="G179" s="64">
        <v>2</v>
      </c>
      <c r="H179" s="64" t="s">
        <v>31</v>
      </c>
      <c r="I179" s="64"/>
      <c r="J179" s="64">
        <v>52</v>
      </c>
      <c r="K179" s="64">
        <v>27</v>
      </c>
      <c r="L179" s="64">
        <v>13</v>
      </c>
      <c r="M179" s="64" t="s">
        <v>31</v>
      </c>
      <c r="N179" s="3">
        <f t="shared" si="87"/>
        <v>79.02</v>
      </c>
      <c r="O179" s="9">
        <f t="shared" si="88"/>
        <v>79.02</v>
      </c>
      <c r="P179" s="4">
        <f t="shared" si="92"/>
        <v>25.593</v>
      </c>
      <c r="Q179" s="11">
        <f t="shared" si="93"/>
        <v>32.388003037205777</v>
      </c>
      <c r="R179" s="10">
        <f t="shared" si="91"/>
        <v>77.044499999999999</v>
      </c>
      <c r="S179" s="8"/>
    </row>
    <row r="180" spans="1:19">
      <c r="A180" s="64">
        <v>5</v>
      </c>
      <c r="B180" s="64" t="s">
        <v>28</v>
      </c>
      <c r="C180" s="12">
        <v>64</v>
      </c>
      <c r="D180" s="64" t="s">
        <v>29</v>
      </c>
      <c r="E180" s="64">
        <v>1</v>
      </c>
      <c r="F180" s="64" t="s">
        <v>30</v>
      </c>
      <c r="G180" s="64">
        <v>2</v>
      </c>
      <c r="H180" s="64" t="s">
        <v>31</v>
      </c>
      <c r="I180" s="64"/>
      <c r="J180" s="64">
        <v>52</v>
      </c>
      <c r="K180" s="64">
        <v>27</v>
      </c>
      <c r="L180" s="64">
        <v>18</v>
      </c>
      <c r="M180" s="64" t="s">
        <v>31</v>
      </c>
      <c r="N180" s="3">
        <f t="shared" si="87"/>
        <v>52.755000000000003</v>
      </c>
      <c r="O180" s="9">
        <f t="shared" si="88"/>
        <v>52.755000000000003</v>
      </c>
      <c r="P180" s="4">
        <f t="shared" si="92"/>
        <v>18.858000000000001</v>
      </c>
      <c r="Q180" s="11">
        <f t="shared" si="93"/>
        <v>35.746374751208414</v>
      </c>
      <c r="R180" s="10">
        <f t="shared" si="91"/>
        <v>51.436125000000004</v>
      </c>
      <c r="S180" s="8"/>
    </row>
    <row r="181" spans="1:19">
      <c r="A181" s="64">
        <v>6</v>
      </c>
      <c r="B181" s="64"/>
      <c r="C181" s="12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3">
        <f t="shared" si="87"/>
        <v>0</v>
      </c>
      <c r="O181" s="9">
        <f t="shared" si="88"/>
        <v>0</v>
      </c>
      <c r="P181" s="4">
        <f t="shared" si="92"/>
        <v>0</v>
      </c>
      <c r="Q181" s="11">
        <f t="shared" si="93"/>
        <v>0</v>
      </c>
      <c r="R181" s="10">
        <f t="shared" si="91"/>
        <v>0</v>
      </c>
      <c r="S181" s="8"/>
    </row>
    <row r="182" spans="1:19">
      <c r="A182" s="67" t="s">
        <v>33</v>
      </c>
      <c r="B182" s="68"/>
      <c r="C182" s="68"/>
      <c r="D182" s="68"/>
      <c r="E182" s="68"/>
      <c r="F182" s="68"/>
      <c r="G182" s="68"/>
      <c r="H182" s="68"/>
      <c r="I182" s="68"/>
      <c r="J182" s="68"/>
      <c r="K182" s="68"/>
      <c r="L182" s="68"/>
      <c r="M182" s="68"/>
      <c r="N182" s="68"/>
      <c r="O182" s="68"/>
      <c r="P182" s="68"/>
      <c r="Q182" s="69"/>
      <c r="R182" s="10">
        <f>SUM(R176:R181)</f>
        <v>482.69062500000001</v>
      </c>
      <c r="S182" s="8"/>
    </row>
    <row r="183" spans="1:19" ht="15.75">
      <c r="A183" s="24" t="s">
        <v>34</v>
      </c>
      <c r="B183" s="24"/>
      <c r="C183" s="57" t="s">
        <v>90</v>
      </c>
      <c r="D183" s="58"/>
      <c r="E183" s="58"/>
      <c r="F183" s="58"/>
      <c r="G183" s="58"/>
      <c r="H183" s="58"/>
      <c r="I183" s="58"/>
      <c r="J183" s="15"/>
      <c r="K183" s="15"/>
      <c r="L183" s="15"/>
      <c r="M183" s="15"/>
      <c r="N183" s="15"/>
      <c r="O183" s="15"/>
      <c r="P183" s="15"/>
      <c r="Q183" s="15"/>
      <c r="R183" s="16"/>
      <c r="S183" s="8"/>
    </row>
    <row r="184" spans="1:19">
      <c r="A184" s="49" t="s">
        <v>46</v>
      </c>
      <c r="B184" s="49"/>
      <c r="C184" s="49"/>
      <c r="D184" s="49"/>
      <c r="E184" s="49"/>
      <c r="F184" s="49"/>
      <c r="G184" s="49"/>
      <c r="H184" s="49"/>
      <c r="I184" s="49"/>
      <c r="J184" s="15"/>
      <c r="K184" s="15"/>
      <c r="L184" s="15"/>
      <c r="M184" s="15"/>
      <c r="N184" s="15"/>
      <c r="O184" s="15"/>
      <c r="P184" s="15"/>
      <c r="Q184" s="15"/>
      <c r="R184" s="16"/>
      <c r="S184" s="8"/>
    </row>
    <row r="185" spans="1:19">
      <c r="A185" s="49"/>
      <c r="B185" s="49"/>
      <c r="C185" s="49"/>
      <c r="D185" s="49"/>
      <c r="E185" s="49"/>
      <c r="F185" s="49"/>
      <c r="G185" s="49"/>
      <c r="H185" s="49"/>
      <c r="I185" s="49"/>
      <c r="J185" s="15"/>
      <c r="K185" s="15"/>
      <c r="L185" s="15"/>
      <c r="M185" s="15"/>
      <c r="N185" s="15"/>
      <c r="O185" s="15"/>
      <c r="P185" s="15"/>
      <c r="Q185" s="15"/>
      <c r="R185" s="16"/>
      <c r="S185" s="8"/>
    </row>
    <row r="186" spans="1:19">
      <c r="A186" s="72" t="s">
        <v>91</v>
      </c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  <c r="Q186" s="60"/>
      <c r="R186" s="8"/>
      <c r="S186" s="8"/>
    </row>
    <row r="187" spans="1:19" ht="18">
      <c r="A187" s="74" t="s">
        <v>27</v>
      </c>
      <c r="B187" s="75"/>
      <c r="C187" s="75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60"/>
      <c r="R187" s="8"/>
      <c r="S187" s="8"/>
    </row>
    <row r="188" spans="1:19">
      <c r="A188" s="72" t="s">
        <v>40</v>
      </c>
      <c r="B188" s="73"/>
      <c r="C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60"/>
      <c r="R188" s="8"/>
      <c r="S188" s="8"/>
    </row>
    <row r="189" spans="1:19">
      <c r="A189" s="64">
        <v>1</v>
      </c>
      <c r="B189" s="64" t="s">
        <v>92</v>
      </c>
      <c r="C189" s="12">
        <v>100</v>
      </c>
      <c r="D189" s="64" t="s">
        <v>29</v>
      </c>
      <c r="E189" s="64">
        <v>1</v>
      </c>
      <c r="F189" s="64" t="s">
        <v>63</v>
      </c>
      <c r="G189" s="64">
        <v>1</v>
      </c>
      <c r="H189" s="64" t="s">
        <v>31</v>
      </c>
      <c r="I189" s="64"/>
      <c r="J189" s="64">
        <v>32</v>
      </c>
      <c r="K189" s="64">
        <v>17</v>
      </c>
      <c r="L189" s="64">
        <v>16</v>
      </c>
      <c r="M189" s="64" t="s">
        <v>31</v>
      </c>
      <c r="N189" s="3">
        <f t="shared" ref="N189:N191" si="94">(IF(F189="OŽ",IF(L189=1,550.8,IF(L189=2,426.38,IF(L189=3,342.14,IF(L189=4,181.44,IF(L189=5,168.48,IF(L189=6,155.52,IF(L189=7,148.5,IF(L189=8,144,0))))))))+IF(L189&lt;=8,0,IF(L189&lt;=16,137.7,IF(L189&lt;=24,108,IF(L189&lt;=32,80.1,IF(L189&lt;=36,52.2,0)))))-IF(L189&lt;=8,0,IF(L189&lt;=16,(L189-9)*2.754,IF(L189&lt;=24,(L189-17)* 2.754,IF(L189&lt;=32,(L189-25)* 2.754,IF(L189&lt;=36,(L189-33)*2.754,0))))),0)+IF(F189="PČ",IF(L189=1,449,IF(L189=2,314.6,IF(L189=3,238,IF(L189=4,172,IF(L189=5,159,IF(L189=6,145,IF(L189=7,132,IF(L189=8,119,0))))))))+IF(L189&lt;=8,0,IF(L189&lt;=16,88,IF(L189&lt;=24,55,IF(L189&lt;=32,22,0))))-IF(L189&lt;=8,0,IF(L189&lt;=16,(L189-9)*2.245,IF(L189&lt;=24,(L189-17)*2.245,IF(L189&lt;=32,(L189-25)*2.245,0)))),0)+IF(F189="PČneol",IF(L189=1,85,IF(L189=2,64.61,IF(L189=3,50.76,IF(L189=4,16.25,IF(L189=5,15,IF(L189=6,13.75,IF(L189=7,12.5,IF(L189=8,11.25,0))))))))+IF(L189&lt;=8,0,IF(L189&lt;=16,9,0))-IF(L189&lt;=8,0,IF(L189&lt;=16,(L189-9)*0.425,0)),0)+IF(F189="PŽ",IF(L189=1,85,IF(L189=2,59.5,IF(L189=3,45,IF(L189=4,32.5,IF(L189=5,30,IF(L189=6,27.5,IF(L189=7,25,IF(L189=8,22.5,0))))))))+IF(L189&lt;=8,0,IF(L189&lt;=16,19,IF(L189&lt;=24,13,IF(L189&lt;=32,8,0))))-IF(L189&lt;=8,0,IF(L189&lt;=16,(L189-9)*0.425,IF(L189&lt;=24,(L189-17)*0.425,IF(L189&lt;=32,(L189-25)*0.425,0)))),0)+IF(F189="EČ",IF(L189=1,204,IF(L189=2,156.24,IF(L189=3,123.84,IF(L189=4,72,IF(L189=5,66,IF(L189=6,60,IF(L189=7,54,IF(L189=8,48,0))))))))+IF(L189&lt;=8,0,IF(L189&lt;=16,40,IF(L189&lt;=24,25,0)))-IF(L189&lt;=8,0,IF(L189&lt;=16,(L189-9)*1.02,IF(L189&lt;=24,(L189-17)*1.02,0))),0)+IF(F189="EČneol",IF(L189=1,68,IF(L189=2,51.69,IF(L189=3,40.61,IF(L189=4,13,IF(L189=5,12,IF(L189=6,11,IF(L189=7,10,IF(L189=8,9,0)))))))))+IF(F189="EŽ",IF(L189=1,68,IF(L189=2,47.6,IF(L189=3,36,IF(L189=4,18,IF(L189=5,16.5,IF(L189=6,15,IF(L189=7,13.5,IF(L189=8,12,0))))))))+IF(L189&lt;=8,0,IF(L189&lt;=16,10,IF(L189&lt;=24,6,0)))-IF(L189&lt;=8,0,IF(L189&lt;=16,(L189-9)*0.34,IF(L189&lt;=24,(L189-17)*0.34,0))),0)+IF(F189="PT",IF(L189=1,68,IF(L189=2,52.08,IF(L189=3,41.28,IF(L189=4,24,IF(L189=5,22,IF(L189=6,20,IF(L189=7,18,IF(L189=8,16,0))))))))+IF(L189&lt;=8,0,IF(L189&lt;=16,13,IF(L189&lt;=24,9,IF(L189&lt;=32,4,0))))-IF(L189&lt;=8,0,IF(L189&lt;=16,(L189-9)*0.34,IF(L189&lt;=24,(L189-17)*0.34,IF(L189&lt;=32,(L189-25)*0.34,0)))),0)+IF(F189="JOŽ",IF(L189=1,85,IF(L189=2,59.5,IF(L189=3,45,IF(L189=4,32.5,IF(L189=5,30,IF(L189=6,27.5,IF(L189=7,25,IF(L189=8,22.5,0))))))))+IF(L189&lt;=8,0,IF(L189&lt;=16,19,IF(L189&lt;=24,13,0)))-IF(L189&lt;=8,0,IF(L189&lt;=16,(L189-9)*0.425,IF(L189&lt;=24,(L189-17)*0.425,0))),0)+IF(F189="JPČ",IF(L189=1,68,IF(L189=2,47.6,IF(L189=3,36,IF(L189=4,26,IF(L189=5,24,IF(L189=6,22,IF(L189=7,20,IF(L189=8,18,0))))))))+IF(L189&lt;=8,0,IF(L189&lt;=16,13,IF(L189&lt;=24,9,0)))-IF(L189&lt;=8,0,IF(L189&lt;=16,(L189-9)*0.34,IF(L189&lt;=24,(L189-17)*0.34,0))),0)+IF(F189="JEČ",IF(L189=1,34,IF(L189=2,26.04,IF(L189=3,20.6,IF(L189=4,12,IF(L189=5,11,IF(L189=6,10,IF(L189=7,9,IF(L189=8,8,0))))))))+IF(L189&lt;=8,0,IF(L189&lt;=16,6,0))-IF(L189&lt;=8,0,IF(L189&lt;=16,(L189-9)*0.17,0)),0)+IF(F189="JEOF",IF(L189=1,34,IF(L189=2,26.04,IF(L189=3,20.6,IF(L189=4,12,IF(L189=5,11,IF(L189=6,10,IF(L189=7,9,IF(L189=8,8,0))))))))+IF(L189&lt;=8,0,IF(L189&lt;=16,6,0))-IF(L189&lt;=8,0,IF(L189&lt;=16,(L189-9)*0.17,0)),0)+IF(F189="JnPČ",IF(L189=1,51,IF(L189=2,35.7,IF(L189=3,27,IF(L189=4,19.5,IF(L189=5,18,IF(L189=6,16.5,IF(L189=7,15,IF(L189=8,13.5,0))))))))+IF(L189&lt;=8,0,IF(L189&lt;=16,10,0))-IF(L189&lt;=8,0,IF(L189&lt;=16,(L189-9)*0.255,0)),0)+IF(F189="JnEČ",IF(L189=1,25.5,IF(L189=2,19.53,IF(L189=3,15.48,IF(L189=4,9,IF(L189=5,8.25,IF(L189=6,7.5,IF(L189=7,6.75,IF(L189=8,6,0))))))))+IF(L189&lt;=8,0,IF(L189&lt;=16,5,0))-IF(L189&lt;=8,0,IF(L189&lt;=16,(L189-9)*0.1275,0)),0)+IF(F189="JčPČ",IF(L189=1,21.25,IF(L189=2,14.5,IF(L189=3,11.5,IF(L189=4,7,IF(L189=5,6.5,IF(L189=6,6,IF(L189=7,5.5,IF(L189=8,5,0))))))))+IF(L189&lt;=8,0,IF(L189&lt;=16,4,0))-IF(L189&lt;=8,0,IF(L189&lt;=16,(L189-9)*0.10625,0)),0)+IF(F189="JčEČ",IF(L189=1,17,IF(L189=2,13.02,IF(L189=3,10.32,IF(L189=4,6,IF(L189=5,5.5,IF(L189=6,5,IF(L189=7,4.5,IF(L189=8,4,0))))))))+IF(L189&lt;=8,0,IF(L189&lt;=16,3,0))-IF(L189&lt;=8,0,IF(L189&lt;=16,(L189-9)*0.085,0)),0)+IF(F189="NEAK",IF(L189=1,11.48,IF(L189=2,8.79,IF(L189=3,6.97,IF(L189=4,4.05,IF(L189=5,3.71,IF(L189=6,3.38,IF(L189=7,3.04,IF(L189=8,2.7,0))))))))+IF(L189&lt;=8,0,IF(L189&lt;=16,2,IF(L189&lt;=24,1.3,0)))-IF(L189&lt;=8,0,IF(L189&lt;=16,(L189-9)*0.0574,IF(L189&lt;=24,(L189-17)*0.0574,0))),0))*IF(L189&lt;0,1,IF(OR(F189="PČ",F189="PŽ",F189="PT"),IF(J189&lt;32,J189/32,1),1))* IF(L189&lt;0,1,IF(OR(F189="EČ",F189="EŽ",F189="JOŽ",F189="JPČ",F189="NEAK"),IF(J189&lt;24,J189/24,1),1))*IF(L189&lt;0,1,IF(OR(F189="PČneol",F189="JEČ",F189="JEOF",F189="JnPČ",F189="JnEČ",F189="JčPČ",F189="JčEČ"),IF(J189&lt;16,J189/16,1),1))*IF(L189&lt;0,1,IF(F189="EČneol",IF(J189&lt;8,J189/8,1),1))</f>
        <v>8.2149999999999999</v>
      </c>
      <c r="O189" s="9">
        <f t="shared" ref="O189:O191" si="95">IF(F189="OŽ",N189,IF(H189="Ne",IF(J189*0.3&lt;J189-L189,N189,0),IF(J189*0.1&lt;J189-L189,N189,0)))</f>
        <v>8.2149999999999999</v>
      </c>
      <c r="P189" s="4">
        <f t="shared" ref="P189" si="96">IF(O189=0,0,IF(F189="OŽ",IF(L189&gt;35,0,IF(J189&gt;35,(36-L189)*1.836,((36-L189)-(36-J189))*1.836)),0)+IF(F189="PČ",IF(L189&gt;31,0,IF(J189&gt;31,(32-L189)*1.347,((32-L189)-(32-J189))*1.347)),0)+ IF(F189="PČneol",IF(L189&gt;15,0,IF(J189&gt;15,(16-L189)*0.255,((16-L189)-(16-J189))*0.255)),0)+IF(F189="PŽ",IF(L189&gt;31,0,IF(J189&gt;31,(32-L189)*0.255,((32-L189)-(32-J189))*0.255)),0)+IF(F189="EČ",IF(L189&gt;23,0,IF(J189&gt;23,(24-L189)*0.612,((24-L189)-(24-J189))*0.612)),0)+IF(F189="EČneol",IF(L189&gt;7,0,IF(J189&gt;7,(8-L189)*0.204,((8-L189)-(8-J189))*0.204)),0)+IF(F189="EŽ",IF(L189&gt;23,0,IF(J189&gt;23,(24-L189)*0.204,((24-L189)-(24-J189))*0.204)),0)+IF(F189="PT",IF(L189&gt;31,0,IF(J189&gt;31,(32-L189)*0.204,((32-L189)-(32-J189))*0.204)),0)+IF(F189="JOŽ",IF(L189&gt;23,0,IF(J189&gt;23,(24-L189)*0.255,((24-L189)-(24-J189))*0.255)),0)+IF(F189="JPČ",IF(L189&gt;23,0,IF(J189&gt;23,(24-L189)*0.204,((24-L189)-(24-J189))*0.204)),0)+IF(F189="JEČ",IF(L189&gt;15,0,IF(J189&gt;15,(16-L189)*0.102,((16-L189)-(16-J189))*0.102)),0)+IF(F189="JEOF",IF(L189&gt;15,0,IF(J189&gt;15,(16-L189)*0.102,((16-L189)-(16-J189))*0.102)),0)+IF(F189="JnPČ",IF(L189&gt;15,0,IF(J189&gt;15,(16-L189)*0.153,((16-L189)-(16-J189))*0.153)),0)+IF(F189="JnEČ",IF(L189&gt;15,0,IF(J189&gt;15,(16-L189)*0.0765,((16-L189)-(16-J189))*0.0765)),0)+IF(F189="JčPČ",IF(L189&gt;15,0,IF(J189&gt;15,(16-L189)*0.06375,((16-L189)-(16-J189))*0.06375)),0)+IF(F189="JčEČ",IF(L189&gt;15,0,IF(J189&gt;15,(16-L189)*0.051,((16-L189)-(16-J189))*0.051)),0)+IF(F189="NEAK",IF(L189&gt;23,0,IF(J189&gt;23,(24-L189)*0.03444,((24-L189)-(24-J189))*0.03444)),0))</f>
        <v>0</v>
      </c>
      <c r="Q189" s="11">
        <f t="shared" ref="Q189" si="97">IF(ISERROR(P189*100/N189),0,(P189*100/N189))</f>
        <v>0</v>
      </c>
      <c r="R189" s="10">
        <f t="shared" ref="R189:R191" si="98">IF(Q189&lt;=30,O189+P189,O189+O189*0.3)*IF(G189=1,0.4,IF(G189=2,0.75,IF(G189="1 (kas 4 m. 1 k. nerengiamos)",0.52,1)))*IF(D189="olimpinė",1,IF(M189="Ne",0.5,1))*IF(OR(A$5="Lietuvos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federacija"),IF(OR(J189&lt;8,K189&lt;16),0,1),1)*E189*IF(I189&lt;=1,1,1/I189)*IF(OR(A$5="Lietuvos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3.286</v>
      </c>
      <c r="S189" s="8"/>
    </row>
    <row r="190" spans="1:19">
      <c r="A190" s="64">
        <v>2</v>
      </c>
      <c r="B190" s="64" t="s">
        <v>78</v>
      </c>
      <c r="C190" s="12">
        <v>100</v>
      </c>
      <c r="D190" s="64" t="s">
        <v>29</v>
      </c>
      <c r="E190" s="64">
        <v>1</v>
      </c>
      <c r="F190" s="64" t="s">
        <v>63</v>
      </c>
      <c r="G190" s="64">
        <v>1</v>
      </c>
      <c r="H190" s="64" t="s">
        <v>31</v>
      </c>
      <c r="I190" s="64"/>
      <c r="J190" s="64">
        <v>32</v>
      </c>
      <c r="K190" s="64">
        <v>17</v>
      </c>
      <c r="L190" s="64">
        <v>2</v>
      </c>
      <c r="M190" s="64" t="s">
        <v>31</v>
      </c>
      <c r="N190" s="3">
        <f t="shared" si="94"/>
        <v>35.700000000000003</v>
      </c>
      <c r="O190" s="9">
        <f t="shared" si="95"/>
        <v>35.700000000000003</v>
      </c>
      <c r="P190" s="4">
        <f t="shared" ref="P190:P191" si="99">IF(O190=0,0,IF(F190="OŽ",IF(L190&gt;35,0,IF(J190&gt;35,(36-L190)*1.836,((36-L190)-(36-J190))*1.836)),0)+IF(F190="PČ",IF(L190&gt;31,0,IF(J190&gt;31,(32-L190)*1.347,((32-L190)-(32-J190))*1.347)),0)+ IF(F190="PČneol",IF(L190&gt;15,0,IF(J190&gt;15,(16-L190)*0.255,((16-L190)-(16-J190))*0.255)),0)+IF(F190="PŽ",IF(L190&gt;31,0,IF(J190&gt;31,(32-L190)*0.255,((32-L190)-(32-J190))*0.255)),0)+IF(F190="EČ",IF(L190&gt;23,0,IF(J190&gt;23,(24-L190)*0.612,((24-L190)-(24-J190))*0.612)),0)+IF(F190="EČneol",IF(L190&gt;7,0,IF(J190&gt;7,(8-L190)*0.204,((8-L190)-(8-J190))*0.204)),0)+IF(F190="EŽ",IF(L190&gt;23,0,IF(J190&gt;23,(24-L190)*0.204,((24-L190)-(24-J190))*0.204)),0)+IF(F190="PT",IF(L190&gt;31,0,IF(J190&gt;31,(32-L190)*0.204,((32-L190)-(32-J190))*0.204)),0)+IF(F190="JOŽ",IF(L190&gt;23,0,IF(J190&gt;23,(24-L190)*0.255,((24-L190)-(24-J190))*0.255)),0)+IF(F190="JPČ",IF(L190&gt;23,0,IF(J190&gt;23,(24-L190)*0.204,((24-L190)-(24-J190))*0.204)),0)+IF(F190="JEČ",IF(L190&gt;15,0,IF(J190&gt;15,(16-L190)*0.102,((16-L190)-(16-J190))*0.102)),0)+IF(F190="JEOF",IF(L190&gt;15,0,IF(J190&gt;15,(16-L190)*0.102,((16-L190)-(16-J190))*0.102)),0)+IF(F190="JnPČ",IF(L190&gt;15,0,IF(J190&gt;15,(16-L190)*0.153,((16-L190)-(16-J190))*0.153)),0)+IF(F190="JnEČ",IF(L190&gt;15,0,IF(J190&gt;15,(16-L190)*0.0765,((16-L190)-(16-J190))*0.0765)),0)+IF(F190="JčPČ",IF(L190&gt;15,0,IF(J190&gt;15,(16-L190)*0.06375,((16-L190)-(16-J190))*0.06375)),0)+IF(F190="JčEČ",IF(L190&gt;15,0,IF(J190&gt;15,(16-L190)*0.051,((16-L190)-(16-J190))*0.051)),0)+IF(F190="NEAK",IF(L190&gt;23,0,IF(J190&gt;23,(24-L190)*0.03444,((24-L190)-(24-J190))*0.03444)),0))</f>
        <v>2.1419999999999999</v>
      </c>
      <c r="Q190" s="11">
        <f t="shared" ref="Q190:Q191" si="100">IF(ISERROR(P190*100/N190),0,(P190*100/N190))</f>
        <v>5.9999999999999991</v>
      </c>
      <c r="R190" s="10">
        <f>IF(Q190&lt;=30,O190+P190,O190+O190*0.3)*IF(G190=1,0.4,IF(G190=2,0.75,IF(G190="1 (kas 4 m. 1 k. nerengiamos)",0.52,1)))*IF(D190="olimpinė",1,IF(M190="Ne",0.5,1))*IF(OR(A$5="Lietuvos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federacija"),IF(OR(J190&lt;8,K190&lt;16),0,1),1)*E190*IF(I190&lt;=1,1,1/I190)*IF(OR(A$5="Lietuvos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15.136800000000003</v>
      </c>
      <c r="S190" s="8"/>
    </row>
    <row r="191" spans="1:19">
      <c r="A191" s="64">
        <v>3</v>
      </c>
      <c r="B191" s="64"/>
      <c r="C191" s="12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3">
        <f t="shared" si="94"/>
        <v>0</v>
      </c>
      <c r="O191" s="9">
        <f t="shared" si="95"/>
        <v>0</v>
      </c>
      <c r="P191" s="4">
        <f t="shared" si="99"/>
        <v>0</v>
      </c>
      <c r="Q191" s="11">
        <f t="shared" si="100"/>
        <v>0</v>
      </c>
      <c r="R191" s="10">
        <f t="shared" si="98"/>
        <v>0</v>
      </c>
      <c r="S191" s="8"/>
    </row>
    <row r="192" spans="1:19">
      <c r="A192" s="67" t="s">
        <v>33</v>
      </c>
      <c r="B192" s="68"/>
      <c r="C192" s="68"/>
      <c r="D192" s="68"/>
      <c r="E192" s="68"/>
      <c r="F192" s="68"/>
      <c r="G192" s="68"/>
      <c r="H192" s="68"/>
      <c r="I192" s="68"/>
      <c r="J192" s="68"/>
      <c r="K192" s="68"/>
      <c r="L192" s="68"/>
      <c r="M192" s="68"/>
      <c r="N192" s="68"/>
      <c r="O192" s="68"/>
      <c r="P192" s="68"/>
      <c r="Q192" s="69"/>
      <c r="R192" s="10">
        <f>SUM(R189:R191)</f>
        <v>18.422800000000002</v>
      </c>
      <c r="S192" s="8"/>
    </row>
    <row r="193" spans="1:19" ht="15.75">
      <c r="A193" s="24" t="s">
        <v>34</v>
      </c>
      <c r="B193" s="24"/>
      <c r="C193" s="57" t="s">
        <v>93</v>
      </c>
      <c r="D193" s="58"/>
      <c r="E193" s="58"/>
      <c r="F193" s="58"/>
      <c r="G193" s="58"/>
      <c r="H193" s="58"/>
      <c r="I193" s="58"/>
      <c r="J193" s="15"/>
      <c r="K193" s="15"/>
      <c r="L193" s="15"/>
      <c r="M193" s="15"/>
      <c r="N193" s="15"/>
      <c r="O193" s="15"/>
      <c r="P193" s="15"/>
      <c r="Q193" s="15"/>
      <c r="R193" s="16"/>
      <c r="S193" s="8"/>
    </row>
    <row r="194" spans="1:19" s="8" customFormat="1" ht="15.75">
      <c r="A194" s="24"/>
      <c r="B194" s="24"/>
      <c r="C194" s="57" t="s">
        <v>94</v>
      </c>
      <c r="D194" s="58"/>
      <c r="E194" s="58"/>
      <c r="F194" s="58"/>
      <c r="G194" s="58"/>
      <c r="H194" s="58"/>
      <c r="I194" s="58"/>
      <c r="J194" s="15"/>
      <c r="K194" s="15"/>
      <c r="L194" s="15"/>
      <c r="M194" s="15"/>
      <c r="N194" s="15"/>
      <c r="O194" s="15"/>
      <c r="P194" s="15"/>
      <c r="Q194" s="15"/>
      <c r="R194" s="16"/>
    </row>
    <row r="195" spans="1:19">
      <c r="A195" s="49" t="s">
        <v>46</v>
      </c>
      <c r="B195" s="49"/>
      <c r="C195" s="49"/>
      <c r="D195" s="49"/>
      <c r="E195" s="49"/>
      <c r="F195" s="49"/>
      <c r="G195" s="49"/>
      <c r="H195" s="49"/>
      <c r="I195" s="49"/>
      <c r="J195" s="15"/>
      <c r="K195" s="15"/>
      <c r="L195" s="15"/>
      <c r="M195" s="15"/>
      <c r="N195" s="15"/>
      <c r="O195" s="15"/>
      <c r="P195" s="15"/>
      <c r="Q195" s="15"/>
      <c r="R195" s="16"/>
      <c r="S195" s="8"/>
    </row>
    <row r="196" spans="1:19" s="8" customFormat="1" ht="15" customHeight="1">
      <c r="A196" s="72" t="s">
        <v>95</v>
      </c>
      <c r="B196" s="73"/>
      <c r="C196" s="73"/>
      <c r="D196" s="73"/>
      <c r="E196" s="73"/>
      <c r="F196" s="73"/>
      <c r="G196" s="73"/>
      <c r="H196" s="73"/>
      <c r="I196" s="73"/>
      <c r="J196" s="73"/>
      <c r="K196" s="73"/>
      <c r="L196" s="73"/>
      <c r="M196" s="73"/>
      <c r="N196" s="73"/>
      <c r="O196" s="73"/>
      <c r="P196" s="73"/>
      <c r="Q196" s="60"/>
    </row>
    <row r="197" spans="1:19" ht="18">
      <c r="A197" s="74" t="s">
        <v>27</v>
      </c>
      <c r="B197" s="75"/>
      <c r="C197" s="75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60"/>
      <c r="R197" s="8"/>
      <c r="S197" s="8"/>
    </row>
    <row r="198" spans="1:19">
      <c r="A198" s="72" t="s">
        <v>40</v>
      </c>
      <c r="B198" s="73"/>
      <c r="C198" s="73"/>
      <c r="D198" s="73"/>
      <c r="E198" s="73"/>
      <c r="F198" s="73"/>
      <c r="G198" s="73"/>
      <c r="H198" s="73"/>
      <c r="I198" s="73"/>
      <c r="J198" s="73"/>
      <c r="K198" s="73"/>
      <c r="L198" s="73"/>
      <c r="M198" s="73"/>
      <c r="N198" s="73"/>
      <c r="O198" s="73"/>
      <c r="P198" s="73"/>
      <c r="Q198" s="60"/>
      <c r="R198" s="8"/>
      <c r="S198" s="8"/>
    </row>
    <row r="199" spans="1:19">
      <c r="A199" s="64">
        <v>1</v>
      </c>
      <c r="B199" s="64" t="s">
        <v>92</v>
      </c>
      <c r="C199" s="12">
        <v>100</v>
      </c>
      <c r="D199" s="64" t="s">
        <v>29</v>
      </c>
      <c r="E199" s="64">
        <v>1</v>
      </c>
      <c r="F199" s="64" t="s">
        <v>63</v>
      </c>
      <c r="G199" s="64">
        <v>1</v>
      </c>
      <c r="H199" s="64" t="s">
        <v>31</v>
      </c>
      <c r="I199" s="64"/>
      <c r="J199" s="64">
        <v>30</v>
      </c>
      <c r="K199" s="64">
        <v>17</v>
      </c>
      <c r="L199" s="64">
        <v>3</v>
      </c>
      <c r="M199" s="64" t="s">
        <v>31</v>
      </c>
      <c r="N199" s="3">
        <f t="shared" ref="N199:N201" si="101">(IF(F199="OŽ",IF(L199=1,550.8,IF(L199=2,426.38,IF(L199=3,342.14,IF(L199=4,181.44,IF(L199=5,168.48,IF(L199=6,155.52,IF(L199=7,148.5,IF(L199=8,144,0))))))))+IF(L199&lt;=8,0,IF(L199&lt;=16,137.7,IF(L199&lt;=24,108,IF(L199&lt;=32,80.1,IF(L199&lt;=36,52.2,0)))))-IF(L199&lt;=8,0,IF(L199&lt;=16,(L199-9)*2.754,IF(L199&lt;=24,(L199-17)* 2.754,IF(L199&lt;=32,(L199-25)* 2.754,IF(L199&lt;=36,(L199-33)*2.754,0))))),0)+IF(F199="PČ",IF(L199=1,449,IF(L199=2,314.6,IF(L199=3,238,IF(L199=4,172,IF(L199=5,159,IF(L199=6,145,IF(L199=7,132,IF(L199=8,119,0))))))))+IF(L199&lt;=8,0,IF(L199&lt;=16,88,IF(L199&lt;=24,55,IF(L199&lt;=32,22,0))))-IF(L199&lt;=8,0,IF(L199&lt;=16,(L199-9)*2.245,IF(L199&lt;=24,(L199-17)*2.245,IF(L199&lt;=32,(L199-25)*2.245,0)))),0)+IF(F199="PČneol",IF(L199=1,85,IF(L199=2,64.61,IF(L199=3,50.76,IF(L199=4,16.25,IF(L199=5,15,IF(L199=6,13.75,IF(L199=7,12.5,IF(L199=8,11.25,0))))))))+IF(L199&lt;=8,0,IF(L199&lt;=16,9,0))-IF(L199&lt;=8,0,IF(L199&lt;=16,(L199-9)*0.425,0)),0)+IF(F199="PŽ",IF(L199=1,85,IF(L199=2,59.5,IF(L199=3,45,IF(L199=4,32.5,IF(L199=5,30,IF(L199=6,27.5,IF(L199=7,25,IF(L199=8,22.5,0))))))))+IF(L199&lt;=8,0,IF(L199&lt;=16,19,IF(L199&lt;=24,13,IF(L199&lt;=32,8,0))))-IF(L199&lt;=8,0,IF(L199&lt;=16,(L199-9)*0.425,IF(L199&lt;=24,(L199-17)*0.425,IF(L199&lt;=32,(L199-25)*0.425,0)))),0)+IF(F199="EČ",IF(L199=1,204,IF(L199=2,156.24,IF(L199=3,123.84,IF(L199=4,72,IF(L199=5,66,IF(L199=6,60,IF(L199=7,54,IF(L199=8,48,0))))))))+IF(L199&lt;=8,0,IF(L199&lt;=16,40,IF(L199&lt;=24,25,0)))-IF(L199&lt;=8,0,IF(L199&lt;=16,(L199-9)*1.02,IF(L199&lt;=24,(L199-17)*1.02,0))),0)+IF(F199="EČneol",IF(L199=1,68,IF(L199=2,51.69,IF(L199=3,40.61,IF(L199=4,13,IF(L199=5,12,IF(L199=6,11,IF(L199=7,10,IF(L199=8,9,0)))))))))+IF(F199="EŽ",IF(L199=1,68,IF(L199=2,47.6,IF(L199=3,36,IF(L199=4,18,IF(L199=5,16.5,IF(L199=6,15,IF(L199=7,13.5,IF(L199=8,12,0))))))))+IF(L199&lt;=8,0,IF(L199&lt;=16,10,IF(L199&lt;=24,6,0)))-IF(L199&lt;=8,0,IF(L199&lt;=16,(L199-9)*0.34,IF(L199&lt;=24,(L199-17)*0.34,0))),0)+IF(F199="PT",IF(L199=1,68,IF(L199=2,52.08,IF(L199=3,41.28,IF(L199=4,24,IF(L199=5,22,IF(L199=6,20,IF(L199=7,18,IF(L199=8,16,0))))))))+IF(L199&lt;=8,0,IF(L199&lt;=16,13,IF(L199&lt;=24,9,IF(L199&lt;=32,4,0))))-IF(L199&lt;=8,0,IF(L199&lt;=16,(L199-9)*0.34,IF(L199&lt;=24,(L199-17)*0.34,IF(L199&lt;=32,(L199-25)*0.34,0)))),0)+IF(F199="JOŽ",IF(L199=1,85,IF(L199=2,59.5,IF(L199=3,45,IF(L199=4,32.5,IF(L199=5,30,IF(L199=6,27.5,IF(L199=7,25,IF(L199=8,22.5,0))))))))+IF(L199&lt;=8,0,IF(L199&lt;=16,19,IF(L199&lt;=24,13,0)))-IF(L199&lt;=8,0,IF(L199&lt;=16,(L199-9)*0.425,IF(L199&lt;=24,(L199-17)*0.425,0))),0)+IF(F199="JPČ",IF(L199=1,68,IF(L199=2,47.6,IF(L199=3,36,IF(L199=4,26,IF(L199=5,24,IF(L199=6,22,IF(L199=7,20,IF(L199=8,18,0))))))))+IF(L199&lt;=8,0,IF(L199&lt;=16,13,IF(L199&lt;=24,9,0)))-IF(L199&lt;=8,0,IF(L199&lt;=16,(L199-9)*0.34,IF(L199&lt;=24,(L199-17)*0.34,0))),0)+IF(F199="JEČ",IF(L199=1,34,IF(L199=2,26.04,IF(L199=3,20.6,IF(L199=4,12,IF(L199=5,11,IF(L199=6,10,IF(L199=7,9,IF(L199=8,8,0))))))))+IF(L199&lt;=8,0,IF(L199&lt;=16,6,0))-IF(L199&lt;=8,0,IF(L199&lt;=16,(L199-9)*0.17,0)),0)+IF(F199="JEOF",IF(L199=1,34,IF(L199=2,26.04,IF(L199=3,20.6,IF(L199=4,12,IF(L199=5,11,IF(L199=6,10,IF(L199=7,9,IF(L199=8,8,0))))))))+IF(L199&lt;=8,0,IF(L199&lt;=16,6,0))-IF(L199&lt;=8,0,IF(L199&lt;=16,(L199-9)*0.17,0)),0)+IF(F199="JnPČ",IF(L199=1,51,IF(L199=2,35.7,IF(L199=3,27,IF(L199=4,19.5,IF(L199=5,18,IF(L199=6,16.5,IF(L199=7,15,IF(L199=8,13.5,0))))))))+IF(L199&lt;=8,0,IF(L199&lt;=16,10,0))-IF(L199&lt;=8,0,IF(L199&lt;=16,(L199-9)*0.255,0)),0)+IF(F199="JnEČ",IF(L199=1,25.5,IF(L199=2,19.53,IF(L199=3,15.48,IF(L199=4,9,IF(L199=5,8.25,IF(L199=6,7.5,IF(L199=7,6.75,IF(L199=8,6,0))))))))+IF(L199&lt;=8,0,IF(L199&lt;=16,5,0))-IF(L199&lt;=8,0,IF(L199&lt;=16,(L199-9)*0.1275,0)),0)+IF(F199="JčPČ",IF(L199=1,21.25,IF(L199=2,14.5,IF(L199=3,11.5,IF(L199=4,7,IF(L199=5,6.5,IF(L199=6,6,IF(L199=7,5.5,IF(L199=8,5,0))))))))+IF(L199&lt;=8,0,IF(L199&lt;=16,4,0))-IF(L199&lt;=8,0,IF(L199&lt;=16,(L199-9)*0.10625,0)),0)+IF(F199="JčEČ",IF(L199=1,17,IF(L199=2,13.02,IF(L199=3,10.32,IF(L199=4,6,IF(L199=5,5.5,IF(L199=6,5,IF(L199=7,4.5,IF(L199=8,4,0))))))))+IF(L199&lt;=8,0,IF(L199&lt;=16,3,0))-IF(L199&lt;=8,0,IF(L199&lt;=16,(L199-9)*0.085,0)),0)+IF(F199="NEAK",IF(L199=1,11.48,IF(L199=2,8.79,IF(L199=3,6.97,IF(L199=4,4.05,IF(L199=5,3.71,IF(L199=6,3.38,IF(L199=7,3.04,IF(L199=8,2.7,0))))))))+IF(L199&lt;=8,0,IF(L199&lt;=16,2,IF(L199&lt;=24,1.3,0)))-IF(L199&lt;=8,0,IF(L199&lt;=16,(L199-9)*0.0574,IF(L199&lt;=24,(L199-17)*0.0574,0))),0))*IF(L199&lt;0,1,IF(OR(F199="PČ",F199="PŽ",F199="PT"),IF(J199&lt;32,J199/32,1),1))* IF(L199&lt;0,1,IF(OR(F199="EČ",F199="EŽ",F199="JOŽ",F199="JPČ",F199="NEAK"),IF(J199&lt;24,J199/24,1),1))*IF(L199&lt;0,1,IF(OR(F199="PČneol",F199="JEČ",F199="JEOF",F199="JnPČ",F199="JnEČ",F199="JčPČ",F199="JčEČ"),IF(J199&lt;16,J199/16,1),1))*IF(L199&lt;0,1,IF(F199="EČneol",IF(J199&lt;8,J199/8,1),1))</f>
        <v>27</v>
      </c>
      <c r="O199" s="9">
        <f t="shared" ref="O199:O201" si="102">IF(F199="OŽ",N199,IF(H199="Ne",IF(J199*0.3&lt;J199-L199,N199,0),IF(J199*0.1&lt;J199-L199,N199,0)))</f>
        <v>27</v>
      </c>
      <c r="P199" s="4">
        <f t="shared" ref="P199" si="103">IF(O199=0,0,IF(F199="OŽ",IF(L199&gt;35,0,IF(J199&gt;35,(36-L199)*1.836,((36-L199)-(36-J199))*1.836)),0)+IF(F199="PČ",IF(L199&gt;31,0,IF(J199&gt;31,(32-L199)*1.347,((32-L199)-(32-J199))*1.347)),0)+ IF(F199="PČneol",IF(L199&gt;15,0,IF(J199&gt;15,(16-L199)*0.255,((16-L199)-(16-J199))*0.255)),0)+IF(F199="PŽ",IF(L199&gt;31,0,IF(J199&gt;31,(32-L199)*0.255,((32-L199)-(32-J199))*0.255)),0)+IF(F199="EČ",IF(L199&gt;23,0,IF(J199&gt;23,(24-L199)*0.612,((24-L199)-(24-J199))*0.612)),0)+IF(F199="EČneol",IF(L199&gt;7,0,IF(J199&gt;7,(8-L199)*0.204,((8-L199)-(8-J199))*0.204)),0)+IF(F199="EŽ",IF(L199&gt;23,0,IF(J199&gt;23,(24-L199)*0.204,((24-L199)-(24-J199))*0.204)),0)+IF(F199="PT",IF(L199&gt;31,0,IF(J199&gt;31,(32-L199)*0.204,((32-L199)-(32-J199))*0.204)),0)+IF(F199="JOŽ",IF(L199&gt;23,0,IF(J199&gt;23,(24-L199)*0.255,((24-L199)-(24-J199))*0.255)),0)+IF(F199="JPČ",IF(L199&gt;23,0,IF(J199&gt;23,(24-L199)*0.204,((24-L199)-(24-J199))*0.204)),0)+IF(F199="JEČ",IF(L199&gt;15,0,IF(J199&gt;15,(16-L199)*0.102,((16-L199)-(16-J199))*0.102)),0)+IF(F199="JEOF",IF(L199&gt;15,0,IF(J199&gt;15,(16-L199)*0.102,((16-L199)-(16-J199))*0.102)),0)+IF(F199="JnPČ",IF(L199&gt;15,0,IF(J199&gt;15,(16-L199)*0.153,((16-L199)-(16-J199))*0.153)),0)+IF(F199="JnEČ",IF(L199&gt;15,0,IF(J199&gt;15,(16-L199)*0.0765,((16-L199)-(16-J199))*0.0765)),0)+IF(F199="JčPČ",IF(L199&gt;15,0,IF(J199&gt;15,(16-L199)*0.06375,((16-L199)-(16-J199))*0.06375)),0)+IF(F199="JčEČ",IF(L199&gt;15,0,IF(J199&gt;15,(16-L199)*0.051,((16-L199)-(16-J199))*0.051)),0)+IF(F199="NEAK",IF(L199&gt;23,0,IF(J199&gt;23,(24-L199)*0.03444,((24-L199)-(24-J199))*0.03444)),0))</f>
        <v>1.9889999999999999</v>
      </c>
      <c r="Q199" s="11">
        <f t="shared" ref="Q199" si="104">IF(ISERROR(P199*100/N199),0,(P199*100/N199))</f>
        <v>7.3666666666666663</v>
      </c>
      <c r="R199" s="10">
        <f t="shared" ref="R199:R201" si="105">IF(Q199&lt;=30,O199+P199,O199+O199*0.3)*IF(G199=1,0.4,IF(G199=2,0.75,IF(G199="1 (kas 4 m. 1 k. nerengiamos)",0.52,1)))*IF(D199="olimpinė",1,IF(M199="Ne",0.5,1))*IF(OR(A$5="Lietuvos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federacija"),IF(OR(J199&lt;8,K199&lt;16),0,1),1)*E199*IF(I199&lt;=1,1,1/I199)*IF(OR(A$5="Lietuvos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11.595600000000001</v>
      </c>
      <c r="S199" s="8"/>
    </row>
    <row r="200" spans="1:19">
      <c r="A200" s="64">
        <v>2</v>
      </c>
      <c r="B200" s="64" t="s">
        <v>78</v>
      </c>
      <c r="C200" s="12">
        <v>100</v>
      </c>
      <c r="D200" s="64" t="s">
        <v>29</v>
      </c>
      <c r="E200" s="64">
        <v>1</v>
      </c>
      <c r="F200" s="64" t="s">
        <v>63</v>
      </c>
      <c r="G200" s="64">
        <v>1</v>
      </c>
      <c r="H200" s="64" t="s">
        <v>31</v>
      </c>
      <c r="I200" s="64"/>
      <c r="J200" s="64">
        <v>30</v>
      </c>
      <c r="K200" s="64">
        <v>17</v>
      </c>
      <c r="L200" s="64">
        <v>11</v>
      </c>
      <c r="M200" s="64" t="s">
        <v>31</v>
      </c>
      <c r="N200" s="3">
        <f t="shared" si="101"/>
        <v>9.49</v>
      </c>
      <c r="O200" s="9">
        <f t="shared" si="102"/>
        <v>9.49</v>
      </c>
      <c r="P200" s="4">
        <f t="shared" ref="P200:P201" si="106">IF(O200=0,0,IF(F200="OŽ",IF(L200&gt;35,0,IF(J200&gt;35,(36-L200)*1.836,((36-L200)-(36-J200))*1.836)),0)+IF(F200="PČ",IF(L200&gt;31,0,IF(J200&gt;31,(32-L200)*1.347,((32-L200)-(32-J200))*1.347)),0)+ IF(F200="PČneol",IF(L200&gt;15,0,IF(J200&gt;15,(16-L200)*0.255,((16-L200)-(16-J200))*0.255)),0)+IF(F200="PŽ",IF(L200&gt;31,0,IF(J200&gt;31,(32-L200)*0.255,((32-L200)-(32-J200))*0.255)),0)+IF(F200="EČ",IF(L200&gt;23,0,IF(J200&gt;23,(24-L200)*0.612,((24-L200)-(24-J200))*0.612)),0)+IF(F200="EČneol",IF(L200&gt;7,0,IF(J200&gt;7,(8-L200)*0.204,((8-L200)-(8-J200))*0.204)),0)+IF(F200="EŽ",IF(L200&gt;23,0,IF(J200&gt;23,(24-L200)*0.204,((24-L200)-(24-J200))*0.204)),0)+IF(F200="PT",IF(L200&gt;31,0,IF(J200&gt;31,(32-L200)*0.204,((32-L200)-(32-J200))*0.204)),0)+IF(F200="JOŽ",IF(L200&gt;23,0,IF(J200&gt;23,(24-L200)*0.255,((24-L200)-(24-J200))*0.255)),0)+IF(F200="JPČ",IF(L200&gt;23,0,IF(J200&gt;23,(24-L200)*0.204,((24-L200)-(24-J200))*0.204)),0)+IF(F200="JEČ",IF(L200&gt;15,0,IF(J200&gt;15,(16-L200)*0.102,((16-L200)-(16-J200))*0.102)),0)+IF(F200="JEOF",IF(L200&gt;15,0,IF(J200&gt;15,(16-L200)*0.102,((16-L200)-(16-J200))*0.102)),0)+IF(F200="JnPČ",IF(L200&gt;15,0,IF(J200&gt;15,(16-L200)*0.153,((16-L200)-(16-J200))*0.153)),0)+IF(F200="JnEČ",IF(L200&gt;15,0,IF(J200&gt;15,(16-L200)*0.0765,((16-L200)-(16-J200))*0.0765)),0)+IF(F200="JčPČ",IF(L200&gt;15,0,IF(J200&gt;15,(16-L200)*0.06375,((16-L200)-(16-J200))*0.06375)),0)+IF(F200="JčEČ",IF(L200&gt;15,0,IF(J200&gt;15,(16-L200)*0.051,((16-L200)-(16-J200))*0.051)),0)+IF(F200="NEAK",IF(L200&gt;23,0,IF(J200&gt;23,(24-L200)*0.03444,((24-L200)-(24-J200))*0.03444)),0))</f>
        <v>0.76500000000000001</v>
      </c>
      <c r="Q200" s="11">
        <f t="shared" ref="Q200:Q201" si="107">IF(ISERROR(P200*100/N200),0,(P200*100/N200))</f>
        <v>8.0611169652265549</v>
      </c>
      <c r="R200" s="10">
        <f t="shared" si="105"/>
        <v>4.1020000000000003</v>
      </c>
      <c r="S200" s="8"/>
    </row>
    <row r="201" spans="1:19">
      <c r="A201" s="64">
        <v>3</v>
      </c>
      <c r="B201" s="64"/>
      <c r="C201" s="12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3">
        <f t="shared" si="101"/>
        <v>0</v>
      </c>
      <c r="O201" s="9">
        <f t="shared" si="102"/>
        <v>0</v>
      </c>
      <c r="P201" s="4">
        <f t="shared" si="106"/>
        <v>0</v>
      </c>
      <c r="Q201" s="11">
        <f t="shared" si="107"/>
        <v>0</v>
      </c>
      <c r="R201" s="10">
        <f t="shared" si="105"/>
        <v>0</v>
      </c>
      <c r="S201" s="8"/>
    </row>
    <row r="202" spans="1:19">
      <c r="A202" s="67" t="s">
        <v>33</v>
      </c>
      <c r="B202" s="68"/>
      <c r="C202" s="68"/>
      <c r="D202" s="68"/>
      <c r="E202" s="68"/>
      <c r="F202" s="68"/>
      <c r="G202" s="68"/>
      <c r="H202" s="68"/>
      <c r="I202" s="68"/>
      <c r="J202" s="68"/>
      <c r="K202" s="68"/>
      <c r="L202" s="68"/>
      <c r="M202" s="68"/>
      <c r="N202" s="68"/>
      <c r="O202" s="68"/>
      <c r="P202" s="68"/>
      <c r="Q202" s="69"/>
      <c r="R202" s="10">
        <f>SUM(R199:R201)</f>
        <v>15.697600000000001</v>
      </c>
      <c r="S202" s="8"/>
    </row>
    <row r="203" spans="1:19" ht="15.75">
      <c r="A203" s="24" t="s">
        <v>34</v>
      </c>
      <c r="B203" s="24"/>
      <c r="C203" s="57" t="s">
        <v>93</v>
      </c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6"/>
      <c r="S203" s="8"/>
    </row>
    <row r="204" spans="1:19" s="8" customFormat="1" ht="15.75">
      <c r="A204" s="24"/>
      <c r="B204" s="24"/>
      <c r="C204" s="57" t="s">
        <v>96</v>
      </c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6"/>
    </row>
    <row r="205" spans="1:19">
      <c r="A205" s="49" t="s">
        <v>46</v>
      </c>
      <c r="B205" s="49"/>
      <c r="C205" s="49"/>
      <c r="D205" s="49"/>
      <c r="E205" s="49"/>
      <c r="F205" s="49"/>
      <c r="G205" s="49"/>
      <c r="H205" s="49"/>
      <c r="I205" s="49"/>
      <c r="J205" s="15"/>
      <c r="K205" s="15"/>
      <c r="L205" s="15"/>
      <c r="M205" s="15"/>
      <c r="N205" s="15"/>
      <c r="O205" s="15"/>
      <c r="P205" s="15"/>
      <c r="Q205" s="15"/>
      <c r="R205" s="16"/>
      <c r="S205" s="8"/>
    </row>
    <row r="206" spans="1:19" s="8" customFormat="1">
      <c r="A206" s="49"/>
      <c r="B206" s="49"/>
      <c r="C206" s="49"/>
      <c r="D206" s="49"/>
      <c r="E206" s="49"/>
      <c r="F206" s="49"/>
      <c r="G206" s="49"/>
      <c r="H206" s="49"/>
      <c r="I206" s="49"/>
      <c r="J206" s="15"/>
      <c r="K206" s="15"/>
      <c r="L206" s="15"/>
      <c r="M206" s="15"/>
      <c r="N206" s="15"/>
      <c r="O206" s="15"/>
      <c r="P206" s="15"/>
      <c r="Q206" s="15"/>
      <c r="R206" s="16"/>
    </row>
    <row r="207" spans="1:19">
      <c r="A207" s="72" t="s">
        <v>97</v>
      </c>
      <c r="B207" s="73"/>
      <c r="C207" s="73"/>
      <c r="D207" s="73"/>
      <c r="E207" s="73"/>
      <c r="F207" s="73"/>
      <c r="G207" s="73"/>
      <c r="H207" s="73"/>
      <c r="I207" s="73"/>
      <c r="J207" s="73"/>
      <c r="K207" s="73"/>
      <c r="L207" s="73"/>
      <c r="M207" s="73"/>
      <c r="N207" s="73"/>
      <c r="O207" s="73"/>
      <c r="P207" s="73"/>
      <c r="Q207" s="60"/>
      <c r="R207" s="8"/>
      <c r="S207" s="8"/>
    </row>
    <row r="208" spans="1:19" ht="15.6" customHeight="1">
      <c r="A208" s="74" t="s">
        <v>27</v>
      </c>
      <c r="B208" s="75"/>
      <c r="C208" s="75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60"/>
      <c r="R208" s="8"/>
      <c r="S208" s="8"/>
    </row>
    <row r="209" spans="1:19" ht="17.45" customHeight="1">
      <c r="A209" s="72" t="s">
        <v>40</v>
      </c>
      <c r="B209" s="73"/>
      <c r="C209" s="73"/>
      <c r="D209" s="73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60"/>
      <c r="R209" s="8"/>
      <c r="S209" s="8"/>
    </row>
    <row r="210" spans="1:19">
      <c r="A210" s="64">
        <v>1</v>
      </c>
      <c r="B210" s="64"/>
      <c r="C210" s="12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3">
        <f t="shared" ref="N210:N211" si="108">(IF(F210="OŽ",IF(L210=1,550.8,IF(L210=2,426.38,IF(L210=3,342.14,IF(L210=4,181.44,IF(L210=5,168.48,IF(L210=6,155.52,IF(L210=7,148.5,IF(L210=8,144,0))))))))+IF(L210&lt;=8,0,IF(L210&lt;=16,137.7,IF(L210&lt;=24,108,IF(L210&lt;=32,80.1,IF(L210&lt;=36,52.2,0)))))-IF(L210&lt;=8,0,IF(L210&lt;=16,(L210-9)*2.754,IF(L210&lt;=24,(L210-17)* 2.754,IF(L210&lt;=32,(L210-25)* 2.754,IF(L210&lt;=36,(L210-33)*2.754,0))))),0)+IF(F210="PČ",IF(L210=1,449,IF(L210=2,314.6,IF(L210=3,238,IF(L210=4,172,IF(L210=5,159,IF(L210=6,145,IF(L210=7,132,IF(L210=8,119,0))))))))+IF(L210&lt;=8,0,IF(L210&lt;=16,88,IF(L210&lt;=24,55,IF(L210&lt;=32,22,0))))-IF(L210&lt;=8,0,IF(L210&lt;=16,(L210-9)*2.245,IF(L210&lt;=24,(L210-17)*2.245,IF(L210&lt;=32,(L210-25)*2.245,0)))),0)+IF(F210="PČneol",IF(L210=1,85,IF(L210=2,64.61,IF(L210=3,50.76,IF(L210=4,16.25,IF(L210=5,15,IF(L210=6,13.75,IF(L210=7,12.5,IF(L210=8,11.25,0))))))))+IF(L210&lt;=8,0,IF(L210&lt;=16,9,0))-IF(L210&lt;=8,0,IF(L210&lt;=16,(L210-9)*0.425,0)),0)+IF(F210="PŽ",IF(L210=1,85,IF(L210=2,59.5,IF(L210=3,45,IF(L210=4,32.5,IF(L210=5,30,IF(L210=6,27.5,IF(L210=7,25,IF(L210=8,22.5,0))))))))+IF(L210&lt;=8,0,IF(L210&lt;=16,19,IF(L210&lt;=24,13,IF(L210&lt;=32,8,0))))-IF(L210&lt;=8,0,IF(L210&lt;=16,(L210-9)*0.425,IF(L210&lt;=24,(L210-17)*0.425,IF(L210&lt;=32,(L210-25)*0.425,0)))),0)+IF(F210="EČ",IF(L210=1,204,IF(L210=2,156.24,IF(L210=3,123.84,IF(L210=4,72,IF(L210=5,66,IF(L210=6,60,IF(L210=7,54,IF(L210=8,48,0))))))))+IF(L210&lt;=8,0,IF(L210&lt;=16,40,IF(L210&lt;=24,25,0)))-IF(L210&lt;=8,0,IF(L210&lt;=16,(L210-9)*1.02,IF(L210&lt;=24,(L210-17)*1.02,0))),0)+IF(F210="EČneol",IF(L210=1,68,IF(L210=2,51.69,IF(L210=3,40.61,IF(L210=4,13,IF(L210=5,12,IF(L210=6,11,IF(L210=7,10,IF(L210=8,9,0)))))))))+IF(F210="EŽ",IF(L210=1,68,IF(L210=2,47.6,IF(L210=3,36,IF(L210=4,18,IF(L210=5,16.5,IF(L210=6,15,IF(L210=7,13.5,IF(L210=8,12,0))))))))+IF(L210&lt;=8,0,IF(L210&lt;=16,10,IF(L210&lt;=24,6,0)))-IF(L210&lt;=8,0,IF(L210&lt;=16,(L210-9)*0.34,IF(L210&lt;=24,(L210-17)*0.34,0))),0)+IF(F210="PT",IF(L210=1,68,IF(L210=2,52.08,IF(L210=3,41.28,IF(L210=4,24,IF(L210=5,22,IF(L210=6,20,IF(L210=7,18,IF(L210=8,16,0))))))))+IF(L210&lt;=8,0,IF(L210&lt;=16,13,IF(L210&lt;=24,9,IF(L210&lt;=32,4,0))))-IF(L210&lt;=8,0,IF(L210&lt;=16,(L210-9)*0.34,IF(L210&lt;=24,(L210-17)*0.34,IF(L210&lt;=32,(L210-25)*0.34,0)))),0)+IF(F210="JOŽ",IF(L210=1,85,IF(L210=2,59.5,IF(L210=3,45,IF(L210=4,32.5,IF(L210=5,30,IF(L210=6,27.5,IF(L210=7,25,IF(L210=8,22.5,0))))))))+IF(L210&lt;=8,0,IF(L210&lt;=16,19,IF(L210&lt;=24,13,0)))-IF(L210&lt;=8,0,IF(L210&lt;=16,(L210-9)*0.425,IF(L210&lt;=24,(L210-17)*0.425,0))),0)+IF(F210="JPČ",IF(L210=1,68,IF(L210=2,47.6,IF(L210=3,36,IF(L210=4,26,IF(L210=5,24,IF(L210=6,22,IF(L210=7,20,IF(L210=8,18,0))))))))+IF(L210&lt;=8,0,IF(L210&lt;=16,13,IF(L210&lt;=24,9,0)))-IF(L210&lt;=8,0,IF(L210&lt;=16,(L210-9)*0.34,IF(L210&lt;=24,(L210-17)*0.34,0))),0)+IF(F210="JEČ",IF(L210=1,34,IF(L210=2,26.04,IF(L210=3,20.6,IF(L210=4,12,IF(L210=5,11,IF(L210=6,10,IF(L210=7,9,IF(L210=8,8,0))))))))+IF(L210&lt;=8,0,IF(L210&lt;=16,6,0))-IF(L210&lt;=8,0,IF(L210&lt;=16,(L210-9)*0.17,0)),0)+IF(F210="JEOF",IF(L210=1,34,IF(L210=2,26.04,IF(L210=3,20.6,IF(L210=4,12,IF(L210=5,11,IF(L210=6,10,IF(L210=7,9,IF(L210=8,8,0))))))))+IF(L210&lt;=8,0,IF(L210&lt;=16,6,0))-IF(L210&lt;=8,0,IF(L210&lt;=16,(L210-9)*0.17,0)),0)+IF(F210="JnPČ",IF(L210=1,51,IF(L210=2,35.7,IF(L210=3,27,IF(L210=4,19.5,IF(L210=5,18,IF(L210=6,16.5,IF(L210=7,15,IF(L210=8,13.5,0))))))))+IF(L210&lt;=8,0,IF(L210&lt;=16,10,0))-IF(L210&lt;=8,0,IF(L210&lt;=16,(L210-9)*0.255,0)),0)+IF(F210="JnEČ",IF(L210=1,25.5,IF(L210=2,19.53,IF(L210=3,15.48,IF(L210=4,9,IF(L210=5,8.25,IF(L210=6,7.5,IF(L210=7,6.75,IF(L210=8,6,0))))))))+IF(L210&lt;=8,0,IF(L210&lt;=16,5,0))-IF(L210&lt;=8,0,IF(L210&lt;=16,(L210-9)*0.1275,0)),0)+IF(F210="JčPČ",IF(L210=1,21.25,IF(L210=2,14.5,IF(L210=3,11.5,IF(L210=4,7,IF(L210=5,6.5,IF(L210=6,6,IF(L210=7,5.5,IF(L210=8,5,0))))))))+IF(L210&lt;=8,0,IF(L210&lt;=16,4,0))-IF(L210&lt;=8,0,IF(L210&lt;=16,(L210-9)*0.10625,0)),0)+IF(F210="JčEČ",IF(L210=1,17,IF(L210=2,13.02,IF(L210=3,10.32,IF(L210=4,6,IF(L210=5,5.5,IF(L210=6,5,IF(L210=7,4.5,IF(L210=8,4,0))))))))+IF(L210&lt;=8,0,IF(L210&lt;=16,3,0))-IF(L210&lt;=8,0,IF(L210&lt;=16,(L210-9)*0.085,0)),0)+IF(F210="NEAK",IF(L210=1,11.48,IF(L210=2,8.79,IF(L210=3,6.97,IF(L210=4,4.05,IF(L210=5,3.71,IF(L210=6,3.38,IF(L210=7,3.04,IF(L210=8,2.7,0))))))))+IF(L210&lt;=8,0,IF(L210&lt;=16,2,IF(L210&lt;=24,1.3,0)))-IF(L210&lt;=8,0,IF(L210&lt;=16,(L210-9)*0.0574,IF(L210&lt;=24,(L210-17)*0.0574,0))),0))*IF(L210&lt;0,1,IF(OR(F210="PČ",F210="PŽ",F210="PT"),IF(J210&lt;32,J210/32,1),1))* IF(L210&lt;0,1,IF(OR(F210="EČ",F210="EŽ",F210="JOŽ",F210="JPČ",F210="NEAK"),IF(J210&lt;24,J210/24,1),1))*IF(L210&lt;0,1,IF(OR(F210="PČneol",F210="JEČ",F210="JEOF",F210="JnPČ",F210="JnEČ",F210="JčPČ",F210="JčEČ"),IF(J210&lt;16,J210/16,1),1))*IF(L210&lt;0,1,IF(F210="EČneol",IF(J210&lt;8,J210/8,1),1))</f>
        <v>0</v>
      </c>
      <c r="O210" s="9">
        <f t="shared" ref="O210:O211" si="109">IF(F210="OŽ",N210,IF(H210="Ne",IF(J210*0.3&lt;J210-L210,N210,0),IF(J210*0.1&lt;J210-L210,N210,0)))</f>
        <v>0</v>
      </c>
      <c r="P210" s="4">
        <f t="shared" ref="P210" si="110">IF(O210=0,0,IF(F210="OŽ",IF(L210&gt;35,0,IF(J210&gt;35,(36-L210)*1.836,((36-L210)-(36-J210))*1.836)),0)+IF(F210="PČ",IF(L210&gt;31,0,IF(J210&gt;31,(32-L210)*1.347,((32-L210)-(32-J210))*1.347)),0)+ IF(F210="PČneol",IF(L210&gt;15,0,IF(J210&gt;15,(16-L210)*0.255,((16-L210)-(16-J210))*0.255)),0)+IF(F210="PŽ",IF(L210&gt;31,0,IF(J210&gt;31,(32-L210)*0.255,((32-L210)-(32-J210))*0.255)),0)+IF(F210="EČ",IF(L210&gt;23,0,IF(J210&gt;23,(24-L210)*0.612,((24-L210)-(24-J210))*0.612)),0)+IF(F210="EČneol",IF(L210&gt;7,0,IF(J210&gt;7,(8-L210)*0.204,((8-L210)-(8-J210))*0.204)),0)+IF(F210="EŽ",IF(L210&gt;23,0,IF(J210&gt;23,(24-L210)*0.204,((24-L210)-(24-J210))*0.204)),0)+IF(F210="PT",IF(L210&gt;31,0,IF(J210&gt;31,(32-L210)*0.204,((32-L210)-(32-J210))*0.204)),0)+IF(F210="JOŽ",IF(L210&gt;23,0,IF(J210&gt;23,(24-L210)*0.255,((24-L210)-(24-J210))*0.255)),0)+IF(F210="JPČ",IF(L210&gt;23,0,IF(J210&gt;23,(24-L210)*0.204,((24-L210)-(24-J210))*0.204)),0)+IF(F210="JEČ",IF(L210&gt;15,0,IF(J210&gt;15,(16-L210)*0.102,((16-L210)-(16-J210))*0.102)),0)+IF(F210="JEOF",IF(L210&gt;15,0,IF(J210&gt;15,(16-L210)*0.102,((16-L210)-(16-J210))*0.102)),0)+IF(F210="JnPČ",IF(L210&gt;15,0,IF(J210&gt;15,(16-L210)*0.153,((16-L210)-(16-J210))*0.153)),0)+IF(F210="JnEČ",IF(L210&gt;15,0,IF(J210&gt;15,(16-L210)*0.0765,((16-L210)-(16-J210))*0.0765)),0)+IF(F210="JčPČ",IF(L210&gt;15,0,IF(J210&gt;15,(16-L210)*0.06375,((16-L210)-(16-J210))*0.06375)),0)+IF(F210="JčEČ",IF(L210&gt;15,0,IF(J210&gt;15,(16-L210)*0.051,((16-L210)-(16-J210))*0.051)),0)+IF(F210="NEAK",IF(L210&gt;23,0,IF(J210&gt;23,(24-L210)*0.03444,((24-L210)-(24-J210))*0.03444)),0))</f>
        <v>0</v>
      </c>
      <c r="Q210" s="11">
        <f t="shared" ref="Q210" si="111">IF(ISERROR(P210*100/N210),0,(P210*100/N210))</f>
        <v>0</v>
      </c>
      <c r="R210" s="10">
        <f t="shared" ref="R210:R211" si="112">IF(Q210&lt;=30,O210+P210,O210+O210*0.3)*IF(G210=1,0.4,IF(G210=2,0.75,IF(G210="1 (kas 4 m. 1 k. nerengiamos)",0.52,1)))*IF(D210="olimpinė",1,IF(M210="Ne",0.5,1))*IF(OR(A$5="Lietuvos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federacija"),IF(OR(J210&lt;8,K210&lt;16),0,1),1)*E210*IF(I210&lt;=1,1,1/I210)*IF(OR(A$5="Lietuvos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10" s="8"/>
    </row>
    <row r="211" spans="1:19">
      <c r="A211" s="64">
        <v>2</v>
      </c>
      <c r="B211" s="64"/>
      <c r="C211" s="12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3">
        <f t="shared" si="108"/>
        <v>0</v>
      </c>
      <c r="O211" s="9">
        <f t="shared" si="109"/>
        <v>0</v>
      </c>
      <c r="P211" s="4">
        <f t="shared" ref="P211" si="113">IF(O211=0,0,IF(F211="OŽ",IF(L211&gt;35,0,IF(J211&gt;35,(36-L211)*1.836,((36-L211)-(36-J211))*1.836)),0)+IF(F211="PČ",IF(L211&gt;31,0,IF(J211&gt;31,(32-L211)*1.347,((32-L211)-(32-J211))*1.347)),0)+ IF(F211="PČneol",IF(L211&gt;15,0,IF(J211&gt;15,(16-L211)*0.255,((16-L211)-(16-J211))*0.255)),0)+IF(F211="PŽ",IF(L211&gt;31,0,IF(J211&gt;31,(32-L211)*0.255,((32-L211)-(32-J211))*0.255)),0)+IF(F211="EČ",IF(L211&gt;23,0,IF(J211&gt;23,(24-L211)*0.612,((24-L211)-(24-J211))*0.612)),0)+IF(F211="EČneol",IF(L211&gt;7,0,IF(J211&gt;7,(8-L211)*0.204,((8-L211)-(8-J211))*0.204)),0)+IF(F211="EŽ",IF(L211&gt;23,0,IF(J211&gt;23,(24-L211)*0.204,((24-L211)-(24-J211))*0.204)),0)+IF(F211="PT",IF(L211&gt;31,0,IF(J211&gt;31,(32-L211)*0.204,((32-L211)-(32-J211))*0.204)),0)+IF(F211="JOŽ",IF(L211&gt;23,0,IF(J211&gt;23,(24-L211)*0.255,((24-L211)-(24-J211))*0.255)),0)+IF(F211="JPČ",IF(L211&gt;23,0,IF(J211&gt;23,(24-L211)*0.204,((24-L211)-(24-J211))*0.204)),0)+IF(F211="JEČ",IF(L211&gt;15,0,IF(J211&gt;15,(16-L211)*0.102,((16-L211)-(16-J211))*0.102)),0)+IF(F211="JEOF",IF(L211&gt;15,0,IF(J211&gt;15,(16-L211)*0.102,((16-L211)-(16-J211))*0.102)),0)+IF(F211="JnPČ",IF(L211&gt;15,0,IF(J211&gt;15,(16-L211)*0.153,((16-L211)-(16-J211))*0.153)),0)+IF(F211="JnEČ",IF(L211&gt;15,0,IF(J211&gt;15,(16-L211)*0.0765,((16-L211)-(16-J211))*0.0765)),0)+IF(F211="JčPČ",IF(L211&gt;15,0,IF(J211&gt;15,(16-L211)*0.06375,((16-L211)-(16-J211))*0.06375)),0)+IF(F211="JčEČ",IF(L211&gt;15,0,IF(J211&gt;15,(16-L211)*0.051,((16-L211)-(16-J211))*0.051)),0)+IF(F211="NEAK",IF(L211&gt;23,0,IF(J211&gt;23,(24-L211)*0.03444,((24-L211)-(24-J211))*0.03444)),0))</f>
        <v>0</v>
      </c>
      <c r="Q211" s="11">
        <f t="shared" ref="Q211" si="114">IF(ISERROR(P211*100/N211),0,(P211*100/N211))</f>
        <v>0</v>
      </c>
      <c r="R211" s="10">
        <f t="shared" si="112"/>
        <v>0</v>
      </c>
      <c r="S211" s="8"/>
    </row>
    <row r="212" spans="1:19">
      <c r="A212" s="67" t="s">
        <v>33</v>
      </c>
      <c r="B212" s="68"/>
      <c r="C212" s="68"/>
      <c r="D212" s="68"/>
      <c r="E212" s="68"/>
      <c r="F212" s="68"/>
      <c r="G212" s="68"/>
      <c r="H212" s="68"/>
      <c r="I212" s="68"/>
      <c r="J212" s="68"/>
      <c r="K212" s="68"/>
      <c r="L212" s="68"/>
      <c r="M212" s="68"/>
      <c r="N212" s="68"/>
      <c r="O212" s="68"/>
      <c r="P212" s="68"/>
      <c r="Q212" s="69"/>
      <c r="R212" s="10">
        <f>SUM(R210:R211)</f>
        <v>0</v>
      </c>
      <c r="S212" s="8"/>
    </row>
    <row r="213" spans="1:19" ht="15.75">
      <c r="A213" s="24" t="s">
        <v>34</v>
      </c>
      <c r="B213" s="24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6"/>
      <c r="S213" s="8"/>
    </row>
    <row r="214" spans="1:19">
      <c r="A214" s="49" t="s">
        <v>46</v>
      </c>
      <c r="B214" s="49"/>
      <c r="C214" s="49"/>
      <c r="D214" s="49"/>
      <c r="E214" s="49"/>
      <c r="F214" s="49"/>
      <c r="G214" s="49"/>
      <c r="H214" s="49"/>
      <c r="I214" s="49"/>
      <c r="J214" s="15"/>
      <c r="K214" s="15"/>
      <c r="L214" s="15"/>
      <c r="M214" s="15"/>
      <c r="N214" s="15"/>
      <c r="O214" s="15"/>
      <c r="P214" s="15"/>
      <c r="Q214" s="15"/>
      <c r="R214" s="16"/>
      <c r="S214" s="8"/>
    </row>
    <row r="215" spans="1:19" s="8" customFormat="1">
      <c r="A215" s="49"/>
      <c r="B215" s="49"/>
      <c r="C215" s="49"/>
      <c r="D215" s="49"/>
      <c r="E215" s="49"/>
      <c r="F215" s="49"/>
      <c r="G215" s="49"/>
      <c r="H215" s="49"/>
      <c r="I215" s="49"/>
      <c r="J215" s="15"/>
      <c r="K215" s="15"/>
      <c r="L215" s="15"/>
      <c r="M215" s="15"/>
      <c r="N215" s="15"/>
      <c r="O215" s="15"/>
      <c r="P215" s="15"/>
      <c r="Q215" s="15"/>
      <c r="R215" s="16"/>
    </row>
    <row r="216" spans="1:19">
      <c r="A216" s="72" t="s">
        <v>97</v>
      </c>
      <c r="B216" s="73"/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60"/>
      <c r="R216" s="8"/>
      <c r="S216" s="8"/>
    </row>
    <row r="217" spans="1:19" ht="18">
      <c r="A217" s="74" t="s">
        <v>27</v>
      </c>
      <c r="B217" s="75"/>
      <c r="C217" s="75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60"/>
      <c r="R217" s="8"/>
      <c r="S217" s="8"/>
    </row>
    <row r="218" spans="1:19">
      <c r="A218" s="72" t="s">
        <v>40</v>
      </c>
      <c r="B218" s="73"/>
      <c r="C218" s="73"/>
      <c r="D218" s="73"/>
      <c r="E218" s="73"/>
      <c r="F218" s="73"/>
      <c r="G218" s="73"/>
      <c r="H218" s="73"/>
      <c r="I218" s="73"/>
      <c r="J218" s="73"/>
      <c r="K218" s="73"/>
      <c r="L218" s="73"/>
      <c r="M218" s="73"/>
      <c r="N218" s="73"/>
      <c r="O218" s="73"/>
      <c r="P218" s="73"/>
      <c r="Q218" s="60"/>
      <c r="R218" s="8"/>
      <c r="S218" s="8"/>
    </row>
    <row r="219" spans="1:19">
      <c r="A219" s="64">
        <v>1</v>
      </c>
      <c r="B219" s="64"/>
      <c r="C219" s="12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3">
        <f t="shared" ref="N219:N220" si="115">(IF(F219="OŽ",IF(L219=1,550.8,IF(L219=2,426.38,IF(L219=3,342.14,IF(L219=4,181.44,IF(L219=5,168.48,IF(L219=6,155.52,IF(L219=7,148.5,IF(L219=8,144,0))))))))+IF(L219&lt;=8,0,IF(L219&lt;=16,137.7,IF(L219&lt;=24,108,IF(L219&lt;=32,80.1,IF(L219&lt;=36,52.2,0)))))-IF(L219&lt;=8,0,IF(L219&lt;=16,(L219-9)*2.754,IF(L219&lt;=24,(L219-17)* 2.754,IF(L219&lt;=32,(L219-25)* 2.754,IF(L219&lt;=36,(L219-33)*2.754,0))))),0)+IF(F219="PČ",IF(L219=1,449,IF(L219=2,314.6,IF(L219=3,238,IF(L219=4,172,IF(L219=5,159,IF(L219=6,145,IF(L219=7,132,IF(L219=8,119,0))))))))+IF(L219&lt;=8,0,IF(L219&lt;=16,88,IF(L219&lt;=24,55,IF(L219&lt;=32,22,0))))-IF(L219&lt;=8,0,IF(L219&lt;=16,(L219-9)*2.245,IF(L219&lt;=24,(L219-17)*2.245,IF(L219&lt;=32,(L219-25)*2.245,0)))),0)+IF(F219="PČneol",IF(L219=1,85,IF(L219=2,64.61,IF(L219=3,50.76,IF(L219=4,16.25,IF(L219=5,15,IF(L219=6,13.75,IF(L219=7,12.5,IF(L219=8,11.25,0))))))))+IF(L219&lt;=8,0,IF(L219&lt;=16,9,0))-IF(L219&lt;=8,0,IF(L219&lt;=16,(L219-9)*0.425,0)),0)+IF(F219="PŽ",IF(L219=1,85,IF(L219=2,59.5,IF(L219=3,45,IF(L219=4,32.5,IF(L219=5,30,IF(L219=6,27.5,IF(L219=7,25,IF(L219=8,22.5,0))))))))+IF(L219&lt;=8,0,IF(L219&lt;=16,19,IF(L219&lt;=24,13,IF(L219&lt;=32,8,0))))-IF(L219&lt;=8,0,IF(L219&lt;=16,(L219-9)*0.425,IF(L219&lt;=24,(L219-17)*0.425,IF(L219&lt;=32,(L219-25)*0.425,0)))),0)+IF(F219="EČ",IF(L219=1,204,IF(L219=2,156.24,IF(L219=3,123.84,IF(L219=4,72,IF(L219=5,66,IF(L219=6,60,IF(L219=7,54,IF(L219=8,48,0))))))))+IF(L219&lt;=8,0,IF(L219&lt;=16,40,IF(L219&lt;=24,25,0)))-IF(L219&lt;=8,0,IF(L219&lt;=16,(L219-9)*1.02,IF(L219&lt;=24,(L219-17)*1.02,0))),0)+IF(F219="EČneol",IF(L219=1,68,IF(L219=2,51.69,IF(L219=3,40.61,IF(L219=4,13,IF(L219=5,12,IF(L219=6,11,IF(L219=7,10,IF(L219=8,9,0)))))))))+IF(F219="EŽ",IF(L219=1,68,IF(L219=2,47.6,IF(L219=3,36,IF(L219=4,18,IF(L219=5,16.5,IF(L219=6,15,IF(L219=7,13.5,IF(L219=8,12,0))))))))+IF(L219&lt;=8,0,IF(L219&lt;=16,10,IF(L219&lt;=24,6,0)))-IF(L219&lt;=8,0,IF(L219&lt;=16,(L219-9)*0.34,IF(L219&lt;=24,(L219-17)*0.34,0))),0)+IF(F219="PT",IF(L219=1,68,IF(L219=2,52.08,IF(L219=3,41.28,IF(L219=4,24,IF(L219=5,22,IF(L219=6,20,IF(L219=7,18,IF(L219=8,16,0))))))))+IF(L219&lt;=8,0,IF(L219&lt;=16,13,IF(L219&lt;=24,9,IF(L219&lt;=32,4,0))))-IF(L219&lt;=8,0,IF(L219&lt;=16,(L219-9)*0.34,IF(L219&lt;=24,(L219-17)*0.34,IF(L219&lt;=32,(L219-25)*0.34,0)))),0)+IF(F219="JOŽ",IF(L219=1,85,IF(L219=2,59.5,IF(L219=3,45,IF(L219=4,32.5,IF(L219=5,30,IF(L219=6,27.5,IF(L219=7,25,IF(L219=8,22.5,0))))))))+IF(L219&lt;=8,0,IF(L219&lt;=16,19,IF(L219&lt;=24,13,0)))-IF(L219&lt;=8,0,IF(L219&lt;=16,(L219-9)*0.425,IF(L219&lt;=24,(L219-17)*0.425,0))),0)+IF(F219="JPČ",IF(L219=1,68,IF(L219=2,47.6,IF(L219=3,36,IF(L219=4,26,IF(L219=5,24,IF(L219=6,22,IF(L219=7,20,IF(L219=8,18,0))))))))+IF(L219&lt;=8,0,IF(L219&lt;=16,13,IF(L219&lt;=24,9,0)))-IF(L219&lt;=8,0,IF(L219&lt;=16,(L219-9)*0.34,IF(L219&lt;=24,(L219-17)*0.34,0))),0)+IF(F219="JEČ",IF(L219=1,34,IF(L219=2,26.04,IF(L219=3,20.6,IF(L219=4,12,IF(L219=5,11,IF(L219=6,10,IF(L219=7,9,IF(L219=8,8,0))))))))+IF(L219&lt;=8,0,IF(L219&lt;=16,6,0))-IF(L219&lt;=8,0,IF(L219&lt;=16,(L219-9)*0.17,0)),0)+IF(F219="JEOF",IF(L219=1,34,IF(L219=2,26.04,IF(L219=3,20.6,IF(L219=4,12,IF(L219=5,11,IF(L219=6,10,IF(L219=7,9,IF(L219=8,8,0))))))))+IF(L219&lt;=8,0,IF(L219&lt;=16,6,0))-IF(L219&lt;=8,0,IF(L219&lt;=16,(L219-9)*0.17,0)),0)+IF(F219="JnPČ",IF(L219=1,51,IF(L219=2,35.7,IF(L219=3,27,IF(L219=4,19.5,IF(L219=5,18,IF(L219=6,16.5,IF(L219=7,15,IF(L219=8,13.5,0))))))))+IF(L219&lt;=8,0,IF(L219&lt;=16,10,0))-IF(L219&lt;=8,0,IF(L219&lt;=16,(L219-9)*0.255,0)),0)+IF(F219="JnEČ",IF(L219=1,25.5,IF(L219=2,19.53,IF(L219=3,15.48,IF(L219=4,9,IF(L219=5,8.25,IF(L219=6,7.5,IF(L219=7,6.75,IF(L219=8,6,0))))))))+IF(L219&lt;=8,0,IF(L219&lt;=16,5,0))-IF(L219&lt;=8,0,IF(L219&lt;=16,(L219-9)*0.1275,0)),0)+IF(F219="JčPČ",IF(L219=1,21.25,IF(L219=2,14.5,IF(L219=3,11.5,IF(L219=4,7,IF(L219=5,6.5,IF(L219=6,6,IF(L219=7,5.5,IF(L219=8,5,0))))))))+IF(L219&lt;=8,0,IF(L219&lt;=16,4,0))-IF(L219&lt;=8,0,IF(L219&lt;=16,(L219-9)*0.10625,0)),0)+IF(F219="JčEČ",IF(L219=1,17,IF(L219=2,13.02,IF(L219=3,10.32,IF(L219=4,6,IF(L219=5,5.5,IF(L219=6,5,IF(L219=7,4.5,IF(L219=8,4,0))))))))+IF(L219&lt;=8,0,IF(L219&lt;=16,3,0))-IF(L219&lt;=8,0,IF(L219&lt;=16,(L219-9)*0.085,0)),0)+IF(F219="NEAK",IF(L219=1,11.48,IF(L219=2,8.79,IF(L219=3,6.97,IF(L219=4,4.05,IF(L219=5,3.71,IF(L219=6,3.38,IF(L219=7,3.04,IF(L219=8,2.7,0))))))))+IF(L219&lt;=8,0,IF(L219&lt;=16,2,IF(L219&lt;=24,1.3,0)))-IF(L219&lt;=8,0,IF(L219&lt;=16,(L219-9)*0.0574,IF(L219&lt;=24,(L219-17)*0.0574,0))),0))*IF(L219&lt;0,1,IF(OR(F219="PČ",F219="PŽ",F219="PT"),IF(J219&lt;32,J219/32,1),1))* IF(L219&lt;0,1,IF(OR(F219="EČ",F219="EŽ",F219="JOŽ",F219="JPČ",F219="NEAK"),IF(J219&lt;24,J219/24,1),1))*IF(L219&lt;0,1,IF(OR(F219="PČneol",F219="JEČ",F219="JEOF",F219="JnPČ",F219="JnEČ",F219="JčPČ",F219="JčEČ"),IF(J219&lt;16,J219/16,1),1))*IF(L219&lt;0,1,IF(F219="EČneol",IF(J219&lt;8,J219/8,1),1))</f>
        <v>0</v>
      </c>
      <c r="O219" s="9">
        <f t="shared" ref="O219:O220" si="116">IF(F219="OŽ",N219,IF(H219="Ne",IF(J219*0.3&lt;J219-L219,N219,0),IF(J219*0.1&lt;J219-L219,N219,0)))</f>
        <v>0</v>
      </c>
      <c r="P219" s="4">
        <f t="shared" ref="P219" si="117">IF(O219=0,0,IF(F219="OŽ",IF(L219&gt;35,0,IF(J219&gt;35,(36-L219)*1.836,((36-L219)-(36-J219))*1.836)),0)+IF(F219="PČ",IF(L219&gt;31,0,IF(J219&gt;31,(32-L219)*1.347,((32-L219)-(32-J219))*1.347)),0)+ IF(F219="PČneol",IF(L219&gt;15,0,IF(J219&gt;15,(16-L219)*0.255,((16-L219)-(16-J219))*0.255)),0)+IF(F219="PŽ",IF(L219&gt;31,0,IF(J219&gt;31,(32-L219)*0.255,((32-L219)-(32-J219))*0.255)),0)+IF(F219="EČ",IF(L219&gt;23,0,IF(J219&gt;23,(24-L219)*0.612,((24-L219)-(24-J219))*0.612)),0)+IF(F219="EČneol",IF(L219&gt;7,0,IF(J219&gt;7,(8-L219)*0.204,((8-L219)-(8-J219))*0.204)),0)+IF(F219="EŽ",IF(L219&gt;23,0,IF(J219&gt;23,(24-L219)*0.204,((24-L219)-(24-J219))*0.204)),0)+IF(F219="PT",IF(L219&gt;31,0,IF(J219&gt;31,(32-L219)*0.204,((32-L219)-(32-J219))*0.204)),0)+IF(F219="JOŽ",IF(L219&gt;23,0,IF(J219&gt;23,(24-L219)*0.255,((24-L219)-(24-J219))*0.255)),0)+IF(F219="JPČ",IF(L219&gt;23,0,IF(J219&gt;23,(24-L219)*0.204,((24-L219)-(24-J219))*0.204)),0)+IF(F219="JEČ",IF(L219&gt;15,0,IF(J219&gt;15,(16-L219)*0.102,((16-L219)-(16-J219))*0.102)),0)+IF(F219="JEOF",IF(L219&gt;15,0,IF(J219&gt;15,(16-L219)*0.102,((16-L219)-(16-J219))*0.102)),0)+IF(F219="JnPČ",IF(L219&gt;15,0,IF(J219&gt;15,(16-L219)*0.153,((16-L219)-(16-J219))*0.153)),0)+IF(F219="JnEČ",IF(L219&gt;15,0,IF(J219&gt;15,(16-L219)*0.0765,((16-L219)-(16-J219))*0.0765)),0)+IF(F219="JčPČ",IF(L219&gt;15,0,IF(J219&gt;15,(16-L219)*0.06375,((16-L219)-(16-J219))*0.06375)),0)+IF(F219="JčEČ",IF(L219&gt;15,0,IF(J219&gt;15,(16-L219)*0.051,((16-L219)-(16-J219))*0.051)),0)+IF(F219="NEAK",IF(L219&gt;23,0,IF(J219&gt;23,(24-L219)*0.03444,((24-L219)-(24-J219))*0.03444)),0))</f>
        <v>0</v>
      </c>
      <c r="Q219" s="11">
        <f t="shared" ref="Q219" si="118">IF(ISERROR(P219*100/N219),0,(P219*100/N219))</f>
        <v>0</v>
      </c>
      <c r="R219" s="10">
        <f t="shared" ref="R219:R220" si="119">IF(Q219&lt;=30,O219+P219,O219+O219*0.3)*IF(G219=1,0.4,IF(G219=2,0.75,IF(G219="1 (kas 4 m. 1 k. nerengiamos)",0.52,1)))*IF(D219="olimpinė",1,IF(M219="Ne",0.5,1))*IF(OR(A$5="Lietuvos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federacija"),IF(OR(J219&lt;8,K219&lt;16),0,1),1)*E219*IF(I219&lt;=1,1,1/I219)*IF(OR(A$5="Lietuvos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19" s="8"/>
    </row>
    <row r="220" spans="1:19">
      <c r="A220" s="64">
        <v>2</v>
      </c>
      <c r="B220" s="64"/>
      <c r="C220" s="12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3">
        <f t="shared" si="115"/>
        <v>0</v>
      </c>
      <c r="O220" s="9">
        <f t="shared" si="116"/>
        <v>0</v>
      </c>
      <c r="P220" s="4">
        <f t="shared" ref="P220" si="120">IF(O220=0,0,IF(F220="OŽ",IF(L220&gt;35,0,IF(J220&gt;35,(36-L220)*1.836,((36-L220)-(36-J220))*1.836)),0)+IF(F220="PČ",IF(L220&gt;31,0,IF(J220&gt;31,(32-L220)*1.347,((32-L220)-(32-J220))*1.347)),0)+ IF(F220="PČneol",IF(L220&gt;15,0,IF(J220&gt;15,(16-L220)*0.255,((16-L220)-(16-J220))*0.255)),0)+IF(F220="PŽ",IF(L220&gt;31,0,IF(J220&gt;31,(32-L220)*0.255,((32-L220)-(32-J220))*0.255)),0)+IF(F220="EČ",IF(L220&gt;23,0,IF(J220&gt;23,(24-L220)*0.612,((24-L220)-(24-J220))*0.612)),0)+IF(F220="EČneol",IF(L220&gt;7,0,IF(J220&gt;7,(8-L220)*0.204,((8-L220)-(8-J220))*0.204)),0)+IF(F220="EŽ",IF(L220&gt;23,0,IF(J220&gt;23,(24-L220)*0.204,((24-L220)-(24-J220))*0.204)),0)+IF(F220="PT",IF(L220&gt;31,0,IF(J220&gt;31,(32-L220)*0.204,((32-L220)-(32-J220))*0.204)),0)+IF(F220="JOŽ",IF(L220&gt;23,0,IF(J220&gt;23,(24-L220)*0.255,((24-L220)-(24-J220))*0.255)),0)+IF(F220="JPČ",IF(L220&gt;23,0,IF(J220&gt;23,(24-L220)*0.204,((24-L220)-(24-J220))*0.204)),0)+IF(F220="JEČ",IF(L220&gt;15,0,IF(J220&gt;15,(16-L220)*0.102,((16-L220)-(16-J220))*0.102)),0)+IF(F220="JEOF",IF(L220&gt;15,0,IF(J220&gt;15,(16-L220)*0.102,((16-L220)-(16-J220))*0.102)),0)+IF(F220="JnPČ",IF(L220&gt;15,0,IF(J220&gt;15,(16-L220)*0.153,((16-L220)-(16-J220))*0.153)),0)+IF(F220="JnEČ",IF(L220&gt;15,0,IF(J220&gt;15,(16-L220)*0.0765,((16-L220)-(16-J220))*0.0765)),0)+IF(F220="JčPČ",IF(L220&gt;15,0,IF(J220&gt;15,(16-L220)*0.06375,((16-L220)-(16-J220))*0.06375)),0)+IF(F220="JčEČ",IF(L220&gt;15,0,IF(J220&gt;15,(16-L220)*0.051,((16-L220)-(16-J220))*0.051)),0)+IF(F220="NEAK",IF(L220&gt;23,0,IF(J220&gt;23,(24-L220)*0.03444,((24-L220)-(24-J220))*0.03444)),0))</f>
        <v>0</v>
      </c>
      <c r="Q220" s="11">
        <f t="shared" ref="Q220" si="121">IF(ISERROR(P220*100/N220),0,(P220*100/N220))</f>
        <v>0</v>
      </c>
      <c r="R220" s="10">
        <f t="shared" si="119"/>
        <v>0</v>
      </c>
      <c r="S220" s="8"/>
    </row>
    <row r="221" spans="1:19">
      <c r="A221" s="67" t="s">
        <v>33</v>
      </c>
      <c r="B221" s="68"/>
      <c r="C221" s="68"/>
      <c r="D221" s="68"/>
      <c r="E221" s="68"/>
      <c r="F221" s="68"/>
      <c r="G221" s="68"/>
      <c r="H221" s="68"/>
      <c r="I221" s="68"/>
      <c r="J221" s="68"/>
      <c r="K221" s="68"/>
      <c r="L221" s="68"/>
      <c r="M221" s="68"/>
      <c r="N221" s="68"/>
      <c r="O221" s="68"/>
      <c r="P221" s="68"/>
      <c r="Q221" s="69"/>
      <c r="R221" s="10">
        <f>SUM(R219:R220)</f>
        <v>0</v>
      </c>
      <c r="S221" s="8"/>
    </row>
    <row r="222" spans="1:19" ht="15.75">
      <c r="A222" s="24" t="s">
        <v>34</v>
      </c>
      <c r="B222" s="24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6"/>
      <c r="S222" s="8"/>
    </row>
    <row r="223" spans="1:19">
      <c r="A223" s="49" t="s">
        <v>46</v>
      </c>
      <c r="B223" s="49"/>
      <c r="C223" s="49"/>
      <c r="D223" s="49"/>
      <c r="E223" s="49"/>
      <c r="F223" s="49"/>
      <c r="G223" s="49"/>
      <c r="H223" s="49"/>
      <c r="I223" s="49"/>
      <c r="J223" s="15"/>
      <c r="K223" s="15"/>
      <c r="L223" s="15"/>
      <c r="M223" s="15"/>
      <c r="N223" s="15"/>
      <c r="O223" s="15"/>
      <c r="P223" s="15"/>
      <c r="Q223" s="15"/>
      <c r="R223" s="16"/>
      <c r="S223" s="8"/>
    </row>
    <row r="224" spans="1:19" s="8" customFormat="1">
      <c r="A224" s="49"/>
      <c r="B224" s="49"/>
      <c r="C224" s="49"/>
      <c r="D224" s="49"/>
      <c r="E224" s="49"/>
      <c r="F224" s="49"/>
      <c r="G224" s="49"/>
      <c r="H224" s="49"/>
      <c r="I224" s="49"/>
      <c r="J224" s="15"/>
      <c r="K224" s="15"/>
      <c r="L224" s="15"/>
      <c r="M224" s="15"/>
      <c r="N224" s="15"/>
      <c r="O224" s="15"/>
      <c r="P224" s="15"/>
      <c r="Q224" s="15"/>
      <c r="R224" s="16"/>
    </row>
    <row r="225" spans="1:19">
      <c r="A225" s="72" t="s">
        <v>97</v>
      </c>
      <c r="B225" s="73"/>
      <c r="C225" s="73"/>
      <c r="D225" s="73"/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73"/>
      <c r="P225" s="73"/>
      <c r="Q225" s="60"/>
      <c r="R225" s="8"/>
      <c r="S225" s="8"/>
    </row>
    <row r="226" spans="1:19" ht="18">
      <c r="A226" s="74" t="s">
        <v>27</v>
      </c>
      <c r="B226" s="75"/>
      <c r="C226" s="75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60"/>
      <c r="R226" s="8"/>
      <c r="S226" s="8"/>
    </row>
    <row r="227" spans="1:19">
      <c r="A227" s="72" t="s">
        <v>40</v>
      </c>
      <c r="B227" s="73"/>
      <c r="C227" s="73"/>
      <c r="D227" s="73"/>
      <c r="E227" s="73"/>
      <c r="F227" s="73"/>
      <c r="G227" s="73"/>
      <c r="H227" s="73"/>
      <c r="I227" s="73"/>
      <c r="J227" s="73"/>
      <c r="K227" s="73"/>
      <c r="L227" s="73"/>
      <c r="M227" s="73"/>
      <c r="N227" s="73"/>
      <c r="O227" s="73"/>
      <c r="P227" s="73"/>
      <c r="Q227" s="60"/>
      <c r="R227" s="8"/>
      <c r="S227" s="8"/>
    </row>
    <row r="228" spans="1:19">
      <c r="A228" s="64">
        <v>1</v>
      </c>
      <c r="B228" s="64"/>
      <c r="C228" s="12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3">
        <f t="shared" ref="N228:N229" si="122">(IF(F228="OŽ",IF(L228=1,550.8,IF(L228=2,426.38,IF(L228=3,342.14,IF(L228=4,181.44,IF(L228=5,168.48,IF(L228=6,155.52,IF(L228=7,148.5,IF(L228=8,144,0))))))))+IF(L228&lt;=8,0,IF(L228&lt;=16,137.7,IF(L228&lt;=24,108,IF(L228&lt;=32,80.1,IF(L228&lt;=36,52.2,0)))))-IF(L228&lt;=8,0,IF(L228&lt;=16,(L228-9)*2.754,IF(L228&lt;=24,(L228-17)* 2.754,IF(L228&lt;=32,(L228-25)* 2.754,IF(L228&lt;=36,(L228-33)*2.754,0))))),0)+IF(F228="PČ",IF(L228=1,449,IF(L228=2,314.6,IF(L228=3,238,IF(L228=4,172,IF(L228=5,159,IF(L228=6,145,IF(L228=7,132,IF(L228=8,119,0))))))))+IF(L228&lt;=8,0,IF(L228&lt;=16,88,IF(L228&lt;=24,55,IF(L228&lt;=32,22,0))))-IF(L228&lt;=8,0,IF(L228&lt;=16,(L228-9)*2.245,IF(L228&lt;=24,(L228-17)*2.245,IF(L228&lt;=32,(L228-25)*2.245,0)))),0)+IF(F228="PČneol",IF(L228=1,85,IF(L228=2,64.61,IF(L228=3,50.76,IF(L228=4,16.25,IF(L228=5,15,IF(L228=6,13.75,IF(L228=7,12.5,IF(L228=8,11.25,0))))))))+IF(L228&lt;=8,0,IF(L228&lt;=16,9,0))-IF(L228&lt;=8,0,IF(L228&lt;=16,(L228-9)*0.425,0)),0)+IF(F228="PŽ",IF(L228=1,85,IF(L228=2,59.5,IF(L228=3,45,IF(L228=4,32.5,IF(L228=5,30,IF(L228=6,27.5,IF(L228=7,25,IF(L228=8,22.5,0))))))))+IF(L228&lt;=8,0,IF(L228&lt;=16,19,IF(L228&lt;=24,13,IF(L228&lt;=32,8,0))))-IF(L228&lt;=8,0,IF(L228&lt;=16,(L228-9)*0.425,IF(L228&lt;=24,(L228-17)*0.425,IF(L228&lt;=32,(L228-25)*0.425,0)))),0)+IF(F228="EČ",IF(L228=1,204,IF(L228=2,156.24,IF(L228=3,123.84,IF(L228=4,72,IF(L228=5,66,IF(L228=6,60,IF(L228=7,54,IF(L228=8,48,0))))))))+IF(L228&lt;=8,0,IF(L228&lt;=16,40,IF(L228&lt;=24,25,0)))-IF(L228&lt;=8,0,IF(L228&lt;=16,(L228-9)*1.02,IF(L228&lt;=24,(L228-17)*1.02,0))),0)+IF(F228="EČneol",IF(L228=1,68,IF(L228=2,51.69,IF(L228=3,40.61,IF(L228=4,13,IF(L228=5,12,IF(L228=6,11,IF(L228=7,10,IF(L228=8,9,0)))))))))+IF(F228="EŽ",IF(L228=1,68,IF(L228=2,47.6,IF(L228=3,36,IF(L228=4,18,IF(L228=5,16.5,IF(L228=6,15,IF(L228=7,13.5,IF(L228=8,12,0))))))))+IF(L228&lt;=8,0,IF(L228&lt;=16,10,IF(L228&lt;=24,6,0)))-IF(L228&lt;=8,0,IF(L228&lt;=16,(L228-9)*0.34,IF(L228&lt;=24,(L228-17)*0.34,0))),0)+IF(F228="PT",IF(L228=1,68,IF(L228=2,52.08,IF(L228=3,41.28,IF(L228=4,24,IF(L228=5,22,IF(L228=6,20,IF(L228=7,18,IF(L228=8,16,0))))))))+IF(L228&lt;=8,0,IF(L228&lt;=16,13,IF(L228&lt;=24,9,IF(L228&lt;=32,4,0))))-IF(L228&lt;=8,0,IF(L228&lt;=16,(L228-9)*0.34,IF(L228&lt;=24,(L228-17)*0.34,IF(L228&lt;=32,(L228-25)*0.34,0)))),0)+IF(F228="JOŽ",IF(L228=1,85,IF(L228=2,59.5,IF(L228=3,45,IF(L228=4,32.5,IF(L228=5,30,IF(L228=6,27.5,IF(L228=7,25,IF(L228=8,22.5,0))))))))+IF(L228&lt;=8,0,IF(L228&lt;=16,19,IF(L228&lt;=24,13,0)))-IF(L228&lt;=8,0,IF(L228&lt;=16,(L228-9)*0.425,IF(L228&lt;=24,(L228-17)*0.425,0))),0)+IF(F228="JPČ",IF(L228=1,68,IF(L228=2,47.6,IF(L228=3,36,IF(L228=4,26,IF(L228=5,24,IF(L228=6,22,IF(L228=7,20,IF(L228=8,18,0))))))))+IF(L228&lt;=8,0,IF(L228&lt;=16,13,IF(L228&lt;=24,9,0)))-IF(L228&lt;=8,0,IF(L228&lt;=16,(L228-9)*0.34,IF(L228&lt;=24,(L228-17)*0.34,0))),0)+IF(F228="JEČ",IF(L228=1,34,IF(L228=2,26.04,IF(L228=3,20.6,IF(L228=4,12,IF(L228=5,11,IF(L228=6,10,IF(L228=7,9,IF(L228=8,8,0))))))))+IF(L228&lt;=8,0,IF(L228&lt;=16,6,0))-IF(L228&lt;=8,0,IF(L228&lt;=16,(L228-9)*0.17,0)),0)+IF(F228="JEOF",IF(L228=1,34,IF(L228=2,26.04,IF(L228=3,20.6,IF(L228=4,12,IF(L228=5,11,IF(L228=6,10,IF(L228=7,9,IF(L228=8,8,0))))))))+IF(L228&lt;=8,0,IF(L228&lt;=16,6,0))-IF(L228&lt;=8,0,IF(L228&lt;=16,(L228-9)*0.17,0)),0)+IF(F228="JnPČ",IF(L228=1,51,IF(L228=2,35.7,IF(L228=3,27,IF(L228=4,19.5,IF(L228=5,18,IF(L228=6,16.5,IF(L228=7,15,IF(L228=8,13.5,0))))))))+IF(L228&lt;=8,0,IF(L228&lt;=16,10,0))-IF(L228&lt;=8,0,IF(L228&lt;=16,(L228-9)*0.255,0)),0)+IF(F228="JnEČ",IF(L228=1,25.5,IF(L228=2,19.53,IF(L228=3,15.48,IF(L228=4,9,IF(L228=5,8.25,IF(L228=6,7.5,IF(L228=7,6.75,IF(L228=8,6,0))))))))+IF(L228&lt;=8,0,IF(L228&lt;=16,5,0))-IF(L228&lt;=8,0,IF(L228&lt;=16,(L228-9)*0.1275,0)),0)+IF(F228="JčPČ",IF(L228=1,21.25,IF(L228=2,14.5,IF(L228=3,11.5,IF(L228=4,7,IF(L228=5,6.5,IF(L228=6,6,IF(L228=7,5.5,IF(L228=8,5,0))))))))+IF(L228&lt;=8,0,IF(L228&lt;=16,4,0))-IF(L228&lt;=8,0,IF(L228&lt;=16,(L228-9)*0.10625,0)),0)+IF(F228="JčEČ",IF(L228=1,17,IF(L228=2,13.02,IF(L228=3,10.32,IF(L228=4,6,IF(L228=5,5.5,IF(L228=6,5,IF(L228=7,4.5,IF(L228=8,4,0))))))))+IF(L228&lt;=8,0,IF(L228&lt;=16,3,0))-IF(L228&lt;=8,0,IF(L228&lt;=16,(L228-9)*0.085,0)),0)+IF(F228="NEAK",IF(L228=1,11.48,IF(L228=2,8.79,IF(L228=3,6.97,IF(L228=4,4.05,IF(L228=5,3.71,IF(L228=6,3.38,IF(L228=7,3.04,IF(L228=8,2.7,0))))))))+IF(L228&lt;=8,0,IF(L228&lt;=16,2,IF(L228&lt;=24,1.3,0)))-IF(L228&lt;=8,0,IF(L228&lt;=16,(L228-9)*0.0574,IF(L228&lt;=24,(L228-17)*0.0574,0))),0))*IF(L228&lt;0,1,IF(OR(F228="PČ",F228="PŽ",F228="PT"),IF(J228&lt;32,J228/32,1),1))* IF(L228&lt;0,1,IF(OR(F228="EČ",F228="EŽ",F228="JOŽ",F228="JPČ",F228="NEAK"),IF(J228&lt;24,J228/24,1),1))*IF(L228&lt;0,1,IF(OR(F228="PČneol",F228="JEČ",F228="JEOF",F228="JnPČ",F228="JnEČ",F228="JčPČ",F228="JčEČ"),IF(J228&lt;16,J228/16,1),1))*IF(L228&lt;0,1,IF(F228="EČneol",IF(J228&lt;8,J228/8,1),1))</f>
        <v>0</v>
      </c>
      <c r="O228" s="9">
        <f t="shared" ref="O228:O229" si="123">IF(F228="OŽ",N228,IF(H228="Ne",IF(J228*0.3&lt;J228-L228,N228,0),IF(J228*0.1&lt;J228-L228,N228,0)))</f>
        <v>0</v>
      </c>
      <c r="P228" s="4">
        <f t="shared" ref="P228" si="124">IF(O228=0,0,IF(F228="OŽ",IF(L228&gt;35,0,IF(J228&gt;35,(36-L228)*1.836,((36-L228)-(36-J228))*1.836)),0)+IF(F228="PČ",IF(L228&gt;31,0,IF(J228&gt;31,(32-L228)*1.347,((32-L228)-(32-J228))*1.347)),0)+ IF(F228="PČneol",IF(L228&gt;15,0,IF(J228&gt;15,(16-L228)*0.255,((16-L228)-(16-J228))*0.255)),0)+IF(F228="PŽ",IF(L228&gt;31,0,IF(J228&gt;31,(32-L228)*0.255,((32-L228)-(32-J228))*0.255)),0)+IF(F228="EČ",IF(L228&gt;23,0,IF(J228&gt;23,(24-L228)*0.612,((24-L228)-(24-J228))*0.612)),0)+IF(F228="EČneol",IF(L228&gt;7,0,IF(J228&gt;7,(8-L228)*0.204,((8-L228)-(8-J228))*0.204)),0)+IF(F228="EŽ",IF(L228&gt;23,0,IF(J228&gt;23,(24-L228)*0.204,((24-L228)-(24-J228))*0.204)),0)+IF(F228="PT",IF(L228&gt;31,0,IF(J228&gt;31,(32-L228)*0.204,((32-L228)-(32-J228))*0.204)),0)+IF(F228="JOŽ",IF(L228&gt;23,0,IF(J228&gt;23,(24-L228)*0.255,((24-L228)-(24-J228))*0.255)),0)+IF(F228="JPČ",IF(L228&gt;23,0,IF(J228&gt;23,(24-L228)*0.204,((24-L228)-(24-J228))*0.204)),0)+IF(F228="JEČ",IF(L228&gt;15,0,IF(J228&gt;15,(16-L228)*0.102,((16-L228)-(16-J228))*0.102)),0)+IF(F228="JEOF",IF(L228&gt;15,0,IF(J228&gt;15,(16-L228)*0.102,((16-L228)-(16-J228))*0.102)),0)+IF(F228="JnPČ",IF(L228&gt;15,0,IF(J228&gt;15,(16-L228)*0.153,((16-L228)-(16-J228))*0.153)),0)+IF(F228="JnEČ",IF(L228&gt;15,0,IF(J228&gt;15,(16-L228)*0.0765,((16-L228)-(16-J228))*0.0765)),0)+IF(F228="JčPČ",IF(L228&gt;15,0,IF(J228&gt;15,(16-L228)*0.06375,((16-L228)-(16-J228))*0.06375)),0)+IF(F228="JčEČ",IF(L228&gt;15,0,IF(J228&gt;15,(16-L228)*0.051,((16-L228)-(16-J228))*0.051)),0)+IF(F228="NEAK",IF(L228&gt;23,0,IF(J228&gt;23,(24-L228)*0.03444,((24-L228)-(24-J228))*0.03444)),0))</f>
        <v>0</v>
      </c>
      <c r="Q228" s="11">
        <f t="shared" ref="Q228" si="125">IF(ISERROR(P228*100/N228),0,(P228*100/N228))</f>
        <v>0</v>
      </c>
      <c r="R228" s="10">
        <f t="shared" ref="R228:R229" si="126">IF(Q228&lt;=30,O228+P228,O228+O228*0.3)*IF(G228=1,0.4,IF(G228=2,0.75,IF(G228="1 (kas 4 m. 1 k. nerengiamos)",0.52,1)))*IF(D228="olimpinė",1,IF(M228="Ne",0.5,1))*IF(OR(A$5="Lietuvos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federacija"),IF(OR(J228&lt;8,K228&lt;16),0,1),1)*E228*IF(I228&lt;=1,1,1/I228)*IF(OR(A$5="Lietuvos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28" s="8"/>
    </row>
    <row r="229" spans="1:19">
      <c r="A229" s="64">
        <v>2</v>
      </c>
      <c r="B229" s="64"/>
      <c r="C229" s="12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3">
        <f t="shared" si="122"/>
        <v>0</v>
      </c>
      <c r="O229" s="9">
        <f t="shared" si="123"/>
        <v>0</v>
      </c>
      <c r="P229" s="4">
        <f t="shared" ref="P229" si="127">IF(O229=0,0,IF(F229="OŽ",IF(L229&gt;35,0,IF(J229&gt;35,(36-L229)*1.836,((36-L229)-(36-J229))*1.836)),0)+IF(F229="PČ",IF(L229&gt;31,0,IF(J229&gt;31,(32-L229)*1.347,((32-L229)-(32-J229))*1.347)),0)+ IF(F229="PČneol",IF(L229&gt;15,0,IF(J229&gt;15,(16-L229)*0.255,((16-L229)-(16-J229))*0.255)),0)+IF(F229="PŽ",IF(L229&gt;31,0,IF(J229&gt;31,(32-L229)*0.255,((32-L229)-(32-J229))*0.255)),0)+IF(F229="EČ",IF(L229&gt;23,0,IF(J229&gt;23,(24-L229)*0.612,((24-L229)-(24-J229))*0.612)),0)+IF(F229="EČneol",IF(L229&gt;7,0,IF(J229&gt;7,(8-L229)*0.204,((8-L229)-(8-J229))*0.204)),0)+IF(F229="EŽ",IF(L229&gt;23,0,IF(J229&gt;23,(24-L229)*0.204,((24-L229)-(24-J229))*0.204)),0)+IF(F229="PT",IF(L229&gt;31,0,IF(J229&gt;31,(32-L229)*0.204,((32-L229)-(32-J229))*0.204)),0)+IF(F229="JOŽ",IF(L229&gt;23,0,IF(J229&gt;23,(24-L229)*0.255,((24-L229)-(24-J229))*0.255)),0)+IF(F229="JPČ",IF(L229&gt;23,0,IF(J229&gt;23,(24-L229)*0.204,((24-L229)-(24-J229))*0.204)),0)+IF(F229="JEČ",IF(L229&gt;15,0,IF(J229&gt;15,(16-L229)*0.102,((16-L229)-(16-J229))*0.102)),0)+IF(F229="JEOF",IF(L229&gt;15,0,IF(J229&gt;15,(16-L229)*0.102,((16-L229)-(16-J229))*0.102)),0)+IF(F229="JnPČ",IF(L229&gt;15,0,IF(J229&gt;15,(16-L229)*0.153,((16-L229)-(16-J229))*0.153)),0)+IF(F229="JnEČ",IF(L229&gt;15,0,IF(J229&gt;15,(16-L229)*0.0765,((16-L229)-(16-J229))*0.0765)),0)+IF(F229="JčPČ",IF(L229&gt;15,0,IF(J229&gt;15,(16-L229)*0.06375,((16-L229)-(16-J229))*0.06375)),0)+IF(F229="JčEČ",IF(L229&gt;15,0,IF(J229&gt;15,(16-L229)*0.051,((16-L229)-(16-J229))*0.051)),0)+IF(F229="NEAK",IF(L229&gt;23,0,IF(J229&gt;23,(24-L229)*0.03444,((24-L229)-(24-J229))*0.03444)),0))</f>
        <v>0</v>
      </c>
      <c r="Q229" s="11">
        <f t="shared" ref="Q229" si="128">IF(ISERROR(P229*100/N229),0,(P229*100/N229))</f>
        <v>0</v>
      </c>
      <c r="R229" s="10">
        <f t="shared" si="126"/>
        <v>0</v>
      </c>
      <c r="S229" s="8"/>
    </row>
    <row r="230" spans="1:19">
      <c r="A230" s="67" t="s">
        <v>33</v>
      </c>
      <c r="B230" s="68"/>
      <c r="C230" s="68"/>
      <c r="D230" s="68"/>
      <c r="E230" s="68"/>
      <c r="F230" s="68"/>
      <c r="G230" s="68"/>
      <c r="H230" s="68"/>
      <c r="I230" s="68"/>
      <c r="J230" s="68"/>
      <c r="K230" s="68"/>
      <c r="L230" s="68"/>
      <c r="M230" s="68"/>
      <c r="N230" s="68"/>
      <c r="O230" s="68"/>
      <c r="P230" s="68"/>
      <c r="Q230" s="69"/>
      <c r="R230" s="10">
        <f>SUM(R228:R229)</f>
        <v>0</v>
      </c>
      <c r="S230" s="8"/>
    </row>
    <row r="231" spans="1:19" ht="15.75">
      <c r="A231" s="24" t="s">
        <v>34</v>
      </c>
      <c r="B231" s="24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6"/>
      <c r="S231" s="8"/>
    </row>
    <row r="232" spans="1:19">
      <c r="A232" s="49" t="s">
        <v>46</v>
      </c>
      <c r="B232" s="49"/>
      <c r="C232" s="49"/>
      <c r="D232" s="49"/>
      <c r="E232" s="49"/>
      <c r="F232" s="49"/>
      <c r="G232" s="49"/>
      <c r="H232" s="49"/>
      <c r="I232" s="49"/>
      <c r="J232" s="15"/>
      <c r="K232" s="15"/>
      <c r="L232" s="15"/>
      <c r="M232" s="15"/>
      <c r="N232" s="15"/>
      <c r="O232" s="15"/>
      <c r="P232" s="15"/>
      <c r="Q232" s="15"/>
      <c r="R232" s="16"/>
      <c r="S232" s="8"/>
    </row>
    <row r="233" spans="1:19" s="8" customFormat="1">
      <c r="A233" s="49"/>
      <c r="B233" s="49"/>
      <c r="C233" s="49"/>
      <c r="D233" s="49"/>
      <c r="E233" s="49"/>
      <c r="F233" s="49"/>
      <c r="G233" s="49"/>
      <c r="H233" s="49"/>
      <c r="I233" s="49"/>
      <c r="J233" s="15"/>
      <c r="K233" s="15"/>
      <c r="L233" s="15"/>
      <c r="M233" s="15"/>
      <c r="N233" s="15"/>
      <c r="O233" s="15"/>
      <c r="P233" s="15"/>
      <c r="Q233" s="15"/>
      <c r="R233" s="16"/>
    </row>
    <row r="234" spans="1:19">
      <c r="A234" s="72" t="s">
        <v>97</v>
      </c>
      <c r="B234" s="73"/>
      <c r="C234" s="73"/>
      <c r="D234" s="73"/>
      <c r="E234" s="73"/>
      <c r="F234" s="73"/>
      <c r="G234" s="73"/>
      <c r="H234" s="73"/>
      <c r="I234" s="73"/>
      <c r="J234" s="73"/>
      <c r="K234" s="73"/>
      <c r="L234" s="73"/>
      <c r="M234" s="73"/>
      <c r="N234" s="73"/>
      <c r="O234" s="73"/>
      <c r="P234" s="73"/>
      <c r="Q234" s="60"/>
      <c r="R234" s="8"/>
      <c r="S234" s="8"/>
    </row>
    <row r="235" spans="1:19" ht="18">
      <c r="A235" s="74" t="s">
        <v>27</v>
      </c>
      <c r="B235" s="75"/>
      <c r="C235" s="75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60"/>
      <c r="R235" s="8"/>
      <c r="S235" s="8"/>
    </row>
    <row r="236" spans="1:19">
      <c r="A236" s="72" t="s">
        <v>40</v>
      </c>
      <c r="B236" s="73"/>
      <c r="C236" s="73"/>
      <c r="D236" s="73"/>
      <c r="E236" s="73"/>
      <c r="F236" s="73"/>
      <c r="G236" s="73"/>
      <c r="H236" s="73"/>
      <c r="I236" s="73"/>
      <c r="J236" s="73"/>
      <c r="K236" s="73"/>
      <c r="L236" s="73"/>
      <c r="M236" s="73"/>
      <c r="N236" s="73"/>
      <c r="O236" s="73"/>
      <c r="P236" s="73"/>
      <c r="Q236" s="60"/>
      <c r="R236" s="8"/>
      <c r="S236" s="8"/>
    </row>
    <row r="237" spans="1:19">
      <c r="A237" s="64">
        <v>1</v>
      </c>
      <c r="B237" s="64"/>
      <c r="C237" s="12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3">
        <f t="shared" ref="N237:N238" si="129">(IF(F237="OŽ",IF(L237=1,550.8,IF(L237=2,426.38,IF(L237=3,342.14,IF(L237=4,181.44,IF(L237=5,168.48,IF(L237=6,155.52,IF(L237=7,148.5,IF(L237=8,144,0))))))))+IF(L237&lt;=8,0,IF(L237&lt;=16,137.7,IF(L237&lt;=24,108,IF(L237&lt;=32,80.1,IF(L237&lt;=36,52.2,0)))))-IF(L237&lt;=8,0,IF(L237&lt;=16,(L237-9)*2.754,IF(L237&lt;=24,(L237-17)* 2.754,IF(L237&lt;=32,(L237-25)* 2.754,IF(L237&lt;=36,(L237-33)*2.754,0))))),0)+IF(F237="PČ",IF(L237=1,449,IF(L237=2,314.6,IF(L237=3,238,IF(L237=4,172,IF(L237=5,159,IF(L237=6,145,IF(L237=7,132,IF(L237=8,119,0))))))))+IF(L237&lt;=8,0,IF(L237&lt;=16,88,IF(L237&lt;=24,55,IF(L237&lt;=32,22,0))))-IF(L237&lt;=8,0,IF(L237&lt;=16,(L237-9)*2.245,IF(L237&lt;=24,(L237-17)*2.245,IF(L237&lt;=32,(L237-25)*2.245,0)))),0)+IF(F237="PČneol",IF(L237=1,85,IF(L237=2,64.61,IF(L237=3,50.76,IF(L237=4,16.25,IF(L237=5,15,IF(L237=6,13.75,IF(L237=7,12.5,IF(L237=8,11.25,0))))))))+IF(L237&lt;=8,0,IF(L237&lt;=16,9,0))-IF(L237&lt;=8,0,IF(L237&lt;=16,(L237-9)*0.425,0)),0)+IF(F237="PŽ",IF(L237=1,85,IF(L237=2,59.5,IF(L237=3,45,IF(L237=4,32.5,IF(L237=5,30,IF(L237=6,27.5,IF(L237=7,25,IF(L237=8,22.5,0))))))))+IF(L237&lt;=8,0,IF(L237&lt;=16,19,IF(L237&lt;=24,13,IF(L237&lt;=32,8,0))))-IF(L237&lt;=8,0,IF(L237&lt;=16,(L237-9)*0.425,IF(L237&lt;=24,(L237-17)*0.425,IF(L237&lt;=32,(L237-25)*0.425,0)))),0)+IF(F237="EČ",IF(L237=1,204,IF(L237=2,156.24,IF(L237=3,123.84,IF(L237=4,72,IF(L237=5,66,IF(L237=6,60,IF(L237=7,54,IF(L237=8,48,0))))))))+IF(L237&lt;=8,0,IF(L237&lt;=16,40,IF(L237&lt;=24,25,0)))-IF(L237&lt;=8,0,IF(L237&lt;=16,(L237-9)*1.02,IF(L237&lt;=24,(L237-17)*1.02,0))),0)+IF(F237="EČneol",IF(L237=1,68,IF(L237=2,51.69,IF(L237=3,40.61,IF(L237=4,13,IF(L237=5,12,IF(L237=6,11,IF(L237=7,10,IF(L237=8,9,0)))))))))+IF(F237="EŽ",IF(L237=1,68,IF(L237=2,47.6,IF(L237=3,36,IF(L237=4,18,IF(L237=5,16.5,IF(L237=6,15,IF(L237=7,13.5,IF(L237=8,12,0))))))))+IF(L237&lt;=8,0,IF(L237&lt;=16,10,IF(L237&lt;=24,6,0)))-IF(L237&lt;=8,0,IF(L237&lt;=16,(L237-9)*0.34,IF(L237&lt;=24,(L237-17)*0.34,0))),0)+IF(F237="PT",IF(L237=1,68,IF(L237=2,52.08,IF(L237=3,41.28,IF(L237=4,24,IF(L237=5,22,IF(L237=6,20,IF(L237=7,18,IF(L237=8,16,0))))))))+IF(L237&lt;=8,0,IF(L237&lt;=16,13,IF(L237&lt;=24,9,IF(L237&lt;=32,4,0))))-IF(L237&lt;=8,0,IF(L237&lt;=16,(L237-9)*0.34,IF(L237&lt;=24,(L237-17)*0.34,IF(L237&lt;=32,(L237-25)*0.34,0)))),0)+IF(F237="JOŽ",IF(L237=1,85,IF(L237=2,59.5,IF(L237=3,45,IF(L237=4,32.5,IF(L237=5,30,IF(L237=6,27.5,IF(L237=7,25,IF(L237=8,22.5,0))))))))+IF(L237&lt;=8,0,IF(L237&lt;=16,19,IF(L237&lt;=24,13,0)))-IF(L237&lt;=8,0,IF(L237&lt;=16,(L237-9)*0.425,IF(L237&lt;=24,(L237-17)*0.425,0))),0)+IF(F237="JPČ",IF(L237=1,68,IF(L237=2,47.6,IF(L237=3,36,IF(L237=4,26,IF(L237=5,24,IF(L237=6,22,IF(L237=7,20,IF(L237=8,18,0))))))))+IF(L237&lt;=8,0,IF(L237&lt;=16,13,IF(L237&lt;=24,9,0)))-IF(L237&lt;=8,0,IF(L237&lt;=16,(L237-9)*0.34,IF(L237&lt;=24,(L237-17)*0.34,0))),0)+IF(F237="JEČ",IF(L237=1,34,IF(L237=2,26.04,IF(L237=3,20.6,IF(L237=4,12,IF(L237=5,11,IF(L237=6,10,IF(L237=7,9,IF(L237=8,8,0))))))))+IF(L237&lt;=8,0,IF(L237&lt;=16,6,0))-IF(L237&lt;=8,0,IF(L237&lt;=16,(L237-9)*0.17,0)),0)+IF(F237="JEOF",IF(L237=1,34,IF(L237=2,26.04,IF(L237=3,20.6,IF(L237=4,12,IF(L237=5,11,IF(L237=6,10,IF(L237=7,9,IF(L237=8,8,0))))))))+IF(L237&lt;=8,0,IF(L237&lt;=16,6,0))-IF(L237&lt;=8,0,IF(L237&lt;=16,(L237-9)*0.17,0)),0)+IF(F237="JnPČ",IF(L237=1,51,IF(L237=2,35.7,IF(L237=3,27,IF(L237=4,19.5,IF(L237=5,18,IF(L237=6,16.5,IF(L237=7,15,IF(L237=8,13.5,0))))))))+IF(L237&lt;=8,0,IF(L237&lt;=16,10,0))-IF(L237&lt;=8,0,IF(L237&lt;=16,(L237-9)*0.255,0)),0)+IF(F237="JnEČ",IF(L237=1,25.5,IF(L237=2,19.53,IF(L237=3,15.48,IF(L237=4,9,IF(L237=5,8.25,IF(L237=6,7.5,IF(L237=7,6.75,IF(L237=8,6,0))))))))+IF(L237&lt;=8,0,IF(L237&lt;=16,5,0))-IF(L237&lt;=8,0,IF(L237&lt;=16,(L237-9)*0.1275,0)),0)+IF(F237="JčPČ",IF(L237=1,21.25,IF(L237=2,14.5,IF(L237=3,11.5,IF(L237=4,7,IF(L237=5,6.5,IF(L237=6,6,IF(L237=7,5.5,IF(L237=8,5,0))))))))+IF(L237&lt;=8,0,IF(L237&lt;=16,4,0))-IF(L237&lt;=8,0,IF(L237&lt;=16,(L237-9)*0.10625,0)),0)+IF(F237="JčEČ",IF(L237=1,17,IF(L237=2,13.02,IF(L237=3,10.32,IF(L237=4,6,IF(L237=5,5.5,IF(L237=6,5,IF(L237=7,4.5,IF(L237=8,4,0))))))))+IF(L237&lt;=8,0,IF(L237&lt;=16,3,0))-IF(L237&lt;=8,0,IF(L237&lt;=16,(L237-9)*0.085,0)),0)+IF(F237="NEAK",IF(L237=1,11.48,IF(L237=2,8.79,IF(L237=3,6.97,IF(L237=4,4.05,IF(L237=5,3.71,IF(L237=6,3.38,IF(L237=7,3.04,IF(L237=8,2.7,0))))))))+IF(L237&lt;=8,0,IF(L237&lt;=16,2,IF(L237&lt;=24,1.3,0)))-IF(L237&lt;=8,0,IF(L237&lt;=16,(L237-9)*0.0574,IF(L237&lt;=24,(L237-17)*0.0574,0))),0))*IF(L237&lt;0,1,IF(OR(F237="PČ",F237="PŽ",F237="PT"),IF(J237&lt;32,J237/32,1),1))* IF(L237&lt;0,1,IF(OR(F237="EČ",F237="EŽ",F237="JOŽ",F237="JPČ",F237="NEAK"),IF(J237&lt;24,J237/24,1),1))*IF(L237&lt;0,1,IF(OR(F237="PČneol",F237="JEČ",F237="JEOF",F237="JnPČ",F237="JnEČ",F237="JčPČ",F237="JčEČ"),IF(J237&lt;16,J237/16,1),1))*IF(L237&lt;0,1,IF(F237="EČneol",IF(J237&lt;8,J237/8,1),1))</f>
        <v>0</v>
      </c>
      <c r="O237" s="9">
        <f t="shared" ref="O237:O238" si="130">IF(F237="OŽ",N237,IF(H237="Ne",IF(J237*0.3&lt;J237-L237,N237,0),IF(J237*0.1&lt;J237-L237,N237,0)))</f>
        <v>0</v>
      </c>
      <c r="P237" s="4">
        <f t="shared" ref="P237" si="131">IF(O237=0,0,IF(F237="OŽ",IF(L237&gt;35,0,IF(J237&gt;35,(36-L237)*1.836,((36-L237)-(36-J237))*1.836)),0)+IF(F237="PČ",IF(L237&gt;31,0,IF(J237&gt;31,(32-L237)*1.347,((32-L237)-(32-J237))*1.347)),0)+ IF(F237="PČneol",IF(L237&gt;15,0,IF(J237&gt;15,(16-L237)*0.255,((16-L237)-(16-J237))*0.255)),0)+IF(F237="PŽ",IF(L237&gt;31,0,IF(J237&gt;31,(32-L237)*0.255,((32-L237)-(32-J237))*0.255)),0)+IF(F237="EČ",IF(L237&gt;23,0,IF(J237&gt;23,(24-L237)*0.612,((24-L237)-(24-J237))*0.612)),0)+IF(F237="EČneol",IF(L237&gt;7,0,IF(J237&gt;7,(8-L237)*0.204,((8-L237)-(8-J237))*0.204)),0)+IF(F237="EŽ",IF(L237&gt;23,0,IF(J237&gt;23,(24-L237)*0.204,((24-L237)-(24-J237))*0.204)),0)+IF(F237="PT",IF(L237&gt;31,0,IF(J237&gt;31,(32-L237)*0.204,((32-L237)-(32-J237))*0.204)),0)+IF(F237="JOŽ",IF(L237&gt;23,0,IF(J237&gt;23,(24-L237)*0.255,((24-L237)-(24-J237))*0.255)),0)+IF(F237="JPČ",IF(L237&gt;23,0,IF(J237&gt;23,(24-L237)*0.204,((24-L237)-(24-J237))*0.204)),0)+IF(F237="JEČ",IF(L237&gt;15,0,IF(J237&gt;15,(16-L237)*0.102,((16-L237)-(16-J237))*0.102)),0)+IF(F237="JEOF",IF(L237&gt;15,0,IF(J237&gt;15,(16-L237)*0.102,((16-L237)-(16-J237))*0.102)),0)+IF(F237="JnPČ",IF(L237&gt;15,0,IF(J237&gt;15,(16-L237)*0.153,((16-L237)-(16-J237))*0.153)),0)+IF(F237="JnEČ",IF(L237&gt;15,0,IF(J237&gt;15,(16-L237)*0.0765,((16-L237)-(16-J237))*0.0765)),0)+IF(F237="JčPČ",IF(L237&gt;15,0,IF(J237&gt;15,(16-L237)*0.06375,((16-L237)-(16-J237))*0.06375)),0)+IF(F237="JčEČ",IF(L237&gt;15,0,IF(J237&gt;15,(16-L237)*0.051,((16-L237)-(16-J237))*0.051)),0)+IF(F237="NEAK",IF(L237&gt;23,0,IF(J237&gt;23,(24-L237)*0.03444,((24-L237)-(24-J237))*0.03444)),0))</f>
        <v>0</v>
      </c>
      <c r="Q237" s="11">
        <f t="shared" ref="Q237" si="132">IF(ISERROR(P237*100/N237),0,(P237*100/N237))</f>
        <v>0</v>
      </c>
      <c r="R237" s="10">
        <f t="shared" ref="R237:R238" si="133">IF(Q237&lt;=30,O237+P237,O237+O237*0.3)*IF(G237=1,0.4,IF(G237=2,0.75,IF(G237="1 (kas 4 m. 1 k. nerengiamos)",0.52,1)))*IF(D237="olimpinė",1,IF(M237="Ne",0.5,1))*IF(OR(A$5="Lietuvos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federacija"),IF(OR(J237&lt;8,K237&lt;16),0,1),1)*E237*IF(I237&lt;=1,1,1/I237)*IF(OR(A$5="Lietuvos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37" s="8"/>
    </row>
    <row r="238" spans="1:19">
      <c r="A238" s="64">
        <v>2</v>
      </c>
      <c r="B238" s="64"/>
      <c r="C238" s="12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3">
        <f t="shared" si="129"/>
        <v>0</v>
      </c>
      <c r="O238" s="9">
        <f t="shared" si="130"/>
        <v>0</v>
      </c>
      <c r="P238" s="4">
        <f t="shared" ref="P238" si="134">IF(O238=0,0,IF(F238="OŽ",IF(L238&gt;35,0,IF(J238&gt;35,(36-L238)*1.836,((36-L238)-(36-J238))*1.836)),0)+IF(F238="PČ",IF(L238&gt;31,0,IF(J238&gt;31,(32-L238)*1.347,((32-L238)-(32-J238))*1.347)),0)+ IF(F238="PČneol",IF(L238&gt;15,0,IF(J238&gt;15,(16-L238)*0.255,((16-L238)-(16-J238))*0.255)),0)+IF(F238="PŽ",IF(L238&gt;31,0,IF(J238&gt;31,(32-L238)*0.255,((32-L238)-(32-J238))*0.255)),0)+IF(F238="EČ",IF(L238&gt;23,0,IF(J238&gt;23,(24-L238)*0.612,((24-L238)-(24-J238))*0.612)),0)+IF(F238="EČneol",IF(L238&gt;7,0,IF(J238&gt;7,(8-L238)*0.204,((8-L238)-(8-J238))*0.204)),0)+IF(F238="EŽ",IF(L238&gt;23,0,IF(J238&gt;23,(24-L238)*0.204,((24-L238)-(24-J238))*0.204)),0)+IF(F238="PT",IF(L238&gt;31,0,IF(J238&gt;31,(32-L238)*0.204,((32-L238)-(32-J238))*0.204)),0)+IF(F238="JOŽ",IF(L238&gt;23,0,IF(J238&gt;23,(24-L238)*0.255,((24-L238)-(24-J238))*0.255)),0)+IF(F238="JPČ",IF(L238&gt;23,0,IF(J238&gt;23,(24-L238)*0.204,((24-L238)-(24-J238))*0.204)),0)+IF(F238="JEČ",IF(L238&gt;15,0,IF(J238&gt;15,(16-L238)*0.102,((16-L238)-(16-J238))*0.102)),0)+IF(F238="JEOF",IF(L238&gt;15,0,IF(J238&gt;15,(16-L238)*0.102,((16-L238)-(16-J238))*0.102)),0)+IF(F238="JnPČ",IF(L238&gt;15,0,IF(J238&gt;15,(16-L238)*0.153,((16-L238)-(16-J238))*0.153)),0)+IF(F238="JnEČ",IF(L238&gt;15,0,IF(J238&gt;15,(16-L238)*0.0765,((16-L238)-(16-J238))*0.0765)),0)+IF(F238="JčPČ",IF(L238&gt;15,0,IF(J238&gt;15,(16-L238)*0.06375,((16-L238)-(16-J238))*0.06375)),0)+IF(F238="JčEČ",IF(L238&gt;15,0,IF(J238&gt;15,(16-L238)*0.051,((16-L238)-(16-J238))*0.051)),0)+IF(F238="NEAK",IF(L238&gt;23,0,IF(J238&gt;23,(24-L238)*0.03444,((24-L238)-(24-J238))*0.03444)),0))</f>
        <v>0</v>
      </c>
      <c r="Q238" s="11">
        <f t="shared" ref="Q238" si="135">IF(ISERROR(P238*100/N238),0,(P238*100/N238))</f>
        <v>0</v>
      </c>
      <c r="R238" s="10">
        <f t="shared" si="133"/>
        <v>0</v>
      </c>
      <c r="S238" s="8"/>
    </row>
    <row r="239" spans="1:19">
      <c r="A239" s="67" t="s">
        <v>33</v>
      </c>
      <c r="B239" s="68"/>
      <c r="C239" s="68"/>
      <c r="D239" s="68"/>
      <c r="E239" s="68"/>
      <c r="F239" s="68"/>
      <c r="G239" s="68"/>
      <c r="H239" s="68"/>
      <c r="I239" s="68"/>
      <c r="J239" s="68"/>
      <c r="K239" s="68"/>
      <c r="L239" s="68"/>
      <c r="M239" s="68"/>
      <c r="N239" s="68"/>
      <c r="O239" s="68"/>
      <c r="P239" s="68"/>
      <c r="Q239" s="69"/>
      <c r="R239" s="10">
        <f>SUM(R237:R238)</f>
        <v>0</v>
      </c>
      <c r="S239" s="8"/>
    </row>
    <row r="240" spans="1:19" ht="15.75">
      <c r="A240" s="24" t="s">
        <v>34</v>
      </c>
      <c r="B240" s="24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6"/>
      <c r="S240" s="8"/>
    </row>
    <row r="241" spans="1:19">
      <c r="A241" s="49" t="s">
        <v>46</v>
      </c>
      <c r="B241" s="49"/>
      <c r="C241" s="49"/>
      <c r="D241" s="49"/>
      <c r="E241" s="49"/>
      <c r="F241" s="49"/>
      <c r="G241" s="49"/>
      <c r="H241" s="49"/>
      <c r="I241" s="49"/>
      <c r="J241" s="15"/>
      <c r="K241" s="15"/>
      <c r="L241" s="15"/>
      <c r="M241" s="15"/>
      <c r="N241" s="15"/>
      <c r="O241" s="15"/>
      <c r="P241" s="15"/>
      <c r="Q241" s="15"/>
      <c r="R241" s="16"/>
      <c r="S241" s="8"/>
    </row>
    <row r="242" spans="1:19" s="8" customFormat="1">
      <c r="A242" s="49"/>
      <c r="B242" s="49"/>
      <c r="C242" s="49"/>
      <c r="D242" s="49"/>
      <c r="E242" s="49"/>
      <c r="F242" s="49"/>
      <c r="G242" s="49"/>
      <c r="H242" s="49"/>
      <c r="I242" s="49"/>
      <c r="J242" s="15"/>
      <c r="K242" s="15"/>
      <c r="L242" s="15"/>
      <c r="M242" s="15"/>
      <c r="N242" s="15"/>
      <c r="O242" s="15"/>
      <c r="P242" s="15"/>
      <c r="Q242" s="15"/>
      <c r="R242" s="16"/>
    </row>
    <row r="243" spans="1:19">
      <c r="A243" s="72" t="s">
        <v>97</v>
      </c>
      <c r="B243" s="73"/>
      <c r="C243" s="73"/>
      <c r="D243" s="73"/>
      <c r="E243" s="73"/>
      <c r="F243" s="73"/>
      <c r="G243" s="73"/>
      <c r="H243" s="73"/>
      <c r="I243" s="73"/>
      <c r="J243" s="73"/>
      <c r="K243" s="73"/>
      <c r="L243" s="73"/>
      <c r="M243" s="73"/>
      <c r="N243" s="73"/>
      <c r="O243" s="73"/>
      <c r="P243" s="73"/>
      <c r="Q243" s="60"/>
      <c r="R243" s="8"/>
      <c r="S243" s="8"/>
    </row>
    <row r="244" spans="1:19" ht="18">
      <c r="A244" s="74" t="s">
        <v>27</v>
      </c>
      <c r="B244" s="75"/>
      <c r="C244" s="75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60"/>
      <c r="R244" s="8"/>
      <c r="S244" s="8"/>
    </row>
    <row r="245" spans="1:19">
      <c r="A245" s="72" t="s">
        <v>40</v>
      </c>
      <c r="B245" s="73"/>
      <c r="C245" s="73"/>
      <c r="D245" s="73"/>
      <c r="E245" s="73"/>
      <c r="F245" s="73"/>
      <c r="G245" s="73"/>
      <c r="H245" s="73"/>
      <c r="I245" s="73"/>
      <c r="J245" s="73"/>
      <c r="K245" s="73"/>
      <c r="L245" s="73"/>
      <c r="M245" s="73"/>
      <c r="N245" s="73"/>
      <c r="O245" s="73"/>
      <c r="P245" s="73"/>
      <c r="Q245" s="60"/>
      <c r="R245" s="8"/>
      <c r="S245" s="8"/>
    </row>
    <row r="246" spans="1:19">
      <c r="A246" s="64">
        <v>1</v>
      </c>
      <c r="B246" s="64"/>
      <c r="C246" s="12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3">
        <f t="shared" ref="N246:N247" si="136">(IF(F246="OŽ",IF(L246=1,550.8,IF(L246=2,426.38,IF(L246=3,342.14,IF(L246=4,181.44,IF(L246=5,168.48,IF(L246=6,155.52,IF(L246=7,148.5,IF(L246=8,144,0))))))))+IF(L246&lt;=8,0,IF(L246&lt;=16,137.7,IF(L246&lt;=24,108,IF(L246&lt;=32,80.1,IF(L246&lt;=36,52.2,0)))))-IF(L246&lt;=8,0,IF(L246&lt;=16,(L246-9)*2.754,IF(L246&lt;=24,(L246-17)* 2.754,IF(L246&lt;=32,(L246-25)* 2.754,IF(L246&lt;=36,(L246-33)*2.754,0))))),0)+IF(F246="PČ",IF(L246=1,449,IF(L246=2,314.6,IF(L246=3,238,IF(L246=4,172,IF(L246=5,159,IF(L246=6,145,IF(L246=7,132,IF(L246=8,119,0))))))))+IF(L246&lt;=8,0,IF(L246&lt;=16,88,IF(L246&lt;=24,55,IF(L246&lt;=32,22,0))))-IF(L246&lt;=8,0,IF(L246&lt;=16,(L246-9)*2.245,IF(L246&lt;=24,(L246-17)*2.245,IF(L246&lt;=32,(L246-25)*2.245,0)))),0)+IF(F246="PČneol",IF(L246=1,85,IF(L246=2,64.61,IF(L246=3,50.76,IF(L246=4,16.25,IF(L246=5,15,IF(L246=6,13.75,IF(L246=7,12.5,IF(L246=8,11.25,0))))))))+IF(L246&lt;=8,0,IF(L246&lt;=16,9,0))-IF(L246&lt;=8,0,IF(L246&lt;=16,(L246-9)*0.425,0)),0)+IF(F246="PŽ",IF(L246=1,85,IF(L246=2,59.5,IF(L246=3,45,IF(L246=4,32.5,IF(L246=5,30,IF(L246=6,27.5,IF(L246=7,25,IF(L246=8,22.5,0))))))))+IF(L246&lt;=8,0,IF(L246&lt;=16,19,IF(L246&lt;=24,13,IF(L246&lt;=32,8,0))))-IF(L246&lt;=8,0,IF(L246&lt;=16,(L246-9)*0.425,IF(L246&lt;=24,(L246-17)*0.425,IF(L246&lt;=32,(L246-25)*0.425,0)))),0)+IF(F246="EČ",IF(L246=1,204,IF(L246=2,156.24,IF(L246=3,123.84,IF(L246=4,72,IF(L246=5,66,IF(L246=6,60,IF(L246=7,54,IF(L246=8,48,0))))))))+IF(L246&lt;=8,0,IF(L246&lt;=16,40,IF(L246&lt;=24,25,0)))-IF(L246&lt;=8,0,IF(L246&lt;=16,(L246-9)*1.02,IF(L246&lt;=24,(L246-17)*1.02,0))),0)+IF(F246="EČneol",IF(L246=1,68,IF(L246=2,51.69,IF(L246=3,40.61,IF(L246=4,13,IF(L246=5,12,IF(L246=6,11,IF(L246=7,10,IF(L246=8,9,0)))))))))+IF(F246="EŽ",IF(L246=1,68,IF(L246=2,47.6,IF(L246=3,36,IF(L246=4,18,IF(L246=5,16.5,IF(L246=6,15,IF(L246=7,13.5,IF(L246=8,12,0))))))))+IF(L246&lt;=8,0,IF(L246&lt;=16,10,IF(L246&lt;=24,6,0)))-IF(L246&lt;=8,0,IF(L246&lt;=16,(L246-9)*0.34,IF(L246&lt;=24,(L246-17)*0.34,0))),0)+IF(F246="PT",IF(L246=1,68,IF(L246=2,52.08,IF(L246=3,41.28,IF(L246=4,24,IF(L246=5,22,IF(L246=6,20,IF(L246=7,18,IF(L246=8,16,0))))))))+IF(L246&lt;=8,0,IF(L246&lt;=16,13,IF(L246&lt;=24,9,IF(L246&lt;=32,4,0))))-IF(L246&lt;=8,0,IF(L246&lt;=16,(L246-9)*0.34,IF(L246&lt;=24,(L246-17)*0.34,IF(L246&lt;=32,(L246-25)*0.34,0)))),0)+IF(F246="JOŽ",IF(L246=1,85,IF(L246=2,59.5,IF(L246=3,45,IF(L246=4,32.5,IF(L246=5,30,IF(L246=6,27.5,IF(L246=7,25,IF(L246=8,22.5,0))))))))+IF(L246&lt;=8,0,IF(L246&lt;=16,19,IF(L246&lt;=24,13,0)))-IF(L246&lt;=8,0,IF(L246&lt;=16,(L246-9)*0.425,IF(L246&lt;=24,(L246-17)*0.425,0))),0)+IF(F246="JPČ",IF(L246=1,68,IF(L246=2,47.6,IF(L246=3,36,IF(L246=4,26,IF(L246=5,24,IF(L246=6,22,IF(L246=7,20,IF(L246=8,18,0))))))))+IF(L246&lt;=8,0,IF(L246&lt;=16,13,IF(L246&lt;=24,9,0)))-IF(L246&lt;=8,0,IF(L246&lt;=16,(L246-9)*0.34,IF(L246&lt;=24,(L246-17)*0.34,0))),0)+IF(F246="JEČ",IF(L246=1,34,IF(L246=2,26.04,IF(L246=3,20.6,IF(L246=4,12,IF(L246=5,11,IF(L246=6,10,IF(L246=7,9,IF(L246=8,8,0))))))))+IF(L246&lt;=8,0,IF(L246&lt;=16,6,0))-IF(L246&lt;=8,0,IF(L246&lt;=16,(L246-9)*0.17,0)),0)+IF(F246="JEOF",IF(L246=1,34,IF(L246=2,26.04,IF(L246=3,20.6,IF(L246=4,12,IF(L246=5,11,IF(L246=6,10,IF(L246=7,9,IF(L246=8,8,0))))))))+IF(L246&lt;=8,0,IF(L246&lt;=16,6,0))-IF(L246&lt;=8,0,IF(L246&lt;=16,(L246-9)*0.17,0)),0)+IF(F246="JnPČ",IF(L246=1,51,IF(L246=2,35.7,IF(L246=3,27,IF(L246=4,19.5,IF(L246=5,18,IF(L246=6,16.5,IF(L246=7,15,IF(L246=8,13.5,0))))))))+IF(L246&lt;=8,0,IF(L246&lt;=16,10,0))-IF(L246&lt;=8,0,IF(L246&lt;=16,(L246-9)*0.255,0)),0)+IF(F246="JnEČ",IF(L246=1,25.5,IF(L246=2,19.53,IF(L246=3,15.48,IF(L246=4,9,IF(L246=5,8.25,IF(L246=6,7.5,IF(L246=7,6.75,IF(L246=8,6,0))))))))+IF(L246&lt;=8,0,IF(L246&lt;=16,5,0))-IF(L246&lt;=8,0,IF(L246&lt;=16,(L246-9)*0.1275,0)),0)+IF(F246="JčPČ",IF(L246=1,21.25,IF(L246=2,14.5,IF(L246=3,11.5,IF(L246=4,7,IF(L246=5,6.5,IF(L246=6,6,IF(L246=7,5.5,IF(L246=8,5,0))))))))+IF(L246&lt;=8,0,IF(L246&lt;=16,4,0))-IF(L246&lt;=8,0,IF(L246&lt;=16,(L246-9)*0.10625,0)),0)+IF(F246="JčEČ",IF(L246=1,17,IF(L246=2,13.02,IF(L246=3,10.32,IF(L246=4,6,IF(L246=5,5.5,IF(L246=6,5,IF(L246=7,4.5,IF(L246=8,4,0))))))))+IF(L246&lt;=8,0,IF(L246&lt;=16,3,0))-IF(L246&lt;=8,0,IF(L246&lt;=16,(L246-9)*0.085,0)),0)+IF(F246="NEAK",IF(L246=1,11.48,IF(L246=2,8.79,IF(L246=3,6.97,IF(L246=4,4.05,IF(L246=5,3.71,IF(L246=6,3.38,IF(L246=7,3.04,IF(L246=8,2.7,0))))))))+IF(L246&lt;=8,0,IF(L246&lt;=16,2,IF(L246&lt;=24,1.3,0)))-IF(L246&lt;=8,0,IF(L246&lt;=16,(L246-9)*0.0574,IF(L246&lt;=24,(L246-17)*0.0574,0))),0))*IF(L246&lt;0,1,IF(OR(F246="PČ",F246="PŽ",F246="PT"),IF(J246&lt;32,J246/32,1),1))* IF(L246&lt;0,1,IF(OR(F246="EČ",F246="EŽ",F246="JOŽ",F246="JPČ",F246="NEAK"),IF(J246&lt;24,J246/24,1),1))*IF(L246&lt;0,1,IF(OR(F246="PČneol",F246="JEČ",F246="JEOF",F246="JnPČ",F246="JnEČ",F246="JčPČ",F246="JčEČ"),IF(J246&lt;16,J246/16,1),1))*IF(L246&lt;0,1,IF(F246="EČneol",IF(J246&lt;8,J246/8,1),1))</f>
        <v>0</v>
      </c>
      <c r="O246" s="9">
        <f t="shared" ref="O246:O247" si="137">IF(F246="OŽ",N246,IF(H246="Ne",IF(J246*0.3&lt;J246-L246,N246,0),IF(J246*0.1&lt;J246-L246,N246,0)))</f>
        <v>0</v>
      </c>
      <c r="P246" s="4">
        <f t="shared" ref="P246" si="138">IF(O246=0,0,IF(F246="OŽ",IF(L246&gt;35,0,IF(J246&gt;35,(36-L246)*1.836,((36-L246)-(36-J246))*1.836)),0)+IF(F246="PČ",IF(L246&gt;31,0,IF(J246&gt;31,(32-L246)*1.347,((32-L246)-(32-J246))*1.347)),0)+ IF(F246="PČneol",IF(L246&gt;15,0,IF(J246&gt;15,(16-L246)*0.255,((16-L246)-(16-J246))*0.255)),0)+IF(F246="PŽ",IF(L246&gt;31,0,IF(J246&gt;31,(32-L246)*0.255,((32-L246)-(32-J246))*0.255)),0)+IF(F246="EČ",IF(L246&gt;23,0,IF(J246&gt;23,(24-L246)*0.612,((24-L246)-(24-J246))*0.612)),0)+IF(F246="EČneol",IF(L246&gt;7,0,IF(J246&gt;7,(8-L246)*0.204,((8-L246)-(8-J246))*0.204)),0)+IF(F246="EŽ",IF(L246&gt;23,0,IF(J246&gt;23,(24-L246)*0.204,((24-L246)-(24-J246))*0.204)),0)+IF(F246="PT",IF(L246&gt;31,0,IF(J246&gt;31,(32-L246)*0.204,((32-L246)-(32-J246))*0.204)),0)+IF(F246="JOŽ",IF(L246&gt;23,0,IF(J246&gt;23,(24-L246)*0.255,((24-L246)-(24-J246))*0.255)),0)+IF(F246="JPČ",IF(L246&gt;23,0,IF(J246&gt;23,(24-L246)*0.204,((24-L246)-(24-J246))*0.204)),0)+IF(F246="JEČ",IF(L246&gt;15,0,IF(J246&gt;15,(16-L246)*0.102,((16-L246)-(16-J246))*0.102)),0)+IF(F246="JEOF",IF(L246&gt;15,0,IF(J246&gt;15,(16-L246)*0.102,((16-L246)-(16-J246))*0.102)),0)+IF(F246="JnPČ",IF(L246&gt;15,0,IF(J246&gt;15,(16-L246)*0.153,((16-L246)-(16-J246))*0.153)),0)+IF(F246="JnEČ",IF(L246&gt;15,0,IF(J246&gt;15,(16-L246)*0.0765,((16-L246)-(16-J246))*0.0765)),0)+IF(F246="JčPČ",IF(L246&gt;15,0,IF(J246&gt;15,(16-L246)*0.06375,((16-L246)-(16-J246))*0.06375)),0)+IF(F246="JčEČ",IF(L246&gt;15,0,IF(J246&gt;15,(16-L246)*0.051,((16-L246)-(16-J246))*0.051)),0)+IF(F246="NEAK",IF(L246&gt;23,0,IF(J246&gt;23,(24-L246)*0.03444,((24-L246)-(24-J246))*0.03444)),0))</f>
        <v>0</v>
      </c>
      <c r="Q246" s="11">
        <f t="shared" ref="Q246" si="139">IF(ISERROR(P246*100/N246),0,(P246*100/N246))</f>
        <v>0</v>
      </c>
      <c r="R246" s="10">
        <f t="shared" ref="R246:R247" si="140">IF(Q246&lt;=30,O246+P246,O246+O246*0.3)*IF(G246=1,0.4,IF(G246=2,0.75,IF(G246="1 (kas 4 m. 1 k. nerengiamos)",0.52,1)))*IF(D246="olimpinė",1,IF(M246="Ne",0.5,1))*IF(OR(A$5="Lietuvos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federacija"),IF(OR(J246&lt;8,K246&lt;16),0,1),1)*E246*IF(I246&lt;=1,1,1/I246)*IF(OR(A$5="Lietuvos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46" s="8"/>
    </row>
    <row r="247" spans="1:19">
      <c r="A247" s="64">
        <v>2</v>
      </c>
      <c r="B247" s="64"/>
      <c r="C247" s="12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3">
        <f t="shared" si="136"/>
        <v>0</v>
      </c>
      <c r="O247" s="9">
        <f t="shared" si="137"/>
        <v>0</v>
      </c>
      <c r="P247" s="4">
        <f t="shared" ref="P247" si="141">IF(O247=0,0,IF(F247="OŽ",IF(L247&gt;35,0,IF(J247&gt;35,(36-L247)*1.836,((36-L247)-(36-J247))*1.836)),0)+IF(F247="PČ",IF(L247&gt;31,0,IF(J247&gt;31,(32-L247)*1.347,((32-L247)-(32-J247))*1.347)),0)+ IF(F247="PČneol",IF(L247&gt;15,0,IF(J247&gt;15,(16-L247)*0.255,((16-L247)-(16-J247))*0.255)),0)+IF(F247="PŽ",IF(L247&gt;31,0,IF(J247&gt;31,(32-L247)*0.255,((32-L247)-(32-J247))*0.255)),0)+IF(F247="EČ",IF(L247&gt;23,0,IF(J247&gt;23,(24-L247)*0.612,((24-L247)-(24-J247))*0.612)),0)+IF(F247="EČneol",IF(L247&gt;7,0,IF(J247&gt;7,(8-L247)*0.204,((8-L247)-(8-J247))*0.204)),0)+IF(F247="EŽ",IF(L247&gt;23,0,IF(J247&gt;23,(24-L247)*0.204,((24-L247)-(24-J247))*0.204)),0)+IF(F247="PT",IF(L247&gt;31,0,IF(J247&gt;31,(32-L247)*0.204,((32-L247)-(32-J247))*0.204)),0)+IF(F247="JOŽ",IF(L247&gt;23,0,IF(J247&gt;23,(24-L247)*0.255,((24-L247)-(24-J247))*0.255)),0)+IF(F247="JPČ",IF(L247&gt;23,0,IF(J247&gt;23,(24-L247)*0.204,((24-L247)-(24-J247))*0.204)),0)+IF(F247="JEČ",IF(L247&gt;15,0,IF(J247&gt;15,(16-L247)*0.102,((16-L247)-(16-J247))*0.102)),0)+IF(F247="JEOF",IF(L247&gt;15,0,IF(J247&gt;15,(16-L247)*0.102,((16-L247)-(16-J247))*0.102)),0)+IF(F247="JnPČ",IF(L247&gt;15,0,IF(J247&gt;15,(16-L247)*0.153,((16-L247)-(16-J247))*0.153)),0)+IF(F247="JnEČ",IF(L247&gt;15,0,IF(J247&gt;15,(16-L247)*0.0765,((16-L247)-(16-J247))*0.0765)),0)+IF(F247="JčPČ",IF(L247&gt;15,0,IF(J247&gt;15,(16-L247)*0.06375,((16-L247)-(16-J247))*0.06375)),0)+IF(F247="JčEČ",IF(L247&gt;15,0,IF(J247&gt;15,(16-L247)*0.051,((16-L247)-(16-J247))*0.051)),0)+IF(F247="NEAK",IF(L247&gt;23,0,IF(J247&gt;23,(24-L247)*0.03444,((24-L247)-(24-J247))*0.03444)),0))</f>
        <v>0</v>
      </c>
      <c r="Q247" s="11">
        <f t="shared" ref="Q247" si="142">IF(ISERROR(P247*100/N247),0,(P247*100/N247))</f>
        <v>0</v>
      </c>
      <c r="R247" s="10">
        <f t="shared" si="140"/>
        <v>0</v>
      </c>
      <c r="S247" s="8"/>
    </row>
    <row r="248" spans="1:19">
      <c r="A248" s="67" t="s">
        <v>33</v>
      </c>
      <c r="B248" s="68"/>
      <c r="C248" s="68"/>
      <c r="D248" s="68"/>
      <c r="E248" s="68"/>
      <c r="F248" s="68"/>
      <c r="G248" s="68"/>
      <c r="H248" s="68"/>
      <c r="I248" s="68"/>
      <c r="J248" s="68"/>
      <c r="K248" s="68"/>
      <c r="L248" s="68"/>
      <c r="M248" s="68"/>
      <c r="N248" s="68"/>
      <c r="O248" s="68"/>
      <c r="P248" s="68"/>
      <c r="Q248" s="69"/>
      <c r="R248" s="10">
        <f>SUM(R246:R247)</f>
        <v>0</v>
      </c>
      <c r="S248" s="8"/>
    </row>
    <row r="249" spans="1:19" ht="15.75">
      <c r="A249" s="24" t="s">
        <v>34</v>
      </c>
      <c r="B249" s="24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6"/>
      <c r="S249" s="8"/>
    </row>
    <row r="250" spans="1:19">
      <c r="A250" s="49" t="s">
        <v>46</v>
      </c>
      <c r="B250" s="49"/>
      <c r="C250" s="49"/>
      <c r="D250" s="49"/>
      <c r="E250" s="49"/>
      <c r="F250" s="49"/>
      <c r="G250" s="49"/>
      <c r="H250" s="49"/>
      <c r="I250" s="49"/>
      <c r="J250" s="15"/>
      <c r="K250" s="15"/>
      <c r="L250" s="15"/>
      <c r="M250" s="15"/>
      <c r="N250" s="15"/>
      <c r="O250" s="15"/>
      <c r="P250" s="15"/>
      <c r="Q250" s="15"/>
      <c r="R250" s="16"/>
      <c r="S250" s="8"/>
    </row>
    <row r="251" spans="1:19" s="8" customFormat="1">
      <c r="A251" s="49"/>
      <c r="B251" s="49"/>
      <c r="C251" s="49"/>
      <c r="D251" s="49"/>
      <c r="E251" s="49"/>
      <c r="F251" s="49"/>
      <c r="G251" s="49"/>
      <c r="H251" s="49"/>
      <c r="I251" s="49"/>
      <c r="J251" s="15"/>
      <c r="K251" s="15"/>
      <c r="L251" s="15"/>
      <c r="M251" s="15"/>
      <c r="N251" s="15"/>
      <c r="O251" s="15"/>
      <c r="P251" s="15"/>
      <c r="Q251" s="15"/>
      <c r="R251" s="16"/>
    </row>
    <row r="252" spans="1:19" ht="13.9" customHeight="1">
      <c r="A252" s="72" t="s">
        <v>97</v>
      </c>
      <c r="B252" s="73"/>
      <c r="C252" s="73"/>
      <c r="D252" s="73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  <c r="P252" s="73"/>
      <c r="Q252" s="60"/>
      <c r="R252" s="8"/>
      <c r="S252" s="8"/>
    </row>
    <row r="253" spans="1:19" ht="16.899999999999999" customHeight="1">
      <c r="A253" s="74" t="s">
        <v>27</v>
      </c>
      <c r="B253" s="75"/>
      <c r="C253" s="75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60"/>
      <c r="R253" s="8"/>
      <c r="S253" s="8"/>
    </row>
    <row r="254" spans="1:19" ht="15.6" customHeight="1">
      <c r="A254" s="72" t="s">
        <v>40</v>
      </c>
      <c r="B254" s="73"/>
      <c r="C254" s="73"/>
      <c r="D254" s="73"/>
      <c r="E254" s="73"/>
      <c r="F254" s="73"/>
      <c r="G254" s="73"/>
      <c r="H254" s="73"/>
      <c r="I254" s="73"/>
      <c r="J254" s="73"/>
      <c r="K254" s="73"/>
      <c r="L254" s="73"/>
      <c r="M254" s="73"/>
      <c r="N254" s="73"/>
      <c r="O254" s="73"/>
      <c r="P254" s="73"/>
      <c r="Q254" s="60"/>
      <c r="R254" s="8"/>
      <c r="S254" s="8"/>
    </row>
    <row r="255" spans="1:19" ht="13.9" customHeight="1">
      <c r="A255" s="64">
        <v>1</v>
      </c>
      <c r="B255" s="64"/>
      <c r="C255" s="12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3">
        <f t="shared" ref="N255:N256" si="143">(IF(F255="OŽ",IF(L255=1,550.8,IF(L255=2,426.38,IF(L255=3,342.14,IF(L255=4,181.44,IF(L255=5,168.48,IF(L255=6,155.52,IF(L255=7,148.5,IF(L255=8,144,0))))))))+IF(L255&lt;=8,0,IF(L255&lt;=16,137.7,IF(L255&lt;=24,108,IF(L255&lt;=32,80.1,IF(L255&lt;=36,52.2,0)))))-IF(L255&lt;=8,0,IF(L255&lt;=16,(L255-9)*2.754,IF(L255&lt;=24,(L255-17)* 2.754,IF(L255&lt;=32,(L255-25)* 2.754,IF(L255&lt;=36,(L255-33)*2.754,0))))),0)+IF(F255="PČ",IF(L255=1,449,IF(L255=2,314.6,IF(L255=3,238,IF(L255=4,172,IF(L255=5,159,IF(L255=6,145,IF(L255=7,132,IF(L255=8,119,0))))))))+IF(L255&lt;=8,0,IF(L255&lt;=16,88,IF(L255&lt;=24,55,IF(L255&lt;=32,22,0))))-IF(L255&lt;=8,0,IF(L255&lt;=16,(L255-9)*2.245,IF(L255&lt;=24,(L255-17)*2.245,IF(L255&lt;=32,(L255-25)*2.245,0)))),0)+IF(F255="PČneol",IF(L255=1,85,IF(L255=2,64.61,IF(L255=3,50.76,IF(L255=4,16.25,IF(L255=5,15,IF(L255=6,13.75,IF(L255=7,12.5,IF(L255=8,11.25,0))))))))+IF(L255&lt;=8,0,IF(L255&lt;=16,9,0))-IF(L255&lt;=8,0,IF(L255&lt;=16,(L255-9)*0.425,0)),0)+IF(F255="PŽ",IF(L255=1,85,IF(L255=2,59.5,IF(L255=3,45,IF(L255=4,32.5,IF(L255=5,30,IF(L255=6,27.5,IF(L255=7,25,IF(L255=8,22.5,0))))))))+IF(L255&lt;=8,0,IF(L255&lt;=16,19,IF(L255&lt;=24,13,IF(L255&lt;=32,8,0))))-IF(L255&lt;=8,0,IF(L255&lt;=16,(L255-9)*0.425,IF(L255&lt;=24,(L255-17)*0.425,IF(L255&lt;=32,(L255-25)*0.425,0)))),0)+IF(F255="EČ",IF(L255=1,204,IF(L255=2,156.24,IF(L255=3,123.84,IF(L255=4,72,IF(L255=5,66,IF(L255=6,60,IF(L255=7,54,IF(L255=8,48,0))))))))+IF(L255&lt;=8,0,IF(L255&lt;=16,40,IF(L255&lt;=24,25,0)))-IF(L255&lt;=8,0,IF(L255&lt;=16,(L255-9)*1.02,IF(L255&lt;=24,(L255-17)*1.02,0))),0)+IF(F255="EČneol",IF(L255=1,68,IF(L255=2,51.69,IF(L255=3,40.61,IF(L255=4,13,IF(L255=5,12,IF(L255=6,11,IF(L255=7,10,IF(L255=8,9,0)))))))))+IF(F255="EŽ",IF(L255=1,68,IF(L255=2,47.6,IF(L255=3,36,IF(L255=4,18,IF(L255=5,16.5,IF(L255=6,15,IF(L255=7,13.5,IF(L255=8,12,0))))))))+IF(L255&lt;=8,0,IF(L255&lt;=16,10,IF(L255&lt;=24,6,0)))-IF(L255&lt;=8,0,IF(L255&lt;=16,(L255-9)*0.34,IF(L255&lt;=24,(L255-17)*0.34,0))),0)+IF(F255="PT",IF(L255=1,68,IF(L255=2,52.08,IF(L255=3,41.28,IF(L255=4,24,IF(L255=5,22,IF(L255=6,20,IF(L255=7,18,IF(L255=8,16,0))))))))+IF(L255&lt;=8,0,IF(L255&lt;=16,13,IF(L255&lt;=24,9,IF(L255&lt;=32,4,0))))-IF(L255&lt;=8,0,IF(L255&lt;=16,(L255-9)*0.34,IF(L255&lt;=24,(L255-17)*0.34,IF(L255&lt;=32,(L255-25)*0.34,0)))),0)+IF(F255="JOŽ",IF(L255=1,85,IF(L255=2,59.5,IF(L255=3,45,IF(L255=4,32.5,IF(L255=5,30,IF(L255=6,27.5,IF(L255=7,25,IF(L255=8,22.5,0))))))))+IF(L255&lt;=8,0,IF(L255&lt;=16,19,IF(L255&lt;=24,13,0)))-IF(L255&lt;=8,0,IF(L255&lt;=16,(L255-9)*0.425,IF(L255&lt;=24,(L255-17)*0.425,0))),0)+IF(F255="JPČ",IF(L255=1,68,IF(L255=2,47.6,IF(L255=3,36,IF(L255=4,26,IF(L255=5,24,IF(L255=6,22,IF(L255=7,20,IF(L255=8,18,0))))))))+IF(L255&lt;=8,0,IF(L255&lt;=16,13,IF(L255&lt;=24,9,0)))-IF(L255&lt;=8,0,IF(L255&lt;=16,(L255-9)*0.34,IF(L255&lt;=24,(L255-17)*0.34,0))),0)+IF(F255="JEČ",IF(L255=1,34,IF(L255=2,26.04,IF(L255=3,20.6,IF(L255=4,12,IF(L255=5,11,IF(L255=6,10,IF(L255=7,9,IF(L255=8,8,0))))))))+IF(L255&lt;=8,0,IF(L255&lt;=16,6,0))-IF(L255&lt;=8,0,IF(L255&lt;=16,(L255-9)*0.17,0)),0)+IF(F255="JEOF",IF(L255=1,34,IF(L255=2,26.04,IF(L255=3,20.6,IF(L255=4,12,IF(L255=5,11,IF(L255=6,10,IF(L255=7,9,IF(L255=8,8,0))))))))+IF(L255&lt;=8,0,IF(L255&lt;=16,6,0))-IF(L255&lt;=8,0,IF(L255&lt;=16,(L255-9)*0.17,0)),0)+IF(F255="JnPČ",IF(L255=1,51,IF(L255=2,35.7,IF(L255=3,27,IF(L255=4,19.5,IF(L255=5,18,IF(L255=6,16.5,IF(L255=7,15,IF(L255=8,13.5,0))))))))+IF(L255&lt;=8,0,IF(L255&lt;=16,10,0))-IF(L255&lt;=8,0,IF(L255&lt;=16,(L255-9)*0.255,0)),0)+IF(F255="JnEČ",IF(L255=1,25.5,IF(L255=2,19.53,IF(L255=3,15.48,IF(L255=4,9,IF(L255=5,8.25,IF(L255=6,7.5,IF(L255=7,6.75,IF(L255=8,6,0))))))))+IF(L255&lt;=8,0,IF(L255&lt;=16,5,0))-IF(L255&lt;=8,0,IF(L255&lt;=16,(L255-9)*0.1275,0)),0)+IF(F255="JčPČ",IF(L255=1,21.25,IF(L255=2,14.5,IF(L255=3,11.5,IF(L255=4,7,IF(L255=5,6.5,IF(L255=6,6,IF(L255=7,5.5,IF(L255=8,5,0))))))))+IF(L255&lt;=8,0,IF(L255&lt;=16,4,0))-IF(L255&lt;=8,0,IF(L255&lt;=16,(L255-9)*0.10625,0)),0)+IF(F255="JčEČ",IF(L255=1,17,IF(L255=2,13.02,IF(L255=3,10.32,IF(L255=4,6,IF(L255=5,5.5,IF(L255=6,5,IF(L255=7,4.5,IF(L255=8,4,0))))))))+IF(L255&lt;=8,0,IF(L255&lt;=16,3,0))-IF(L255&lt;=8,0,IF(L255&lt;=16,(L255-9)*0.085,0)),0)+IF(F255="NEAK",IF(L255=1,11.48,IF(L255=2,8.79,IF(L255=3,6.97,IF(L255=4,4.05,IF(L255=5,3.71,IF(L255=6,3.38,IF(L255=7,3.04,IF(L255=8,2.7,0))))))))+IF(L255&lt;=8,0,IF(L255&lt;=16,2,IF(L255&lt;=24,1.3,0)))-IF(L255&lt;=8,0,IF(L255&lt;=16,(L255-9)*0.0574,IF(L255&lt;=24,(L255-17)*0.0574,0))),0))*IF(L255&lt;0,1,IF(OR(F255="PČ",F255="PŽ",F255="PT"),IF(J255&lt;32,J255/32,1),1))* IF(L255&lt;0,1,IF(OR(F255="EČ",F255="EŽ",F255="JOŽ",F255="JPČ",F255="NEAK"),IF(J255&lt;24,J255/24,1),1))*IF(L255&lt;0,1,IF(OR(F255="PČneol",F255="JEČ",F255="JEOF",F255="JnPČ",F255="JnEČ",F255="JčPČ",F255="JčEČ"),IF(J255&lt;16,J255/16,1),1))*IF(L255&lt;0,1,IF(F255="EČneol",IF(J255&lt;8,J255/8,1),1))</f>
        <v>0</v>
      </c>
      <c r="O255" s="9">
        <f t="shared" ref="O255:O256" si="144">IF(F255="OŽ",N255,IF(H255="Ne",IF(J255*0.3&lt;J255-L255,N255,0),IF(J255*0.1&lt;J255-L255,N255,0)))</f>
        <v>0</v>
      </c>
      <c r="P255" s="4">
        <f t="shared" ref="P255" si="145">IF(O255=0,0,IF(F255="OŽ",IF(L255&gt;35,0,IF(J255&gt;35,(36-L255)*1.836,((36-L255)-(36-J255))*1.836)),0)+IF(F255="PČ",IF(L255&gt;31,0,IF(J255&gt;31,(32-L255)*1.347,((32-L255)-(32-J255))*1.347)),0)+ IF(F255="PČneol",IF(L255&gt;15,0,IF(J255&gt;15,(16-L255)*0.255,((16-L255)-(16-J255))*0.255)),0)+IF(F255="PŽ",IF(L255&gt;31,0,IF(J255&gt;31,(32-L255)*0.255,((32-L255)-(32-J255))*0.255)),0)+IF(F255="EČ",IF(L255&gt;23,0,IF(J255&gt;23,(24-L255)*0.612,((24-L255)-(24-J255))*0.612)),0)+IF(F255="EČneol",IF(L255&gt;7,0,IF(J255&gt;7,(8-L255)*0.204,((8-L255)-(8-J255))*0.204)),0)+IF(F255="EŽ",IF(L255&gt;23,0,IF(J255&gt;23,(24-L255)*0.204,((24-L255)-(24-J255))*0.204)),0)+IF(F255="PT",IF(L255&gt;31,0,IF(J255&gt;31,(32-L255)*0.204,((32-L255)-(32-J255))*0.204)),0)+IF(F255="JOŽ",IF(L255&gt;23,0,IF(J255&gt;23,(24-L255)*0.255,((24-L255)-(24-J255))*0.255)),0)+IF(F255="JPČ",IF(L255&gt;23,0,IF(J255&gt;23,(24-L255)*0.204,((24-L255)-(24-J255))*0.204)),0)+IF(F255="JEČ",IF(L255&gt;15,0,IF(J255&gt;15,(16-L255)*0.102,((16-L255)-(16-J255))*0.102)),0)+IF(F255="JEOF",IF(L255&gt;15,0,IF(J255&gt;15,(16-L255)*0.102,((16-L255)-(16-J255))*0.102)),0)+IF(F255="JnPČ",IF(L255&gt;15,0,IF(J255&gt;15,(16-L255)*0.153,((16-L255)-(16-J255))*0.153)),0)+IF(F255="JnEČ",IF(L255&gt;15,0,IF(J255&gt;15,(16-L255)*0.0765,((16-L255)-(16-J255))*0.0765)),0)+IF(F255="JčPČ",IF(L255&gt;15,0,IF(J255&gt;15,(16-L255)*0.06375,((16-L255)-(16-J255))*0.06375)),0)+IF(F255="JčEČ",IF(L255&gt;15,0,IF(J255&gt;15,(16-L255)*0.051,((16-L255)-(16-J255))*0.051)),0)+IF(F255="NEAK",IF(L255&gt;23,0,IF(J255&gt;23,(24-L255)*0.03444,((24-L255)-(24-J255))*0.03444)),0))</f>
        <v>0</v>
      </c>
      <c r="Q255" s="11">
        <f t="shared" ref="Q255" si="146">IF(ISERROR(P255*100/N255),0,(P255*100/N255))</f>
        <v>0</v>
      </c>
      <c r="R255" s="10">
        <f t="shared" ref="R255:R256" si="147">IF(Q255&lt;=30,O255+P255,O255+O255*0.3)*IF(G255=1,0.4,IF(G255=2,0.75,IF(G255="1 (kas 4 m. 1 k. nerengiamos)",0.52,1)))*IF(D255="olimpinė",1,IF(M255="Ne",0.5,1))*IF(OR(A$5="Lietuvos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federacija"),IF(OR(J255&lt;8,K255&lt;16),0,1),1)*E255*IF(I255&lt;=1,1,1/I255)*IF(OR(A$5="Lietuvos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55" s="8"/>
    </row>
    <row r="256" spans="1:19">
      <c r="A256" s="64">
        <v>2</v>
      </c>
      <c r="B256" s="64"/>
      <c r="C256" s="12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3">
        <f t="shared" si="143"/>
        <v>0</v>
      </c>
      <c r="O256" s="9">
        <f t="shared" si="144"/>
        <v>0</v>
      </c>
      <c r="P256" s="4">
        <f t="shared" ref="P256" si="148">IF(O256=0,0,IF(F256="OŽ",IF(L256&gt;35,0,IF(J256&gt;35,(36-L256)*1.836,((36-L256)-(36-J256))*1.836)),0)+IF(F256="PČ",IF(L256&gt;31,0,IF(J256&gt;31,(32-L256)*1.347,((32-L256)-(32-J256))*1.347)),0)+ IF(F256="PČneol",IF(L256&gt;15,0,IF(J256&gt;15,(16-L256)*0.255,((16-L256)-(16-J256))*0.255)),0)+IF(F256="PŽ",IF(L256&gt;31,0,IF(J256&gt;31,(32-L256)*0.255,((32-L256)-(32-J256))*0.255)),0)+IF(F256="EČ",IF(L256&gt;23,0,IF(J256&gt;23,(24-L256)*0.612,((24-L256)-(24-J256))*0.612)),0)+IF(F256="EČneol",IF(L256&gt;7,0,IF(J256&gt;7,(8-L256)*0.204,((8-L256)-(8-J256))*0.204)),0)+IF(F256="EŽ",IF(L256&gt;23,0,IF(J256&gt;23,(24-L256)*0.204,((24-L256)-(24-J256))*0.204)),0)+IF(F256="PT",IF(L256&gt;31,0,IF(J256&gt;31,(32-L256)*0.204,((32-L256)-(32-J256))*0.204)),0)+IF(F256="JOŽ",IF(L256&gt;23,0,IF(J256&gt;23,(24-L256)*0.255,((24-L256)-(24-J256))*0.255)),0)+IF(F256="JPČ",IF(L256&gt;23,0,IF(J256&gt;23,(24-L256)*0.204,((24-L256)-(24-J256))*0.204)),0)+IF(F256="JEČ",IF(L256&gt;15,0,IF(J256&gt;15,(16-L256)*0.102,((16-L256)-(16-J256))*0.102)),0)+IF(F256="JEOF",IF(L256&gt;15,0,IF(J256&gt;15,(16-L256)*0.102,((16-L256)-(16-J256))*0.102)),0)+IF(F256="JnPČ",IF(L256&gt;15,0,IF(J256&gt;15,(16-L256)*0.153,((16-L256)-(16-J256))*0.153)),0)+IF(F256="JnEČ",IF(L256&gt;15,0,IF(J256&gt;15,(16-L256)*0.0765,((16-L256)-(16-J256))*0.0765)),0)+IF(F256="JčPČ",IF(L256&gt;15,0,IF(J256&gt;15,(16-L256)*0.06375,((16-L256)-(16-J256))*0.06375)),0)+IF(F256="JčEČ",IF(L256&gt;15,0,IF(J256&gt;15,(16-L256)*0.051,((16-L256)-(16-J256))*0.051)),0)+IF(F256="NEAK",IF(L256&gt;23,0,IF(J256&gt;23,(24-L256)*0.03444,((24-L256)-(24-J256))*0.03444)),0))</f>
        <v>0</v>
      </c>
      <c r="Q256" s="11">
        <f t="shared" ref="Q256" si="149">IF(ISERROR(P256*100/N256),0,(P256*100/N256))</f>
        <v>0</v>
      </c>
      <c r="R256" s="10">
        <f t="shared" si="147"/>
        <v>0</v>
      </c>
      <c r="S256" s="8"/>
    </row>
    <row r="257" spans="1:19" ht="13.9" customHeight="1">
      <c r="A257" s="67" t="s">
        <v>33</v>
      </c>
      <c r="B257" s="68"/>
      <c r="C257" s="68"/>
      <c r="D257" s="68"/>
      <c r="E257" s="68"/>
      <c r="F257" s="68"/>
      <c r="G257" s="68"/>
      <c r="H257" s="68"/>
      <c r="I257" s="68"/>
      <c r="J257" s="68"/>
      <c r="K257" s="68"/>
      <c r="L257" s="68"/>
      <c r="M257" s="68"/>
      <c r="N257" s="68"/>
      <c r="O257" s="68"/>
      <c r="P257" s="68"/>
      <c r="Q257" s="69"/>
      <c r="R257" s="10">
        <f>SUM(R255:R256)</f>
        <v>0</v>
      </c>
      <c r="S257" s="8"/>
    </row>
    <row r="258" spans="1:19" ht="15.75">
      <c r="A258" s="24" t="s">
        <v>34</v>
      </c>
      <c r="B258" s="24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6"/>
      <c r="S258" s="8"/>
    </row>
    <row r="259" spans="1:19">
      <c r="A259" s="49" t="s">
        <v>46</v>
      </c>
      <c r="B259" s="49"/>
      <c r="C259" s="49"/>
      <c r="D259" s="49"/>
      <c r="E259" s="49"/>
      <c r="F259" s="49"/>
      <c r="G259" s="49"/>
      <c r="H259" s="49"/>
      <c r="I259" s="49"/>
      <c r="J259" s="15"/>
      <c r="K259" s="15"/>
      <c r="L259" s="15"/>
      <c r="M259" s="15"/>
      <c r="N259" s="15"/>
      <c r="O259" s="15"/>
      <c r="P259" s="15"/>
      <c r="Q259" s="15"/>
      <c r="R259" s="16"/>
      <c r="S259" s="8"/>
    </row>
    <row r="260" spans="1:19">
      <c r="A260" s="49"/>
      <c r="B260" s="49"/>
      <c r="C260" s="49"/>
      <c r="D260" s="49"/>
      <c r="E260" s="49"/>
      <c r="F260" s="49"/>
      <c r="G260" s="49"/>
      <c r="H260" s="49"/>
      <c r="I260" s="49"/>
      <c r="J260" s="15"/>
      <c r="K260" s="15"/>
      <c r="L260" s="15"/>
      <c r="M260" s="15"/>
      <c r="N260" s="15"/>
      <c r="O260" s="15"/>
      <c r="P260" s="15"/>
      <c r="Q260" s="15"/>
      <c r="R260" s="16"/>
      <c r="S260" s="8"/>
    </row>
    <row r="261" spans="1:19">
      <c r="A261" s="72" t="s">
        <v>97</v>
      </c>
      <c r="B261" s="73"/>
      <c r="C261" s="73"/>
      <c r="D261" s="73"/>
      <c r="E261" s="73"/>
      <c r="F261" s="73"/>
      <c r="G261" s="73"/>
      <c r="H261" s="73"/>
      <c r="I261" s="73"/>
      <c r="J261" s="73"/>
      <c r="K261" s="73"/>
      <c r="L261" s="73"/>
      <c r="M261" s="73"/>
      <c r="N261" s="73"/>
      <c r="O261" s="73"/>
      <c r="P261" s="73"/>
      <c r="Q261" s="60"/>
      <c r="R261" s="8"/>
      <c r="S261" s="8"/>
    </row>
    <row r="262" spans="1:19" ht="18">
      <c r="A262" s="74" t="s">
        <v>27</v>
      </c>
      <c r="B262" s="75"/>
      <c r="C262" s="75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60"/>
      <c r="R262" s="8"/>
      <c r="S262" s="8"/>
    </row>
    <row r="263" spans="1:19">
      <c r="A263" s="72" t="s">
        <v>40</v>
      </c>
      <c r="B263" s="73"/>
      <c r="C263" s="73"/>
      <c r="D263" s="73"/>
      <c r="E263" s="73"/>
      <c r="F263" s="73"/>
      <c r="G263" s="73"/>
      <c r="H263" s="73"/>
      <c r="I263" s="73"/>
      <c r="J263" s="73"/>
      <c r="K263" s="73"/>
      <c r="L263" s="73"/>
      <c r="M263" s="73"/>
      <c r="N263" s="73"/>
      <c r="O263" s="73"/>
      <c r="P263" s="73"/>
      <c r="Q263" s="60"/>
      <c r="R263" s="8"/>
      <c r="S263" s="8"/>
    </row>
    <row r="264" spans="1:19">
      <c r="A264" s="64">
        <v>1</v>
      </c>
      <c r="B264" s="64"/>
      <c r="C264" s="12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3">
        <f t="shared" ref="N264:N265" si="150">(IF(F264="OŽ",IF(L264=1,550.8,IF(L264=2,426.38,IF(L264=3,342.14,IF(L264=4,181.44,IF(L264=5,168.48,IF(L264=6,155.52,IF(L264=7,148.5,IF(L264=8,144,0))))))))+IF(L264&lt;=8,0,IF(L264&lt;=16,137.7,IF(L264&lt;=24,108,IF(L264&lt;=32,80.1,IF(L264&lt;=36,52.2,0)))))-IF(L264&lt;=8,0,IF(L264&lt;=16,(L264-9)*2.754,IF(L264&lt;=24,(L264-17)* 2.754,IF(L264&lt;=32,(L264-25)* 2.754,IF(L264&lt;=36,(L264-33)*2.754,0))))),0)+IF(F264="PČ",IF(L264=1,449,IF(L264=2,314.6,IF(L264=3,238,IF(L264=4,172,IF(L264=5,159,IF(L264=6,145,IF(L264=7,132,IF(L264=8,119,0))))))))+IF(L264&lt;=8,0,IF(L264&lt;=16,88,IF(L264&lt;=24,55,IF(L264&lt;=32,22,0))))-IF(L264&lt;=8,0,IF(L264&lt;=16,(L264-9)*2.245,IF(L264&lt;=24,(L264-17)*2.245,IF(L264&lt;=32,(L264-25)*2.245,0)))),0)+IF(F264="PČneol",IF(L264=1,85,IF(L264=2,64.61,IF(L264=3,50.76,IF(L264=4,16.25,IF(L264=5,15,IF(L264=6,13.75,IF(L264=7,12.5,IF(L264=8,11.25,0))))))))+IF(L264&lt;=8,0,IF(L264&lt;=16,9,0))-IF(L264&lt;=8,0,IF(L264&lt;=16,(L264-9)*0.425,0)),0)+IF(F264="PŽ",IF(L264=1,85,IF(L264=2,59.5,IF(L264=3,45,IF(L264=4,32.5,IF(L264=5,30,IF(L264=6,27.5,IF(L264=7,25,IF(L264=8,22.5,0))))))))+IF(L264&lt;=8,0,IF(L264&lt;=16,19,IF(L264&lt;=24,13,IF(L264&lt;=32,8,0))))-IF(L264&lt;=8,0,IF(L264&lt;=16,(L264-9)*0.425,IF(L264&lt;=24,(L264-17)*0.425,IF(L264&lt;=32,(L264-25)*0.425,0)))),0)+IF(F264="EČ",IF(L264=1,204,IF(L264=2,156.24,IF(L264=3,123.84,IF(L264=4,72,IF(L264=5,66,IF(L264=6,60,IF(L264=7,54,IF(L264=8,48,0))))))))+IF(L264&lt;=8,0,IF(L264&lt;=16,40,IF(L264&lt;=24,25,0)))-IF(L264&lt;=8,0,IF(L264&lt;=16,(L264-9)*1.02,IF(L264&lt;=24,(L264-17)*1.02,0))),0)+IF(F264="EČneol",IF(L264=1,68,IF(L264=2,51.69,IF(L264=3,40.61,IF(L264=4,13,IF(L264=5,12,IF(L264=6,11,IF(L264=7,10,IF(L264=8,9,0)))))))))+IF(F264="EŽ",IF(L264=1,68,IF(L264=2,47.6,IF(L264=3,36,IF(L264=4,18,IF(L264=5,16.5,IF(L264=6,15,IF(L264=7,13.5,IF(L264=8,12,0))))))))+IF(L264&lt;=8,0,IF(L264&lt;=16,10,IF(L264&lt;=24,6,0)))-IF(L264&lt;=8,0,IF(L264&lt;=16,(L264-9)*0.34,IF(L264&lt;=24,(L264-17)*0.34,0))),0)+IF(F264="PT",IF(L264=1,68,IF(L264=2,52.08,IF(L264=3,41.28,IF(L264=4,24,IF(L264=5,22,IF(L264=6,20,IF(L264=7,18,IF(L264=8,16,0))))))))+IF(L264&lt;=8,0,IF(L264&lt;=16,13,IF(L264&lt;=24,9,IF(L264&lt;=32,4,0))))-IF(L264&lt;=8,0,IF(L264&lt;=16,(L264-9)*0.34,IF(L264&lt;=24,(L264-17)*0.34,IF(L264&lt;=32,(L264-25)*0.34,0)))),0)+IF(F264="JOŽ",IF(L264=1,85,IF(L264=2,59.5,IF(L264=3,45,IF(L264=4,32.5,IF(L264=5,30,IF(L264=6,27.5,IF(L264=7,25,IF(L264=8,22.5,0))))))))+IF(L264&lt;=8,0,IF(L264&lt;=16,19,IF(L264&lt;=24,13,0)))-IF(L264&lt;=8,0,IF(L264&lt;=16,(L264-9)*0.425,IF(L264&lt;=24,(L264-17)*0.425,0))),0)+IF(F264="JPČ",IF(L264=1,68,IF(L264=2,47.6,IF(L264=3,36,IF(L264=4,26,IF(L264=5,24,IF(L264=6,22,IF(L264=7,20,IF(L264=8,18,0))))))))+IF(L264&lt;=8,0,IF(L264&lt;=16,13,IF(L264&lt;=24,9,0)))-IF(L264&lt;=8,0,IF(L264&lt;=16,(L264-9)*0.34,IF(L264&lt;=24,(L264-17)*0.34,0))),0)+IF(F264="JEČ",IF(L264=1,34,IF(L264=2,26.04,IF(L264=3,20.6,IF(L264=4,12,IF(L264=5,11,IF(L264=6,10,IF(L264=7,9,IF(L264=8,8,0))))))))+IF(L264&lt;=8,0,IF(L264&lt;=16,6,0))-IF(L264&lt;=8,0,IF(L264&lt;=16,(L264-9)*0.17,0)),0)+IF(F264="JEOF",IF(L264=1,34,IF(L264=2,26.04,IF(L264=3,20.6,IF(L264=4,12,IF(L264=5,11,IF(L264=6,10,IF(L264=7,9,IF(L264=8,8,0))))))))+IF(L264&lt;=8,0,IF(L264&lt;=16,6,0))-IF(L264&lt;=8,0,IF(L264&lt;=16,(L264-9)*0.17,0)),0)+IF(F264="JnPČ",IF(L264=1,51,IF(L264=2,35.7,IF(L264=3,27,IF(L264=4,19.5,IF(L264=5,18,IF(L264=6,16.5,IF(L264=7,15,IF(L264=8,13.5,0))))))))+IF(L264&lt;=8,0,IF(L264&lt;=16,10,0))-IF(L264&lt;=8,0,IF(L264&lt;=16,(L264-9)*0.255,0)),0)+IF(F264="JnEČ",IF(L264=1,25.5,IF(L264=2,19.53,IF(L264=3,15.48,IF(L264=4,9,IF(L264=5,8.25,IF(L264=6,7.5,IF(L264=7,6.75,IF(L264=8,6,0))))))))+IF(L264&lt;=8,0,IF(L264&lt;=16,5,0))-IF(L264&lt;=8,0,IF(L264&lt;=16,(L264-9)*0.1275,0)),0)+IF(F264="JčPČ",IF(L264=1,21.25,IF(L264=2,14.5,IF(L264=3,11.5,IF(L264=4,7,IF(L264=5,6.5,IF(L264=6,6,IF(L264=7,5.5,IF(L264=8,5,0))))))))+IF(L264&lt;=8,0,IF(L264&lt;=16,4,0))-IF(L264&lt;=8,0,IF(L264&lt;=16,(L264-9)*0.10625,0)),0)+IF(F264="JčEČ",IF(L264=1,17,IF(L264=2,13.02,IF(L264=3,10.32,IF(L264=4,6,IF(L264=5,5.5,IF(L264=6,5,IF(L264=7,4.5,IF(L264=8,4,0))))))))+IF(L264&lt;=8,0,IF(L264&lt;=16,3,0))-IF(L264&lt;=8,0,IF(L264&lt;=16,(L264-9)*0.085,0)),0)+IF(F264="NEAK",IF(L264=1,11.48,IF(L264=2,8.79,IF(L264=3,6.97,IF(L264=4,4.05,IF(L264=5,3.71,IF(L264=6,3.38,IF(L264=7,3.04,IF(L264=8,2.7,0))))))))+IF(L264&lt;=8,0,IF(L264&lt;=16,2,IF(L264&lt;=24,1.3,0)))-IF(L264&lt;=8,0,IF(L264&lt;=16,(L264-9)*0.0574,IF(L264&lt;=24,(L264-17)*0.0574,0))),0))*IF(L264&lt;0,1,IF(OR(F264="PČ",F264="PŽ",F264="PT"),IF(J264&lt;32,J264/32,1),1))* IF(L264&lt;0,1,IF(OR(F264="EČ",F264="EŽ",F264="JOŽ",F264="JPČ",F264="NEAK"),IF(J264&lt;24,J264/24,1),1))*IF(L264&lt;0,1,IF(OR(F264="PČneol",F264="JEČ",F264="JEOF",F264="JnPČ",F264="JnEČ",F264="JčPČ",F264="JčEČ"),IF(J264&lt;16,J264/16,1),1))*IF(L264&lt;0,1,IF(F264="EČneol",IF(J264&lt;8,J264/8,1),1))</f>
        <v>0</v>
      </c>
      <c r="O264" s="9">
        <f t="shared" ref="O264:O265" si="151">IF(F264="OŽ",N264,IF(H264="Ne",IF(J264*0.3&lt;J264-L264,N264,0),IF(J264*0.1&lt;J264-L264,N264,0)))</f>
        <v>0</v>
      </c>
      <c r="P264" s="4">
        <f t="shared" ref="P264" si="152">IF(O264=0,0,IF(F264="OŽ",IF(L264&gt;35,0,IF(J264&gt;35,(36-L264)*1.836,((36-L264)-(36-J264))*1.836)),0)+IF(F264="PČ",IF(L264&gt;31,0,IF(J264&gt;31,(32-L264)*1.347,((32-L264)-(32-J264))*1.347)),0)+ IF(F264="PČneol",IF(L264&gt;15,0,IF(J264&gt;15,(16-L264)*0.255,((16-L264)-(16-J264))*0.255)),0)+IF(F264="PŽ",IF(L264&gt;31,0,IF(J264&gt;31,(32-L264)*0.255,((32-L264)-(32-J264))*0.255)),0)+IF(F264="EČ",IF(L264&gt;23,0,IF(J264&gt;23,(24-L264)*0.612,((24-L264)-(24-J264))*0.612)),0)+IF(F264="EČneol",IF(L264&gt;7,0,IF(J264&gt;7,(8-L264)*0.204,((8-L264)-(8-J264))*0.204)),0)+IF(F264="EŽ",IF(L264&gt;23,0,IF(J264&gt;23,(24-L264)*0.204,((24-L264)-(24-J264))*0.204)),0)+IF(F264="PT",IF(L264&gt;31,0,IF(J264&gt;31,(32-L264)*0.204,((32-L264)-(32-J264))*0.204)),0)+IF(F264="JOŽ",IF(L264&gt;23,0,IF(J264&gt;23,(24-L264)*0.255,((24-L264)-(24-J264))*0.255)),0)+IF(F264="JPČ",IF(L264&gt;23,0,IF(J264&gt;23,(24-L264)*0.204,((24-L264)-(24-J264))*0.204)),0)+IF(F264="JEČ",IF(L264&gt;15,0,IF(J264&gt;15,(16-L264)*0.102,((16-L264)-(16-J264))*0.102)),0)+IF(F264="JEOF",IF(L264&gt;15,0,IF(J264&gt;15,(16-L264)*0.102,((16-L264)-(16-J264))*0.102)),0)+IF(F264="JnPČ",IF(L264&gt;15,0,IF(J264&gt;15,(16-L264)*0.153,((16-L264)-(16-J264))*0.153)),0)+IF(F264="JnEČ",IF(L264&gt;15,0,IF(J264&gt;15,(16-L264)*0.0765,((16-L264)-(16-J264))*0.0765)),0)+IF(F264="JčPČ",IF(L264&gt;15,0,IF(J264&gt;15,(16-L264)*0.06375,((16-L264)-(16-J264))*0.06375)),0)+IF(F264="JčEČ",IF(L264&gt;15,0,IF(J264&gt;15,(16-L264)*0.051,((16-L264)-(16-J264))*0.051)),0)+IF(F264="NEAK",IF(L264&gt;23,0,IF(J264&gt;23,(24-L264)*0.03444,((24-L264)-(24-J264))*0.03444)),0))</f>
        <v>0</v>
      </c>
      <c r="Q264" s="11">
        <f t="shared" ref="Q264" si="153">IF(ISERROR(P264*100/N264),0,(P264*100/N264))</f>
        <v>0</v>
      </c>
      <c r="R264" s="10">
        <f t="shared" ref="R264:R265" si="154">IF(Q264&lt;=30,O264+P264,O264+O264*0.3)*IF(G264=1,0.4,IF(G264=2,0.75,IF(G264="1 (kas 4 m. 1 k. nerengiamos)",0.52,1)))*IF(D264="olimpinė",1,IF(M264="Ne",0.5,1))*IF(OR(A$5="Lietuvos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federacija"),IF(OR(J264&lt;8,K264&lt;16),0,1),1)*E264*IF(I264&lt;=1,1,1/I264)*IF(OR(A$5="Lietuvos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64" s="8"/>
    </row>
    <row r="265" spans="1:19">
      <c r="A265" s="64">
        <v>2</v>
      </c>
      <c r="B265" s="64"/>
      <c r="C265" s="12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3">
        <f t="shared" si="150"/>
        <v>0</v>
      </c>
      <c r="O265" s="9">
        <f t="shared" si="151"/>
        <v>0</v>
      </c>
      <c r="P265" s="4">
        <f t="shared" ref="P265" si="155">IF(O265=0,0,IF(F265="OŽ",IF(L265&gt;35,0,IF(J265&gt;35,(36-L265)*1.836,((36-L265)-(36-J265))*1.836)),0)+IF(F265="PČ",IF(L265&gt;31,0,IF(J265&gt;31,(32-L265)*1.347,((32-L265)-(32-J265))*1.347)),0)+ IF(F265="PČneol",IF(L265&gt;15,0,IF(J265&gt;15,(16-L265)*0.255,((16-L265)-(16-J265))*0.255)),0)+IF(F265="PŽ",IF(L265&gt;31,0,IF(J265&gt;31,(32-L265)*0.255,((32-L265)-(32-J265))*0.255)),0)+IF(F265="EČ",IF(L265&gt;23,0,IF(J265&gt;23,(24-L265)*0.612,((24-L265)-(24-J265))*0.612)),0)+IF(F265="EČneol",IF(L265&gt;7,0,IF(J265&gt;7,(8-L265)*0.204,((8-L265)-(8-J265))*0.204)),0)+IF(F265="EŽ",IF(L265&gt;23,0,IF(J265&gt;23,(24-L265)*0.204,((24-L265)-(24-J265))*0.204)),0)+IF(F265="PT",IF(L265&gt;31,0,IF(J265&gt;31,(32-L265)*0.204,((32-L265)-(32-J265))*0.204)),0)+IF(F265="JOŽ",IF(L265&gt;23,0,IF(J265&gt;23,(24-L265)*0.255,((24-L265)-(24-J265))*0.255)),0)+IF(F265="JPČ",IF(L265&gt;23,0,IF(J265&gt;23,(24-L265)*0.204,((24-L265)-(24-J265))*0.204)),0)+IF(F265="JEČ",IF(L265&gt;15,0,IF(J265&gt;15,(16-L265)*0.102,((16-L265)-(16-J265))*0.102)),0)+IF(F265="JEOF",IF(L265&gt;15,0,IF(J265&gt;15,(16-L265)*0.102,((16-L265)-(16-J265))*0.102)),0)+IF(F265="JnPČ",IF(L265&gt;15,0,IF(J265&gt;15,(16-L265)*0.153,((16-L265)-(16-J265))*0.153)),0)+IF(F265="JnEČ",IF(L265&gt;15,0,IF(J265&gt;15,(16-L265)*0.0765,((16-L265)-(16-J265))*0.0765)),0)+IF(F265="JčPČ",IF(L265&gt;15,0,IF(J265&gt;15,(16-L265)*0.06375,((16-L265)-(16-J265))*0.06375)),0)+IF(F265="JčEČ",IF(L265&gt;15,0,IF(J265&gt;15,(16-L265)*0.051,((16-L265)-(16-J265))*0.051)),0)+IF(F265="NEAK",IF(L265&gt;23,0,IF(J265&gt;23,(24-L265)*0.03444,((24-L265)-(24-J265))*0.03444)),0))</f>
        <v>0</v>
      </c>
      <c r="Q265" s="11">
        <f t="shared" ref="Q265" si="156">IF(ISERROR(P265*100/N265),0,(P265*100/N265))</f>
        <v>0</v>
      </c>
      <c r="R265" s="10">
        <f t="shared" si="154"/>
        <v>0</v>
      </c>
      <c r="S265" s="8"/>
    </row>
    <row r="266" spans="1:19">
      <c r="A266" s="67" t="s">
        <v>33</v>
      </c>
      <c r="B266" s="68"/>
      <c r="C266" s="68"/>
      <c r="D266" s="68"/>
      <c r="E266" s="68"/>
      <c r="F266" s="68"/>
      <c r="G266" s="68"/>
      <c r="H266" s="68"/>
      <c r="I266" s="68"/>
      <c r="J266" s="68"/>
      <c r="K266" s="68"/>
      <c r="L266" s="68"/>
      <c r="M266" s="68"/>
      <c r="N266" s="68"/>
      <c r="O266" s="68"/>
      <c r="P266" s="68"/>
      <c r="Q266" s="69"/>
      <c r="R266" s="10">
        <f>SUM(R264:R265)</f>
        <v>0</v>
      </c>
      <c r="S266" s="8"/>
    </row>
    <row r="267" spans="1:19" ht="15.75">
      <c r="A267" s="24" t="s">
        <v>34</v>
      </c>
      <c r="B267" s="24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6"/>
      <c r="S267" s="8"/>
    </row>
    <row r="268" spans="1:19">
      <c r="A268" s="49" t="s">
        <v>46</v>
      </c>
      <c r="B268" s="49"/>
      <c r="C268" s="49"/>
      <c r="D268" s="49"/>
      <c r="E268" s="49"/>
      <c r="F268" s="49"/>
      <c r="G268" s="49"/>
      <c r="H268" s="49"/>
      <c r="I268" s="49"/>
      <c r="J268" s="15"/>
      <c r="K268" s="15"/>
      <c r="L268" s="15"/>
      <c r="M268" s="15"/>
      <c r="N268" s="15"/>
      <c r="O268" s="15"/>
      <c r="P268" s="15"/>
      <c r="Q268" s="15"/>
      <c r="R268" s="16"/>
      <c r="S268" s="8"/>
    </row>
    <row r="269" spans="1:19" s="8" customFormat="1">
      <c r="A269" s="49"/>
      <c r="B269" s="49"/>
      <c r="C269" s="49"/>
      <c r="D269" s="49"/>
      <c r="E269" s="49"/>
      <c r="F269" s="49"/>
      <c r="G269" s="49"/>
      <c r="H269" s="49"/>
      <c r="I269" s="49"/>
      <c r="J269" s="15"/>
      <c r="K269" s="15"/>
      <c r="L269" s="15"/>
      <c r="M269" s="15"/>
      <c r="N269" s="15"/>
      <c r="O269" s="15"/>
      <c r="P269" s="15"/>
      <c r="Q269" s="15"/>
      <c r="R269" s="16"/>
    </row>
    <row r="270" spans="1:19">
      <c r="A270" s="72" t="s">
        <v>97</v>
      </c>
      <c r="B270" s="73"/>
      <c r="C270" s="73"/>
      <c r="D270" s="73"/>
      <c r="E270" s="73"/>
      <c r="F270" s="73"/>
      <c r="G270" s="73"/>
      <c r="H270" s="73"/>
      <c r="I270" s="73"/>
      <c r="J270" s="73"/>
      <c r="K270" s="73"/>
      <c r="L270" s="73"/>
      <c r="M270" s="73"/>
      <c r="N270" s="73"/>
      <c r="O270" s="73"/>
      <c r="P270" s="73"/>
      <c r="Q270" s="60"/>
      <c r="R270" s="8"/>
      <c r="S270" s="8"/>
    </row>
    <row r="271" spans="1:19" ht="18">
      <c r="A271" s="74" t="s">
        <v>27</v>
      </c>
      <c r="B271" s="75"/>
      <c r="C271" s="75"/>
      <c r="D271" s="50"/>
      <c r="E271" s="50"/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60"/>
      <c r="R271" s="8"/>
      <c r="S271" s="8"/>
    </row>
    <row r="272" spans="1:19">
      <c r="A272" s="72" t="s">
        <v>40</v>
      </c>
      <c r="B272" s="73"/>
      <c r="C272" s="73"/>
      <c r="D272" s="73"/>
      <c r="E272" s="73"/>
      <c r="F272" s="73"/>
      <c r="G272" s="73"/>
      <c r="H272" s="73"/>
      <c r="I272" s="73"/>
      <c r="J272" s="73"/>
      <c r="K272" s="73"/>
      <c r="L272" s="73"/>
      <c r="M272" s="73"/>
      <c r="N272" s="73"/>
      <c r="O272" s="73"/>
      <c r="P272" s="73"/>
      <c r="Q272" s="60"/>
      <c r="R272" s="8"/>
      <c r="S272" s="8"/>
    </row>
    <row r="273" spans="1:19">
      <c r="A273" s="64">
        <v>1</v>
      </c>
      <c r="B273" s="64"/>
      <c r="C273" s="12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3">
        <f t="shared" ref="N273:N274" si="157">(IF(F273="OŽ",IF(L273=1,550.8,IF(L273=2,426.38,IF(L273=3,342.14,IF(L273=4,181.44,IF(L273=5,168.48,IF(L273=6,155.52,IF(L273=7,148.5,IF(L273=8,144,0))))))))+IF(L273&lt;=8,0,IF(L273&lt;=16,137.7,IF(L273&lt;=24,108,IF(L273&lt;=32,80.1,IF(L273&lt;=36,52.2,0)))))-IF(L273&lt;=8,0,IF(L273&lt;=16,(L273-9)*2.754,IF(L273&lt;=24,(L273-17)* 2.754,IF(L273&lt;=32,(L273-25)* 2.754,IF(L273&lt;=36,(L273-33)*2.754,0))))),0)+IF(F273="PČ",IF(L273=1,449,IF(L273=2,314.6,IF(L273=3,238,IF(L273=4,172,IF(L273=5,159,IF(L273=6,145,IF(L273=7,132,IF(L273=8,119,0))))))))+IF(L273&lt;=8,0,IF(L273&lt;=16,88,IF(L273&lt;=24,55,IF(L273&lt;=32,22,0))))-IF(L273&lt;=8,0,IF(L273&lt;=16,(L273-9)*2.245,IF(L273&lt;=24,(L273-17)*2.245,IF(L273&lt;=32,(L273-25)*2.245,0)))),0)+IF(F273="PČneol",IF(L273=1,85,IF(L273=2,64.61,IF(L273=3,50.76,IF(L273=4,16.25,IF(L273=5,15,IF(L273=6,13.75,IF(L273=7,12.5,IF(L273=8,11.25,0))))))))+IF(L273&lt;=8,0,IF(L273&lt;=16,9,0))-IF(L273&lt;=8,0,IF(L273&lt;=16,(L273-9)*0.425,0)),0)+IF(F273="PŽ",IF(L273=1,85,IF(L273=2,59.5,IF(L273=3,45,IF(L273=4,32.5,IF(L273=5,30,IF(L273=6,27.5,IF(L273=7,25,IF(L273=8,22.5,0))))))))+IF(L273&lt;=8,0,IF(L273&lt;=16,19,IF(L273&lt;=24,13,IF(L273&lt;=32,8,0))))-IF(L273&lt;=8,0,IF(L273&lt;=16,(L273-9)*0.425,IF(L273&lt;=24,(L273-17)*0.425,IF(L273&lt;=32,(L273-25)*0.425,0)))),0)+IF(F273="EČ",IF(L273=1,204,IF(L273=2,156.24,IF(L273=3,123.84,IF(L273=4,72,IF(L273=5,66,IF(L273=6,60,IF(L273=7,54,IF(L273=8,48,0))))))))+IF(L273&lt;=8,0,IF(L273&lt;=16,40,IF(L273&lt;=24,25,0)))-IF(L273&lt;=8,0,IF(L273&lt;=16,(L273-9)*1.02,IF(L273&lt;=24,(L273-17)*1.02,0))),0)+IF(F273="EČneol",IF(L273=1,68,IF(L273=2,51.69,IF(L273=3,40.61,IF(L273=4,13,IF(L273=5,12,IF(L273=6,11,IF(L273=7,10,IF(L273=8,9,0)))))))))+IF(F273="EŽ",IF(L273=1,68,IF(L273=2,47.6,IF(L273=3,36,IF(L273=4,18,IF(L273=5,16.5,IF(L273=6,15,IF(L273=7,13.5,IF(L273=8,12,0))))))))+IF(L273&lt;=8,0,IF(L273&lt;=16,10,IF(L273&lt;=24,6,0)))-IF(L273&lt;=8,0,IF(L273&lt;=16,(L273-9)*0.34,IF(L273&lt;=24,(L273-17)*0.34,0))),0)+IF(F273="PT",IF(L273=1,68,IF(L273=2,52.08,IF(L273=3,41.28,IF(L273=4,24,IF(L273=5,22,IF(L273=6,20,IF(L273=7,18,IF(L273=8,16,0))))))))+IF(L273&lt;=8,0,IF(L273&lt;=16,13,IF(L273&lt;=24,9,IF(L273&lt;=32,4,0))))-IF(L273&lt;=8,0,IF(L273&lt;=16,(L273-9)*0.34,IF(L273&lt;=24,(L273-17)*0.34,IF(L273&lt;=32,(L273-25)*0.34,0)))),0)+IF(F273="JOŽ",IF(L273=1,85,IF(L273=2,59.5,IF(L273=3,45,IF(L273=4,32.5,IF(L273=5,30,IF(L273=6,27.5,IF(L273=7,25,IF(L273=8,22.5,0))))))))+IF(L273&lt;=8,0,IF(L273&lt;=16,19,IF(L273&lt;=24,13,0)))-IF(L273&lt;=8,0,IF(L273&lt;=16,(L273-9)*0.425,IF(L273&lt;=24,(L273-17)*0.425,0))),0)+IF(F273="JPČ",IF(L273=1,68,IF(L273=2,47.6,IF(L273=3,36,IF(L273=4,26,IF(L273=5,24,IF(L273=6,22,IF(L273=7,20,IF(L273=8,18,0))))))))+IF(L273&lt;=8,0,IF(L273&lt;=16,13,IF(L273&lt;=24,9,0)))-IF(L273&lt;=8,0,IF(L273&lt;=16,(L273-9)*0.34,IF(L273&lt;=24,(L273-17)*0.34,0))),0)+IF(F273="JEČ",IF(L273=1,34,IF(L273=2,26.04,IF(L273=3,20.6,IF(L273=4,12,IF(L273=5,11,IF(L273=6,10,IF(L273=7,9,IF(L273=8,8,0))))))))+IF(L273&lt;=8,0,IF(L273&lt;=16,6,0))-IF(L273&lt;=8,0,IF(L273&lt;=16,(L273-9)*0.17,0)),0)+IF(F273="JEOF",IF(L273=1,34,IF(L273=2,26.04,IF(L273=3,20.6,IF(L273=4,12,IF(L273=5,11,IF(L273=6,10,IF(L273=7,9,IF(L273=8,8,0))))))))+IF(L273&lt;=8,0,IF(L273&lt;=16,6,0))-IF(L273&lt;=8,0,IF(L273&lt;=16,(L273-9)*0.17,0)),0)+IF(F273="JnPČ",IF(L273=1,51,IF(L273=2,35.7,IF(L273=3,27,IF(L273=4,19.5,IF(L273=5,18,IF(L273=6,16.5,IF(L273=7,15,IF(L273=8,13.5,0))))))))+IF(L273&lt;=8,0,IF(L273&lt;=16,10,0))-IF(L273&lt;=8,0,IF(L273&lt;=16,(L273-9)*0.255,0)),0)+IF(F273="JnEČ",IF(L273=1,25.5,IF(L273=2,19.53,IF(L273=3,15.48,IF(L273=4,9,IF(L273=5,8.25,IF(L273=6,7.5,IF(L273=7,6.75,IF(L273=8,6,0))))))))+IF(L273&lt;=8,0,IF(L273&lt;=16,5,0))-IF(L273&lt;=8,0,IF(L273&lt;=16,(L273-9)*0.1275,0)),0)+IF(F273="JčPČ",IF(L273=1,21.25,IF(L273=2,14.5,IF(L273=3,11.5,IF(L273=4,7,IF(L273=5,6.5,IF(L273=6,6,IF(L273=7,5.5,IF(L273=8,5,0))))))))+IF(L273&lt;=8,0,IF(L273&lt;=16,4,0))-IF(L273&lt;=8,0,IF(L273&lt;=16,(L273-9)*0.10625,0)),0)+IF(F273="JčEČ",IF(L273=1,17,IF(L273=2,13.02,IF(L273=3,10.32,IF(L273=4,6,IF(L273=5,5.5,IF(L273=6,5,IF(L273=7,4.5,IF(L273=8,4,0))))))))+IF(L273&lt;=8,0,IF(L273&lt;=16,3,0))-IF(L273&lt;=8,0,IF(L273&lt;=16,(L273-9)*0.085,0)),0)+IF(F273="NEAK",IF(L273=1,11.48,IF(L273=2,8.79,IF(L273=3,6.97,IF(L273=4,4.05,IF(L273=5,3.71,IF(L273=6,3.38,IF(L273=7,3.04,IF(L273=8,2.7,0))))))))+IF(L273&lt;=8,0,IF(L273&lt;=16,2,IF(L273&lt;=24,1.3,0)))-IF(L273&lt;=8,0,IF(L273&lt;=16,(L273-9)*0.0574,IF(L273&lt;=24,(L273-17)*0.0574,0))),0))*IF(L273&lt;0,1,IF(OR(F273="PČ",F273="PŽ",F273="PT"),IF(J273&lt;32,J273/32,1),1))* IF(L273&lt;0,1,IF(OR(F273="EČ",F273="EŽ",F273="JOŽ",F273="JPČ",F273="NEAK"),IF(J273&lt;24,J273/24,1),1))*IF(L273&lt;0,1,IF(OR(F273="PČneol",F273="JEČ",F273="JEOF",F273="JnPČ",F273="JnEČ",F273="JčPČ",F273="JčEČ"),IF(J273&lt;16,J273/16,1),1))*IF(L273&lt;0,1,IF(F273="EČneol",IF(J273&lt;8,J273/8,1),1))</f>
        <v>0</v>
      </c>
      <c r="O273" s="9">
        <f t="shared" ref="O273:O274" si="158">IF(F273="OŽ",N273,IF(H273="Ne",IF(J273*0.3&lt;J273-L273,N273,0),IF(J273*0.1&lt;J273-L273,N273,0)))</f>
        <v>0</v>
      </c>
      <c r="P273" s="4">
        <f t="shared" ref="P273" si="159">IF(O273=0,0,IF(F273="OŽ",IF(L273&gt;35,0,IF(J273&gt;35,(36-L273)*1.836,((36-L273)-(36-J273))*1.836)),0)+IF(F273="PČ",IF(L273&gt;31,0,IF(J273&gt;31,(32-L273)*1.347,((32-L273)-(32-J273))*1.347)),0)+ IF(F273="PČneol",IF(L273&gt;15,0,IF(J273&gt;15,(16-L273)*0.255,((16-L273)-(16-J273))*0.255)),0)+IF(F273="PŽ",IF(L273&gt;31,0,IF(J273&gt;31,(32-L273)*0.255,((32-L273)-(32-J273))*0.255)),0)+IF(F273="EČ",IF(L273&gt;23,0,IF(J273&gt;23,(24-L273)*0.612,((24-L273)-(24-J273))*0.612)),0)+IF(F273="EČneol",IF(L273&gt;7,0,IF(J273&gt;7,(8-L273)*0.204,((8-L273)-(8-J273))*0.204)),0)+IF(F273="EŽ",IF(L273&gt;23,0,IF(J273&gt;23,(24-L273)*0.204,((24-L273)-(24-J273))*0.204)),0)+IF(F273="PT",IF(L273&gt;31,0,IF(J273&gt;31,(32-L273)*0.204,((32-L273)-(32-J273))*0.204)),0)+IF(F273="JOŽ",IF(L273&gt;23,0,IF(J273&gt;23,(24-L273)*0.255,((24-L273)-(24-J273))*0.255)),0)+IF(F273="JPČ",IF(L273&gt;23,0,IF(J273&gt;23,(24-L273)*0.204,((24-L273)-(24-J273))*0.204)),0)+IF(F273="JEČ",IF(L273&gt;15,0,IF(J273&gt;15,(16-L273)*0.102,((16-L273)-(16-J273))*0.102)),0)+IF(F273="JEOF",IF(L273&gt;15,0,IF(J273&gt;15,(16-L273)*0.102,((16-L273)-(16-J273))*0.102)),0)+IF(F273="JnPČ",IF(L273&gt;15,0,IF(J273&gt;15,(16-L273)*0.153,((16-L273)-(16-J273))*0.153)),0)+IF(F273="JnEČ",IF(L273&gt;15,0,IF(J273&gt;15,(16-L273)*0.0765,((16-L273)-(16-J273))*0.0765)),0)+IF(F273="JčPČ",IF(L273&gt;15,0,IF(J273&gt;15,(16-L273)*0.06375,((16-L273)-(16-J273))*0.06375)),0)+IF(F273="JčEČ",IF(L273&gt;15,0,IF(J273&gt;15,(16-L273)*0.051,((16-L273)-(16-J273))*0.051)),0)+IF(F273="NEAK",IF(L273&gt;23,0,IF(J273&gt;23,(24-L273)*0.03444,((24-L273)-(24-J273))*0.03444)),0))</f>
        <v>0</v>
      </c>
      <c r="Q273" s="11">
        <f t="shared" ref="Q273" si="160">IF(ISERROR(P273*100/N273),0,(P273*100/N273))</f>
        <v>0</v>
      </c>
      <c r="R273" s="10">
        <f t="shared" ref="R273:R274" si="161">IF(Q273&lt;=30,O273+P273,O273+O273*0.3)*IF(G273=1,0.4,IF(G273=2,0.75,IF(G273="1 (kas 4 m. 1 k. nerengiamos)",0.52,1)))*IF(D273="olimpinė",1,IF(M273="Ne",0.5,1))*IF(OR(A$5="Lietuvos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federacija"),IF(OR(J273&lt;8,K273&lt;16),0,1),1)*E273*IF(I273&lt;=1,1,1/I273)*IF(OR(A$5="Lietuvos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73" s="8"/>
    </row>
    <row r="274" spans="1:19">
      <c r="A274" s="64">
        <v>2</v>
      </c>
      <c r="B274" s="64"/>
      <c r="C274" s="12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3">
        <f t="shared" si="157"/>
        <v>0</v>
      </c>
      <c r="O274" s="9">
        <f t="shared" si="158"/>
        <v>0</v>
      </c>
      <c r="P274" s="4">
        <f t="shared" ref="P274" si="162">IF(O274=0,0,IF(F274="OŽ",IF(L274&gt;35,0,IF(J274&gt;35,(36-L274)*1.836,((36-L274)-(36-J274))*1.836)),0)+IF(F274="PČ",IF(L274&gt;31,0,IF(J274&gt;31,(32-L274)*1.347,((32-L274)-(32-J274))*1.347)),0)+ IF(F274="PČneol",IF(L274&gt;15,0,IF(J274&gt;15,(16-L274)*0.255,((16-L274)-(16-J274))*0.255)),0)+IF(F274="PŽ",IF(L274&gt;31,0,IF(J274&gt;31,(32-L274)*0.255,((32-L274)-(32-J274))*0.255)),0)+IF(F274="EČ",IF(L274&gt;23,0,IF(J274&gt;23,(24-L274)*0.612,((24-L274)-(24-J274))*0.612)),0)+IF(F274="EČneol",IF(L274&gt;7,0,IF(J274&gt;7,(8-L274)*0.204,((8-L274)-(8-J274))*0.204)),0)+IF(F274="EŽ",IF(L274&gt;23,0,IF(J274&gt;23,(24-L274)*0.204,((24-L274)-(24-J274))*0.204)),0)+IF(F274="PT",IF(L274&gt;31,0,IF(J274&gt;31,(32-L274)*0.204,((32-L274)-(32-J274))*0.204)),0)+IF(F274="JOŽ",IF(L274&gt;23,0,IF(J274&gt;23,(24-L274)*0.255,((24-L274)-(24-J274))*0.255)),0)+IF(F274="JPČ",IF(L274&gt;23,0,IF(J274&gt;23,(24-L274)*0.204,((24-L274)-(24-J274))*0.204)),0)+IF(F274="JEČ",IF(L274&gt;15,0,IF(J274&gt;15,(16-L274)*0.102,((16-L274)-(16-J274))*0.102)),0)+IF(F274="JEOF",IF(L274&gt;15,0,IF(J274&gt;15,(16-L274)*0.102,((16-L274)-(16-J274))*0.102)),0)+IF(F274="JnPČ",IF(L274&gt;15,0,IF(J274&gt;15,(16-L274)*0.153,((16-L274)-(16-J274))*0.153)),0)+IF(F274="JnEČ",IF(L274&gt;15,0,IF(J274&gt;15,(16-L274)*0.0765,((16-L274)-(16-J274))*0.0765)),0)+IF(F274="JčPČ",IF(L274&gt;15,0,IF(J274&gt;15,(16-L274)*0.06375,((16-L274)-(16-J274))*0.06375)),0)+IF(F274="JčEČ",IF(L274&gt;15,0,IF(J274&gt;15,(16-L274)*0.051,((16-L274)-(16-J274))*0.051)),0)+IF(F274="NEAK",IF(L274&gt;23,0,IF(J274&gt;23,(24-L274)*0.03444,((24-L274)-(24-J274))*0.03444)),0))</f>
        <v>0</v>
      </c>
      <c r="Q274" s="11">
        <f t="shared" ref="Q274" si="163">IF(ISERROR(P274*100/N274),0,(P274*100/N274))</f>
        <v>0</v>
      </c>
      <c r="R274" s="10">
        <f t="shared" si="161"/>
        <v>0</v>
      </c>
      <c r="S274" s="8"/>
    </row>
    <row r="275" spans="1:19">
      <c r="A275" s="67" t="s">
        <v>33</v>
      </c>
      <c r="B275" s="68"/>
      <c r="C275" s="68"/>
      <c r="D275" s="68"/>
      <c r="E275" s="68"/>
      <c r="F275" s="68"/>
      <c r="G275" s="68"/>
      <c r="H275" s="68"/>
      <c r="I275" s="68"/>
      <c r="J275" s="68"/>
      <c r="K275" s="68"/>
      <c r="L275" s="68"/>
      <c r="M275" s="68"/>
      <c r="N275" s="68"/>
      <c r="O275" s="68"/>
      <c r="P275" s="68"/>
      <c r="Q275" s="69"/>
      <c r="R275" s="10">
        <f>SUM(R273:R274)</f>
        <v>0</v>
      </c>
      <c r="S275" s="8"/>
    </row>
    <row r="276" spans="1:19" ht="15.75">
      <c r="A276" s="24" t="s">
        <v>34</v>
      </c>
      <c r="B276" s="24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6"/>
      <c r="S276" s="8"/>
    </row>
    <row r="277" spans="1:19">
      <c r="A277" s="49" t="s">
        <v>46</v>
      </c>
      <c r="B277" s="49"/>
      <c r="C277" s="49"/>
      <c r="D277" s="49"/>
      <c r="E277" s="49"/>
      <c r="F277" s="49"/>
      <c r="G277" s="49"/>
      <c r="H277" s="49"/>
      <c r="I277" s="49"/>
      <c r="J277" s="15"/>
      <c r="K277" s="15"/>
      <c r="L277" s="15"/>
      <c r="M277" s="15"/>
      <c r="N277" s="15"/>
      <c r="O277" s="15"/>
      <c r="P277" s="15"/>
      <c r="Q277" s="15"/>
      <c r="R277" s="16"/>
      <c r="S277" s="8"/>
    </row>
    <row r="278" spans="1:19" s="8" customFormat="1">
      <c r="A278" s="49"/>
      <c r="B278" s="49"/>
      <c r="C278" s="49"/>
      <c r="D278" s="49"/>
      <c r="E278" s="49"/>
      <c r="F278" s="49"/>
      <c r="G278" s="49"/>
      <c r="H278" s="49"/>
      <c r="I278" s="49"/>
      <c r="J278" s="15"/>
      <c r="K278" s="15"/>
      <c r="L278" s="15"/>
      <c r="M278" s="15"/>
      <c r="N278" s="15"/>
      <c r="O278" s="15"/>
      <c r="P278" s="15"/>
      <c r="Q278" s="15"/>
      <c r="R278" s="16"/>
    </row>
    <row r="279" spans="1:19">
      <c r="A279" s="72" t="s">
        <v>97</v>
      </c>
      <c r="B279" s="73"/>
      <c r="C279" s="73"/>
      <c r="D279" s="73"/>
      <c r="E279" s="73"/>
      <c r="F279" s="73"/>
      <c r="G279" s="73"/>
      <c r="H279" s="73"/>
      <c r="I279" s="73"/>
      <c r="J279" s="73"/>
      <c r="K279" s="73"/>
      <c r="L279" s="73"/>
      <c r="M279" s="73"/>
      <c r="N279" s="73"/>
      <c r="O279" s="73"/>
      <c r="P279" s="73"/>
      <c r="Q279" s="60"/>
      <c r="R279" s="8"/>
      <c r="S279" s="8"/>
    </row>
    <row r="280" spans="1:19" ht="18">
      <c r="A280" s="74" t="s">
        <v>27</v>
      </c>
      <c r="B280" s="75"/>
      <c r="C280" s="75"/>
      <c r="D280" s="50"/>
      <c r="E280" s="50"/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0"/>
      <c r="Q280" s="60"/>
      <c r="R280" s="8"/>
      <c r="S280" s="8"/>
    </row>
    <row r="281" spans="1:19">
      <c r="A281" s="72" t="s">
        <v>40</v>
      </c>
      <c r="B281" s="73"/>
      <c r="C281" s="73"/>
      <c r="D281" s="73"/>
      <c r="E281" s="73"/>
      <c r="F281" s="73"/>
      <c r="G281" s="73"/>
      <c r="H281" s="73"/>
      <c r="I281" s="73"/>
      <c r="J281" s="73"/>
      <c r="K281" s="73"/>
      <c r="L281" s="73"/>
      <c r="M281" s="73"/>
      <c r="N281" s="73"/>
      <c r="O281" s="73"/>
      <c r="P281" s="73"/>
      <c r="Q281" s="60"/>
      <c r="R281" s="8"/>
      <c r="S281" s="8"/>
    </row>
    <row r="282" spans="1:19">
      <c r="A282" s="64">
        <v>1</v>
      </c>
      <c r="B282" s="64"/>
      <c r="C282" s="12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3">
        <f t="shared" ref="N282:N283" si="164">(IF(F282="OŽ",IF(L282=1,550.8,IF(L282=2,426.38,IF(L282=3,342.14,IF(L282=4,181.44,IF(L282=5,168.48,IF(L282=6,155.52,IF(L282=7,148.5,IF(L282=8,144,0))))))))+IF(L282&lt;=8,0,IF(L282&lt;=16,137.7,IF(L282&lt;=24,108,IF(L282&lt;=32,80.1,IF(L282&lt;=36,52.2,0)))))-IF(L282&lt;=8,0,IF(L282&lt;=16,(L282-9)*2.754,IF(L282&lt;=24,(L282-17)* 2.754,IF(L282&lt;=32,(L282-25)* 2.754,IF(L282&lt;=36,(L282-33)*2.754,0))))),0)+IF(F282="PČ",IF(L282=1,449,IF(L282=2,314.6,IF(L282=3,238,IF(L282=4,172,IF(L282=5,159,IF(L282=6,145,IF(L282=7,132,IF(L282=8,119,0))))))))+IF(L282&lt;=8,0,IF(L282&lt;=16,88,IF(L282&lt;=24,55,IF(L282&lt;=32,22,0))))-IF(L282&lt;=8,0,IF(L282&lt;=16,(L282-9)*2.245,IF(L282&lt;=24,(L282-17)*2.245,IF(L282&lt;=32,(L282-25)*2.245,0)))),0)+IF(F282="PČneol",IF(L282=1,85,IF(L282=2,64.61,IF(L282=3,50.76,IF(L282=4,16.25,IF(L282=5,15,IF(L282=6,13.75,IF(L282=7,12.5,IF(L282=8,11.25,0))))))))+IF(L282&lt;=8,0,IF(L282&lt;=16,9,0))-IF(L282&lt;=8,0,IF(L282&lt;=16,(L282-9)*0.425,0)),0)+IF(F282="PŽ",IF(L282=1,85,IF(L282=2,59.5,IF(L282=3,45,IF(L282=4,32.5,IF(L282=5,30,IF(L282=6,27.5,IF(L282=7,25,IF(L282=8,22.5,0))))))))+IF(L282&lt;=8,0,IF(L282&lt;=16,19,IF(L282&lt;=24,13,IF(L282&lt;=32,8,0))))-IF(L282&lt;=8,0,IF(L282&lt;=16,(L282-9)*0.425,IF(L282&lt;=24,(L282-17)*0.425,IF(L282&lt;=32,(L282-25)*0.425,0)))),0)+IF(F282="EČ",IF(L282=1,204,IF(L282=2,156.24,IF(L282=3,123.84,IF(L282=4,72,IF(L282=5,66,IF(L282=6,60,IF(L282=7,54,IF(L282=8,48,0))))))))+IF(L282&lt;=8,0,IF(L282&lt;=16,40,IF(L282&lt;=24,25,0)))-IF(L282&lt;=8,0,IF(L282&lt;=16,(L282-9)*1.02,IF(L282&lt;=24,(L282-17)*1.02,0))),0)+IF(F282="EČneol",IF(L282=1,68,IF(L282=2,51.69,IF(L282=3,40.61,IF(L282=4,13,IF(L282=5,12,IF(L282=6,11,IF(L282=7,10,IF(L282=8,9,0)))))))))+IF(F282="EŽ",IF(L282=1,68,IF(L282=2,47.6,IF(L282=3,36,IF(L282=4,18,IF(L282=5,16.5,IF(L282=6,15,IF(L282=7,13.5,IF(L282=8,12,0))))))))+IF(L282&lt;=8,0,IF(L282&lt;=16,10,IF(L282&lt;=24,6,0)))-IF(L282&lt;=8,0,IF(L282&lt;=16,(L282-9)*0.34,IF(L282&lt;=24,(L282-17)*0.34,0))),0)+IF(F282="PT",IF(L282=1,68,IF(L282=2,52.08,IF(L282=3,41.28,IF(L282=4,24,IF(L282=5,22,IF(L282=6,20,IF(L282=7,18,IF(L282=8,16,0))))))))+IF(L282&lt;=8,0,IF(L282&lt;=16,13,IF(L282&lt;=24,9,IF(L282&lt;=32,4,0))))-IF(L282&lt;=8,0,IF(L282&lt;=16,(L282-9)*0.34,IF(L282&lt;=24,(L282-17)*0.34,IF(L282&lt;=32,(L282-25)*0.34,0)))),0)+IF(F282="JOŽ",IF(L282=1,85,IF(L282=2,59.5,IF(L282=3,45,IF(L282=4,32.5,IF(L282=5,30,IF(L282=6,27.5,IF(L282=7,25,IF(L282=8,22.5,0))))))))+IF(L282&lt;=8,0,IF(L282&lt;=16,19,IF(L282&lt;=24,13,0)))-IF(L282&lt;=8,0,IF(L282&lt;=16,(L282-9)*0.425,IF(L282&lt;=24,(L282-17)*0.425,0))),0)+IF(F282="JPČ",IF(L282=1,68,IF(L282=2,47.6,IF(L282=3,36,IF(L282=4,26,IF(L282=5,24,IF(L282=6,22,IF(L282=7,20,IF(L282=8,18,0))))))))+IF(L282&lt;=8,0,IF(L282&lt;=16,13,IF(L282&lt;=24,9,0)))-IF(L282&lt;=8,0,IF(L282&lt;=16,(L282-9)*0.34,IF(L282&lt;=24,(L282-17)*0.34,0))),0)+IF(F282="JEČ",IF(L282=1,34,IF(L282=2,26.04,IF(L282=3,20.6,IF(L282=4,12,IF(L282=5,11,IF(L282=6,10,IF(L282=7,9,IF(L282=8,8,0))))))))+IF(L282&lt;=8,0,IF(L282&lt;=16,6,0))-IF(L282&lt;=8,0,IF(L282&lt;=16,(L282-9)*0.17,0)),0)+IF(F282="JEOF",IF(L282=1,34,IF(L282=2,26.04,IF(L282=3,20.6,IF(L282=4,12,IF(L282=5,11,IF(L282=6,10,IF(L282=7,9,IF(L282=8,8,0))))))))+IF(L282&lt;=8,0,IF(L282&lt;=16,6,0))-IF(L282&lt;=8,0,IF(L282&lt;=16,(L282-9)*0.17,0)),0)+IF(F282="JnPČ",IF(L282=1,51,IF(L282=2,35.7,IF(L282=3,27,IF(L282=4,19.5,IF(L282=5,18,IF(L282=6,16.5,IF(L282=7,15,IF(L282=8,13.5,0))))))))+IF(L282&lt;=8,0,IF(L282&lt;=16,10,0))-IF(L282&lt;=8,0,IF(L282&lt;=16,(L282-9)*0.255,0)),0)+IF(F282="JnEČ",IF(L282=1,25.5,IF(L282=2,19.53,IF(L282=3,15.48,IF(L282=4,9,IF(L282=5,8.25,IF(L282=6,7.5,IF(L282=7,6.75,IF(L282=8,6,0))))))))+IF(L282&lt;=8,0,IF(L282&lt;=16,5,0))-IF(L282&lt;=8,0,IF(L282&lt;=16,(L282-9)*0.1275,0)),0)+IF(F282="JčPČ",IF(L282=1,21.25,IF(L282=2,14.5,IF(L282=3,11.5,IF(L282=4,7,IF(L282=5,6.5,IF(L282=6,6,IF(L282=7,5.5,IF(L282=8,5,0))))))))+IF(L282&lt;=8,0,IF(L282&lt;=16,4,0))-IF(L282&lt;=8,0,IF(L282&lt;=16,(L282-9)*0.10625,0)),0)+IF(F282="JčEČ",IF(L282=1,17,IF(L282=2,13.02,IF(L282=3,10.32,IF(L282=4,6,IF(L282=5,5.5,IF(L282=6,5,IF(L282=7,4.5,IF(L282=8,4,0))))))))+IF(L282&lt;=8,0,IF(L282&lt;=16,3,0))-IF(L282&lt;=8,0,IF(L282&lt;=16,(L282-9)*0.085,0)),0)+IF(F282="NEAK",IF(L282=1,11.48,IF(L282=2,8.79,IF(L282=3,6.97,IF(L282=4,4.05,IF(L282=5,3.71,IF(L282=6,3.38,IF(L282=7,3.04,IF(L282=8,2.7,0))))))))+IF(L282&lt;=8,0,IF(L282&lt;=16,2,IF(L282&lt;=24,1.3,0)))-IF(L282&lt;=8,0,IF(L282&lt;=16,(L282-9)*0.0574,IF(L282&lt;=24,(L282-17)*0.0574,0))),0))*IF(L282&lt;0,1,IF(OR(F282="PČ",F282="PŽ",F282="PT"),IF(J282&lt;32,J282/32,1),1))* IF(L282&lt;0,1,IF(OR(F282="EČ",F282="EŽ",F282="JOŽ",F282="JPČ",F282="NEAK"),IF(J282&lt;24,J282/24,1),1))*IF(L282&lt;0,1,IF(OR(F282="PČneol",F282="JEČ",F282="JEOF",F282="JnPČ",F282="JnEČ",F282="JčPČ",F282="JčEČ"),IF(J282&lt;16,J282/16,1),1))*IF(L282&lt;0,1,IF(F282="EČneol",IF(J282&lt;8,J282/8,1),1))</f>
        <v>0</v>
      </c>
      <c r="O282" s="9">
        <f t="shared" ref="O282:O283" si="165">IF(F282="OŽ",N282,IF(H282="Ne",IF(J282*0.3&lt;J282-L282,N282,0),IF(J282*0.1&lt;J282-L282,N282,0)))</f>
        <v>0</v>
      </c>
      <c r="P282" s="4">
        <f t="shared" ref="P282" si="166">IF(O282=0,0,IF(F282="OŽ",IF(L282&gt;35,0,IF(J282&gt;35,(36-L282)*1.836,((36-L282)-(36-J282))*1.836)),0)+IF(F282="PČ",IF(L282&gt;31,0,IF(J282&gt;31,(32-L282)*1.347,((32-L282)-(32-J282))*1.347)),0)+ IF(F282="PČneol",IF(L282&gt;15,0,IF(J282&gt;15,(16-L282)*0.255,((16-L282)-(16-J282))*0.255)),0)+IF(F282="PŽ",IF(L282&gt;31,0,IF(J282&gt;31,(32-L282)*0.255,((32-L282)-(32-J282))*0.255)),0)+IF(F282="EČ",IF(L282&gt;23,0,IF(J282&gt;23,(24-L282)*0.612,((24-L282)-(24-J282))*0.612)),0)+IF(F282="EČneol",IF(L282&gt;7,0,IF(J282&gt;7,(8-L282)*0.204,((8-L282)-(8-J282))*0.204)),0)+IF(F282="EŽ",IF(L282&gt;23,0,IF(J282&gt;23,(24-L282)*0.204,((24-L282)-(24-J282))*0.204)),0)+IF(F282="PT",IF(L282&gt;31,0,IF(J282&gt;31,(32-L282)*0.204,((32-L282)-(32-J282))*0.204)),0)+IF(F282="JOŽ",IF(L282&gt;23,0,IF(J282&gt;23,(24-L282)*0.255,((24-L282)-(24-J282))*0.255)),0)+IF(F282="JPČ",IF(L282&gt;23,0,IF(J282&gt;23,(24-L282)*0.204,((24-L282)-(24-J282))*0.204)),0)+IF(F282="JEČ",IF(L282&gt;15,0,IF(J282&gt;15,(16-L282)*0.102,((16-L282)-(16-J282))*0.102)),0)+IF(F282="JEOF",IF(L282&gt;15,0,IF(J282&gt;15,(16-L282)*0.102,((16-L282)-(16-J282))*0.102)),0)+IF(F282="JnPČ",IF(L282&gt;15,0,IF(J282&gt;15,(16-L282)*0.153,((16-L282)-(16-J282))*0.153)),0)+IF(F282="JnEČ",IF(L282&gt;15,0,IF(J282&gt;15,(16-L282)*0.0765,((16-L282)-(16-J282))*0.0765)),0)+IF(F282="JčPČ",IF(L282&gt;15,0,IF(J282&gt;15,(16-L282)*0.06375,((16-L282)-(16-J282))*0.06375)),0)+IF(F282="JčEČ",IF(L282&gt;15,0,IF(J282&gt;15,(16-L282)*0.051,((16-L282)-(16-J282))*0.051)),0)+IF(F282="NEAK",IF(L282&gt;23,0,IF(J282&gt;23,(24-L282)*0.03444,((24-L282)-(24-J282))*0.03444)),0))</f>
        <v>0</v>
      </c>
      <c r="Q282" s="11">
        <f t="shared" ref="Q282" si="167">IF(ISERROR(P282*100/N282),0,(P282*100/N282))</f>
        <v>0</v>
      </c>
      <c r="R282" s="10">
        <f t="shared" ref="R282:R283" si="168">IF(Q282&lt;=30,O282+P282,O282+O282*0.3)*IF(G282=1,0.4,IF(G282=2,0.75,IF(G282="1 (kas 4 m. 1 k. nerengiamos)",0.52,1)))*IF(D282="olimpinė",1,IF(M282="Ne",0.5,1))*IF(OR(A$5="Lietuvos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federacija"),IF(OR(J282&lt;8,K282&lt;16),0,1),1)*E282*IF(I282&lt;=1,1,1/I282)*IF(OR(A$5="Lietuvos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82" s="8"/>
    </row>
    <row r="283" spans="1:19">
      <c r="A283" s="64">
        <v>2</v>
      </c>
      <c r="B283" s="64"/>
      <c r="C283" s="12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3">
        <f t="shared" si="164"/>
        <v>0</v>
      </c>
      <c r="O283" s="9">
        <f t="shared" si="165"/>
        <v>0</v>
      </c>
      <c r="P283" s="4">
        <f t="shared" ref="P283" si="169">IF(O283=0,0,IF(F283="OŽ",IF(L283&gt;35,0,IF(J283&gt;35,(36-L283)*1.836,((36-L283)-(36-J283))*1.836)),0)+IF(F283="PČ",IF(L283&gt;31,0,IF(J283&gt;31,(32-L283)*1.347,((32-L283)-(32-J283))*1.347)),0)+ IF(F283="PČneol",IF(L283&gt;15,0,IF(J283&gt;15,(16-L283)*0.255,((16-L283)-(16-J283))*0.255)),0)+IF(F283="PŽ",IF(L283&gt;31,0,IF(J283&gt;31,(32-L283)*0.255,((32-L283)-(32-J283))*0.255)),0)+IF(F283="EČ",IF(L283&gt;23,0,IF(J283&gt;23,(24-L283)*0.612,((24-L283)-(24-J283))*0.612)),0)+IF(F283="EČneol",IF(L283&gt;7,0,IF(J283&gt;7,(8-L283)*0.204,((8-L283)-(8-J283))*0.204)),0)+IF(F283="EŽ",IF(L283&gt;23,0,IF(J283&gt;23,(24-L283)*0.204,((24-L283)-(24-J283))*0.204)),0)+IF(F283="PT",IF(L283&gt;31,0,IF(J283&gt;31,(32-L283)*0.204,((32-L283)-(32-J283))*0.204)),0)+IF(F283="JOŽ",IF(L283&gt;23,0,IF(J283&gt;23,(24-L283)*0.255,((24-L283)-(24-J283))*0.255)),0)+IF(F283="JPČ",IF(L283&gt;23,0,IF(J283&gt;23,(24-L283)*0.204,((24-L283)-(24-J283))*0.204)),0)+IF(F283="JEČ",IF(L283&gt;15,0,IF(J283&gt;15,(16-L283)*0.102,((16-L283)-(16-J283))*0.102)),0)+IF(F283="JEOF",IF(L283&gt;15,0,IF(J283&gt;15,(16-L283)*0.102,((16-L283)-(16-J283))*0.102)),0)+IF(F283="JnPČ",IF(L283&gt;15,0,IF(J283&gt;15,(16-L283)*0.153,((16-L283)-(16-J283))*0.153)),0)+IF(F283="JnEČ",IF(L283&gt;15,0,IF(J283&gt;15,(16-L283)*0.0765,((16-L283)-(16-J283))*0.0765)),0)+IF(F283="JčPČ",IF(L283&gt;15,0,IF(J283&gt;15,(16-L283)*0.06375,((16-L283)-(16-J283))*0.06375)),0)+IF(F283="JčEČ",IF(L283&gt;15,0,IF(J283&gt;15,(16-L283)*0.051,((16-L283)-(16-J283))*0.051)),0)+IF(F283="NEAK",IF(L283&gt;23,0,IF(J283&gt;23,(24-L283)*0.03444,((24-L283)-(24-J283))*0.03444)),0))</f>
        <v>0</v>
      </c>
      <c r="Q283" s="11">
        <f t="shared" ref="Q283" si="170">IF(ISERROR(P283*100/N283),0,(P283*100/N283))</f>
        <v>0</v>
      </c>
      <c r="R283" s="10">
        <f t="shared" si="168"/>
        <v>0</v>
      </c>
      <c r="S283" s="8"/>
    </row>
    <row r="284" spans="1:19">
      <c r="A284" s="67" t="s">
        <v>33</v>
      </c>
      <c r="B284" s="68"/>
      <c r="C284" s="68"/>
      <c r="D284" s="68"/>
      <c r="E284" s="68"/>
      <c r="F284" s="68"/>
      <c r="G284" s="68"/>
      <c r="H284" s="68"/>
      <c r="I284" s="68"/>
      <c r="J284" s="68"/>
      <c r="K284" s="68"/>
      <c r="L284" s="68"/>
      <c r="M284" s="68"/>
      <c r="N284" s="68"/>
      <c r="O284" s="68"/>
      <c r="P284" s="68"/>
      <c r="Q284" s="69"/>
      <c r="R284" s="10">
        <f>SUM(R282:R283)</f>
        <v>0</v>
      </c>
      <c r="S284" s="8"/>
    </row>
    <row r="285" spans="1:19" ht="15.75">
      <c r="A285" s="24" t="s">
        <v>34</v>
      </c>
      <c r="B285" s="24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6"/>
      <c r="S285" s="8"/>
    </row>
    <row r="286" spans="1:19">
      <c r="A286" s="49" t="s">
        <v>46</v>
      </c>
      <c r="B286" s="49"/>
      <c r="C286" s="49"/>
      <c r="D286" s="49"/>
      <c r="E286" s="49"/>
      <c r="F286" s="49"/>
      <c r="G286" s="49"/>
      <c r="H286" s="49"/>
      <c r="I286" s="49"/>
      <c r="J286" s="15"/>
      <c r="K286" s="15"/>
      <c r="L286" s="15"/>
      <c r="M286" s="15"/>
      <c r="N286" s="15"/>
      <c r="O286" s="15"/>
      <c r="P286" s="15"/>
      <c r="Q286" s="15"/>
      <c r="R286" s="16"/>
      <c r="S286" s="8"/>
    </row>
    <row r="287" spans="1:19" s="8" customFormat="1">
      <c r="A287" s="49"/>
      <c r="B287" s="49"/>
      <c r="C287" s="49"/>
      <c r="D287" s="49"/>
      <c r="E287" s="49"/>
      <c r="F287" s="49"/>
      <c r="G287" s="49"/>
      <c r="H287" s="49"/>
      <c r="I287" s="49"/>
      <c r="J287" s="15"/>
      <c r="K287" s="15"/>
      <c r="L287" s="15"/>
      <c r="M287" s="15"/>
      <c r="N287" s="15"/>
      <c r="O287" s="15"/>
      <c r="P287" s="15"/>
      <c r="Q287" s="15"/>
      <c r="R287" s="16"/>
    </row>
    <row r="288" spans="1:19">
      <c r="A288" s="72" t="s">
        <v>97</v>
      </c>
      <c r="B288" s="73"/>
      <c r="C288" s="73"/>
      <c r="D288" s="73"/>
      <c r="E288" s="73"/>
      <c r="F288" s="73"/>
      <c r="G288" s="73"/>
      <c r="H288" s="73"/>
      <c r="I288" s="73"/>
      <c r="J288" s="73"/>
      <c r="K288" s="73"/>
      <c r="L288" s="73"/>
      <c r="M288" s="73"/>
      <c r="N288" s="73"/>
      <c r="O288" s="73"/>
      <c r="P288" s="73"/>
      <c r="Q288" s="60"/>
      <c r="R288" s="8"/>
      <c r="S288" s="8"/>
    </row>
    <row r="289" spans="1:19" ht="18">
      <c r="A289" s="74" t="s">
        <v>27</v>
      </c>
      <c r="B289" s="75"/>
      <c r="C289" s="75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60"/>
      <c r="R289" s="8"/>
      <c r="S289" s="8"/>
    </row>
    <row r="290" spans="1:19">
      <c r="A290" s="72" t="s">
        <v>40</v>
      </c>
      <c r="B290" s="73"/>
      <c r="C290" s="73"/>
      <c r="D290" s="73"/>
      <c r="E290" s="73"/>
      <c r="F290" s="73"/>
      <c r="G290" s="73"/>
      <c r="H290" s="73"/>
      <c r="I290" s="73"/>
      <c r="J290" s="73"/>
      <c r="K290" s="73"/>
      <c r="L290" s="73"/>
      <c r="M290" s="73"/>
      <c r="N290" s="73"/>
      <c r="O290" s="73"/>
      <c r="P290" s="73"/>
      <c r="Q290" s="60"/>
      <c r="R290" s="8"/>
      <c r="S290" s="8"/>
    </row>
    <row r="291" spans="1:19">
      <c r="A291" s="64">
        <v>1</v>
      </c>
      <c r="B291" s="64"/>
      <c r="C291" s="12"/>
      <c r="D291" s="64"/>
      <c r="E291" s="64"/>
      <c r="F291" s="64"/>
      <c r="G291" s="64"/>
      <c r="H291" s="64"/>
      <c r="I291" s="64"/>
      <c r="J291" s="64"/>
      <c r="K291" s="64"/>
      <c r="L291" s="64"/>
      <c r="M291" s="64"/>
      <c r="N291" s="3">
        <f t="shared" ref="N291:N292" si="171">(IF(F291="OŽ",IF(L291=1,550.8,IF(L291=2,426.38,IF(L291=3,342.14,IF(L291=4,181.44,IF(L291=5,168.48,IF(L291=6,155.52,IF(L291=7,148.5,IF(L291=8,144,0))))))))+IF(L291&lt;=8,0,IF(L291&lt;=16,137.7,IF(L291&lt;=24,108,IF(L291&lt;=32,80.1,IF(L291&lt;=36,52.2,0)))))-IF(L291&lt;=8,0,IF(L291&lt;=16,(L291-9)*2.754,IF(L291&lt;=24,(L291-17)* 2.754,IF(L291&lt;=32,(L291-25)* 2.754,IF(L291&lt;=36,(L291-33)*2.754,0))))),0)+IF(F291="PČ",IF(L291=1,449,IF(L291=2,314.6,IF(L291=3,238,IF(L291=4,172,IF(L291=5,159,IF(L291=6,145,IF(L291=7,132,IF(L291=8,119,0))))))))+IF(L291&lt;=8,0,IF(L291&lt;=16,88,IF(L291&lt;=24,55,IF(L291&lt;=32,22,0))))-IF(L291&lt;=8,0,IF(L291&lt;=16,(L291-9)*2.245,IF(L291&lt;=24,(L291-17)*2.245,IF(L291&lt;=32,(L291-25)*2.245,0)))),0)+IF(F291="PČneol",IF(L291=1,85,IF(L291=2,64.61,IF(L291=3,50.76,IF(L291=4,16.25,IF(L291=5,15,IF(L291=6,13.75,IF(L291=7,12.5,IF(L291=8,11.25,0))))))))+IF(L291&lt;=8,0,IF(L291&lt;=16,9,0))-IF(L291&lt;=8,0,IF(L291&lt;=16,(L291-9)*0.425,0)),0)+IF(F291="PŽ",IF(L291=1,85,IF(L291=2,59.5,IF(L291=3,45,IF(L291=4,32.5,IF(L291=5,30,IF(L291=6,27.5,IF(L291=7,25,IF(L291=8,22.5,0))))))))+IF(L291&lt;=8,0,IF(L291&lt;=16,19,IF(L291&lt;=24,13,IF(L291&lt;=32,8,0))))-IF(L291&lt;=8,0,IF(L291&lt;=16,(L291-9)*0.425,IF(L291&lt;=24,(L291-17)*0.425,IF(L291&lt;=32,(L291-25)*0.425,0)))),0)+IF(F291="EČ",IF(L291=1,204,IF(L291=2,156.24,IF(L291=3,123.84,IF(L291=4,72,IF(L291=5,66,IF(L291=6,60,IF(L291=7,54,IF(L291=8,48,0))))))))+IF(L291&lt;=8,0,IF(L291&lt;=16,40,IF(L291&lt;=24,25,0)))-IF(L291&lt;=8,0,IF(L291&lt;=16,(L291-9)*1.02,IF(L291&lt;=24,(L291-17)*1.02,0))),0)+IF(F291="EČneol",IF(L291=1,68,IF(L291=2,51.69,IF(L291=3,40.61,IF(L291=4,13,IF(L291=5,12,IF(L291=6,11,IF(L291=7,10,IF(L291=8,9,0)))))))))+IF(F291="EŽ",IF(L291=1,68,IF(L291=2,47.6,IF(L291=3,36,IF(L291=4,18,IF(L291=5,16.5,IF(L291=6,15,IF(L291=7,13.5,IF(L291=8,12,0))))))))+IF(L291&lt;=8,0,IF(L291&lt;=16,10,IF(L291&lt;=24,6,0)))-IF(L291&lt;=8,0,IF(L291&lt;=16,(L291-9)*0.34,IF(L291&lt;=24,(L291-17)*0.34,0))),0)+IF(F291="PT",IF(L291=1,68,IF(L291=2,52.08,IF(L291=3,41.28,IF(L291=4,24,IF(L291=5,22,IF(L291=6,20,IF(L291=7,18,IF(L291=8,16,0))))))))+IF(L291&lt;=8,0,IF(L291&lt;=16,13,IF(L291&lt;=24,9,IF(L291&lt;=32,4,0))))-IF(L291&lt;=8,0,IF(L291&lt;=16,(L291-9)*0.34,IF(L291&lt;=24,(L291-17)*0.34,IF(L291&lt;=32,(L291-25)*0.34,0)))),0)+IF(F291="JOŽ",IF(L291=1,85,IF(L291=2,59.5,IF(L291=3,45,IF(L291=4,32.5,IF(L291=5,30,IF(L291=6,27.5,IF(L291=7,25,IF(L291=8,22.5,0))))))))+IF(L291&lt;=8,0,IF(L291&lt;=16,19,IF(L291&lt;=24,13,0)))-IF(L291&lt;=8,0,IF(L291&lt;=16,(L291-9)*0.425,IF(L291&lt;=24,(L291-17)*0.425,0))),0)+IF(F291="JPČ",IF(L291=1,68,IF(L291=2,47.6,IF(L291=3,36,IF(L291=4,26,IF(L291=5,24,IF(L291=6,22,IF(L291=7,20,IF(L291=8,18,0))))))))+IF(L291&lt;=8,0,IF(L291&lt;=16,13,IF(L291&lt;=24,9,0)))-IF(L291&lt;=8,0,IF(L291&lt;=16,(L291-9)*0.34,IF(L291&lt;=24,(L291-17)*0.34,0))),0)+IF(F291="JEČ",IF(L291=1,34,IF(L291=2,26.04,IF(L291=3,20.6,IF(L291=4,12,IF(L291=5,11,IF(L291=6,10,IF(L291=7,9,IF(L291=8,8,0))))))))+IF(L291&lt;=8,0,IF(L291&lt;=16,6,0))-IF(L291&lt;=8,0,IF(L291&lt;=16,(L291-9)*0.17,0)),0)+IF(F291="JEOF",IF(L291=1,34,IF(L291=2,26.04,IF(L291=3,20.6,IF(L291=4,12,IF(L291=5,11,IF(L291=6,10,IF(L291=7,9,IF(L291=8,8,0))))))))+IF(L291&lt;=8,0,IF(L291&lt;=16,6,0))-IF(L291&lt;=8,0,IF(L291&lt;=16,(L291-9)*0.17,0)),0)+IF(F291="JnPČ",IF(L291=1,51,IF(L291=2,35.7,IF(L291=3,27,IF(L291=4,19.5,IF(L291=5,18,IF(L291=6,16.5,IF(L291=7,15,IF(L291=8,13.5,0))))))))+IF(L291&lt;=8,0,IF(L291&lt;=16,10,0))-IF(L291&lt;=8,0,IF(L291&lt;=16,(L291-9)*0.255,0)),0)+IF(F291="JnEČ",IF(L291=1,25.5,IF(L291=2,19.53,IF(L291=3,15.48,IF(L291=4,9,IF(L291=5,8.25,IF(L291=6,7.5,IF(L291=7,6.75,IF(L291=8,6,0))))))))+IF(L291&lt;=8,0,IF(L291&lt;=16,5,0))-IF(L291&lt;=8,0,IF(L291&lt;=16,(L291-9)*0.1275,0)),0)+IF(F291="JčPČ",IF(L291=1,21.25,IF(L291=2,14.5,IF(L291=3,11.5,IF(L291=4,7,IF(L291=5,6.5,IF(L291=6,6,IF(L291=7,5.5,IF(L291=8,5,0))))))))+IF(L291&lt;=8,0,IF(L291&lt;=16,4,0))-IF(L291&lt;=8,0,IF(L291&lt;=16,(L291-9)*0.10625,0)),0)+IF(F291="JčEČ",IF(L291=1,17,IF(L291=2,13.02,IF(L291=3,10.32,IF(L291=4,6,IF(L291=5,5.5,IF(L291=6,5,IF(L291=7,4.5,IF(L291=8,4,0))))))))+IF(L291&lt;=8,0,IF(L291&lt;=16,3,0))-IF(L291&lt;=8,0,IF(L291&lt;=16,(L291-9)*0.085,0)),0)+IF(F291="NEAK",IF(L291=1,11.48,IF(L291=2,8.79,IF(L291=3,6.97,IF(L291=4,4.05,IF(L291=5,3.71,IF(L291=6,3.38,IF(L291=7,3.04,IF(L291=8,2.7,0))))))))+IF(L291&lt;=8,0,IF(L291&lt;=16,2,IF(L291&lt;=24,1.3,0)))-IF(L291&lt;=8,0,IF(L291&lt;=16,(L291-9)*0.0574,IF(L291&lt;=24,(L291-17)*0.0574,0))),0))*IF(L291&lt;0,1,IF(OR(F291="PČ",F291="PŽ",F291="PT"),IF(J291&lt;32,J291/32,1),1))* IF(L291&lt;0,1,IF(OR(F291="EČ",F291="EŽ",F291="JOŽ",F291="JPČ",F291="NEAK"),IF(J291&lt;24,J291/24,1),1))*IF(L291&lt;0,1,IF(OR(F291="PČneol",F291="JEČ",F291="JEOF",F291="JnPČ",F291="JnEČ",F291="JčPČ",F291="JčEČ"),IF(J291&lt;16,J291/16,1),1))*IF(L291&lt;0,1,IF(F291="EČneol",IF(J291&lt;8,J291/8,1),1))</f>
        <v>0</v>
      </c>
      <c r="O291" s="9">
        <f t="shared" ref="O291:O292" si="172">IF(F291="OŽ",N291,IF(H291="Ne",IF(J291*0.3&lt;J291-L291,N291,0),IF(J291*0.1&lt;J291-L291,N291,0)))</f>
        <v>0</v>
      </c>
      <c r="P291" s="4">
        <f t="shared" ref="P291" si="173">IF(O291=0,0,IF(F291="OŽ",IF(L291&gt;35,0,IF(J291&gt;35,(36-L291)*1.836,((36-L291)-(36-J291))*1.836)),0)+IF(F291="PČ",IF(L291&gt;31,0,IF(J291&gt;31,(32-L291)*1.347,((32-L291)-(32-J291))*1.347)),0)+ IF(F291="PČneol",IF(L291&gt;15,0,IF(J291&gt;15,(16-L291)*0.255,((16-L291)-(16-J291))*0.255)),0)+IF(F291="PŽ",IF(L291&gt;31,0,IF(J291&gt;31,(32-L291)*0.255,((32-L291)-(32-J291))*0.255)),0)+IF(F291="EČ",IF(L291&gt;23,0,IF(J291&gt;23,(24-L291)*0.612,((24-L291)-(24-J291))*0.612)),0)+IF(F291="EČneol",IF(L291&gt;7,0,IF(J291&gt;7,(8-L291)*0.204,((8-L291)-(8-J291))*0.204)),0)+IF(F291="EŽ",IF(L291&gt;23,0,IF(J291&gt;23,(24-L291)*0.204,((24-L291)-(24-J291))*0.204)),0)+IF(F291="PT",IF(L291&gt;31,0,IF(J291&gt;31,(32-L291)*0.204,((32-L291)-(32-J291))*0.204)),0)+IF(F291="JOŽ",IF(L291&gt;23,0,IF(J291&gt;23,(24-L291)*0.255,((24-L291)-(24-J291))*0.255)),0)+IF(F291="JPČ",IF(L291&gt;23,0,IF(J291&gt;23,(24-L291)*0.204,((24-L291)-(24-J291))*0.204)),0)+IF(F291="JEČ",IF(L291&gt;15,0,IF(J291&gt;15,(16-L291)*0.102,((16-L291)-(16-J291))*0.102)),0)+IF(F291="JEOF",IF(L291&gt;15,0,IF(J291&gt;15,(16-L291)*0.102,((16-L291)-(16-J291))*0.102)),0)+IF(F291="JnPČ",IF(L291&gt;15,0,IF(J291&gt;15,(16-L291)*0.153,((16-L291)-(16-J291))*0.153)),0)+IF(F291="JnEČ",IF(L291&gt;15,0,IF(J291&gt;15,(16-L291)*0.0765,((16-L291)-(16-J291))*0.0765)),0)+IF(F291="JčPČ",IF(L291&gt;15,0,IF(J291&gt;15,(16-L291)*0.06375,((16-L291)-(16-J291))*0.06375)),0)+IF(F291="JčEČ",IF(L291&gt;15,0,IF(J291&gt;15,(16-L291)*0.051,((16-L291)-(16-J291))*0.051)),0)+IF(F291="NEAK",IF(L291&gt;23,0,IF(J291&gt;23,(24-L291)*0.03444,((24-L291)-(24-J291))*0.03444)),0))</f>
        <v>0</v>
      </c>
      <c r="Q291" s="11">
        <f t="shared" ref="Q291" si="174">IF(ISERROR(P291*100/N291),0,(P291*100/N291))</f>
        <v>0</v>
      </c>
      <c r="R291" s="10">
        <f t="shared" ref="R291:R292" si="175">IF(Q291&lt;=30,O291+P291,O291+O291*0.3)*IF(G291=1,0.4,IF(G291=2,0.75,IF(G291="1 (kas 4 m. 1 k. nerengiamos)",0.52,1)))*IF(D291="olimpinė",1,IF(M291="Ne",0.5,1))*IF(OR(A$5="Lietuvos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federacija"),IF(OR(J291&lt;8,K291&lt;16),0,1),1)*E291*IF(I291&lt;=1,1,1/I291)*IF(OR(A$5="Lietuvos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91" s="8"/>
    </row>
    <row r="292" spans="1:19">
      <c r="A292" s="64">
        <v>2</v>
      </c>
      <c r="B292" s="64"/>
      <c r="C292" s="12"/>
      <c r="D292" s="64"/>
      <c r="E292" s="64"/>
      <c r="F292" s="64"/>
      <c r="G292" s="64"/>
      <c r="H292" s="64"/>
      <c r="I292" s="64"/>
      <c r="J292" s="64"/>
      <c r="K292" s="64"/>
      <c r="L292" s="64"/>
      <c r="M292" s="64"/>
      <c r="N292" s="3">
        <f t="shared" si="171"/>
        <v>0</v>
      </c>
      <c r="O292" s="9">
        <f t="shared" si="172"/>
        <v>0</v>
      </c>
      <c r="P292" s="4">
        <f t="shared" ref="P292" si="176">IF(O292=0,0,IF(F292="OŽ",IF(L292&gt;35,0,IF(J292&gt;35,(36-L292)*1.836,((36-L292)-(36-J292))*1.836)),0)+IF(F292="PČ",IF(L292&gt;31,0,IF(J292&gt;31,(32-L292)*1.347,((32-L292)-(32-J292))*1.347)),0)+ IF(F292="PČneol",IF(L292&gt;15,0,IF(J292&gt;15,(16-L292)*0.255,((16-L292)-(16-J292))*0.255)),0)+IF(F292="PŽ",IF(L292&gt;31,0,IF(J292&gt;31,(32-L292)*0.255,((32-L292)-(32-J292))*0.255)),0)+IF(F292="EČ",IF(L292&gt;23,0,IF(J292&gt;23,(24-L292)*0.612,((24-L292)-(24-J292))*0.612)),0)+IF(F292="EČneol",IF(L292&gt;7,0,IF(J292&gt;7,(8-L292)*0.204,((8-L292)-(8-J292))*0.204)),0)+IF(F292="EŽ",IF(L292&gt;23,0,IF(J292&gt;23,(24-L292)*0.204,((24-L292)-(24-J292))*0.204)),0)+IF(F292="PT",IF(L292&gt;31,0,IF(J292&gt;31,(32-L292)*0.204,((32-L292)-(32-J292))*0.204)),0)+IF(F292="JOŽ",IF(L292&gt;23,0,IF(J292&gt;23,(24-L292)*0.255,((24-L292)-(24-J292))*0.255)),0)+IF(F292="JPČ",IF(L292&gt;23,0,IF(J292&gt;23,(24-L292)*0.204,((24-L292)-(24-J292))*0.204)),0)+IF(F292="JEČ",IF(L292&gt;15,0,IF(J292&gt;15,(16-L292)*0.102,((16-L292)-(16-J292))*0.102)),0)+IF(F292="JEOF",IF(L292&gt;15,0,IF(J292&gt;15,(16-L292)*0.102,((16-L292)-(16-J292))*0.102)),0)+IF(F292="JnPČ",IF(L292&gt;15,0,IF(J292&gt;15,(16-L292)*0.153,((16-L292)-(16-J292))*0.153)),0)+IF(F292="JnEČ",IF(L292&gt;15,0,IF(J292&gt;15,(16-L292)*0.0765,((16-L292)-(16-J292))*0.0765)),0)+IF(F292="JčPČ",IF(L292&gt;15,0,IF(J292&gt;15,(16-L292)*0.06375,((16-L292)-(16-J292))*0.06375)),0)+IF(F292="JčEČ",IF(L292&gt;15,0,IF(J292&gt;15,(16-L292)*0.051,((16-L292)-(16-J292))*0.051)),0)+IF(F292="NEAK",IF(L292&gt;23,0,IF(J292&gt;23,(24-L292)*0.03444,((24-L292)-(24-J292))*0.03444)),0))</f>
        <v>0</v>
      </c>
      <c r="Q292" s="11">
        <f t="shared" ref="Q292" si="177">IF(ISERROR(P292*100/N292),0,(P292*100/N292))</f>
        <v>0</v>
      </c>
      <c r="R292" s="10">
        <f t="shared" si="175"/>
        <v>0</v>
      </c>
      <c r="S292" s="8"/>
    </row>
    <row r="293" spans="1:19">
      <c r="A293" s="67" t="s">
        <v>33</v>
      </c>
      <c r="B293" s="68"/>
      <c r="C293" s="68"/>
      <c r="D293" s="68"/>
      <c r="E293" s="68"/>
      <c r="F293" s="68"/>
      <c r="G293" s="68"/>
      <c r="H293" s="68"/>
      <c r="I293" s="68"/>
      <c r="J293" s="68"/>
      <c r="K293" s="68"/>
      <c r="L293" s="68"/>
      <c r="M293" s="68"/>
      <c r="N293" s="68"/>
      <c r="O293" s="68"/>
      <c r="P293" s="68"/>
      <c r="Q293" s="69"/>
      <c r="R293" s="10">
        <f>SUM(R291:R292)</f>
        <v>0</v>
      </c>
      <c r="S293" s="8"/>
    </row>
    <row r="294" spans="1:19" ht="15.75">
      <c r="A294" s="24" t="s">
        <v>34</v>
      </c>
      <c r="B294" s="24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6"/>
      <c r="S294" s="8"/>
    </row>
    <row r="295" spans="1:19">
      <c r="A295" s="49" t="s">
        <v>46</v>
      </c>
      <c r="B295" s="49"/>
      <c r="C295" s="49"/>
      <c r="D295" s="49"/>
      <c r="E295" s="49"/>
      <c r="F295" s="49"/>
      <c r="G295" s="49"/>
      <c r="H295" s="49"/>
      <c r="I295" s="49"/>
      <c r="J295" s="15"/>
      <c r="K295" s="15"/>
      <c r="L295" s="15"/>
      <c r="M295" s="15"/>
      <c r="N295" s="15"/>
      <c r="O295" s="15"/>
      <c r="P295" s="15"/>
      <c r="Q295" s="15"/>
      <c r="R295" s="16"/>
      <c r="S295" s="8"/>
    </row>
    <row r="296" spans="1:19" s="8" customFormat="1">
      <c r="A296" s="49"/>
      <c r="B296" s="49"/>
      <c r="C296" s="49"/>
      <c r="D296" s="49"/>
      <c r="E296" s="49"/>
      <c r="F296" s="49"/>
      <c r="G296" s="49"/>
      <c r="H296" s="49"/>
      <c r="I296" s="49"/>
      <c r="J296" s="15"/>
      <c r="K296" s="15"/>
      <c r="L296" s="15"/>
      <c r="M296" s="15"/>
      <c r="N296" s="15"/>
      <c r="O296" s="15"/>
      <c r="P296" s="15"/>
      <c r="Q296" s="15"/>
      <c r="R296" s="16"/>
    </row>
    <row r="297" spans="1:19">
      <c r="A297" s="72" t="s">
        <v>97</v>
      </c>
      <c r="B297" s="73"/>
      <c r="C297" s="73"/>
      <c r="D297" s="73"/>
      <c r="E297" s="73"/>
      <c r="F297" s="73"/>
      <c r="G297" s="73"/>
      <c r="H297" s="73"/>
      <c r="I297" s="73"/>
      <c r="J297" s="73"/>
      <c r="K297" s="73"/>
      <c r="L297" s="73"/>
      <c r="M297" s="73"/>
      <c r="N297" s="73"/>
      <c r="O297" s="73"/>
      <c r="P297" s="73"/>
      <c r="Q297" s="60"/>
      <c r="R297" s="8"/>
      <c r="S297" s="8"/>
    </row>
    <row r="298" spans="1:19" ht="18">
      <c r="A298" s="74" t="s">
        <v>27</v>
      </c>
      <c r="B298" s="75"/>
      <c r="C298" s="75"/>
      <c r="D298" s="50"/>
      <c r="E298" s="50"/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0"/>
      <c r="Q298" s="60"/>
      <c r="R298" s="8"/>
      <c r="S298" s="8"/>
    </row>
    <row r="299" spans="1:19">
      <c r="A299" s="72" t="s">
        <v>40</v>
      </c>
      <c r="B299" s="73"/>
      <c r="C299" s="73"/>
      <c r="D299" s="73"/>
      <c r="E299" s="73"/>
      <c r="F299" s="73"/>
      <c r="G299" s="73"/>
      <c r="H299" s="73"/>
      <c r="I299" s="73"/>
      <c r="J299" s="73"/>
      <c r="K299" s="73"/>
      <c r="L299" s="73"/>
      <c r="M299" s="73"/>
      <c r="N299" s="73"/>
      <c r="O299" s="73"/>
      <c r="P299" s="73"/>
      <c r="Q299" s="60"/>
      <c r="R299" s="8"/>
      <c r="S299" s="8"/>
    </row>
    <row r="300" spans="1:19">
      <c r="A300" s="64">
        <v>1</v>
      </c>
      <c r="B300" s="64"/>
      <c r="C300" s="12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3">
        <f t="shared" ref="N300:N301" si="178">(IF(F300="OŽ",IF(L300=1,550.8,IF(L300=2,426.38,IF(L300=3,342.14,IF(L300=4,181.44,IF(L300=5,168.48,IF(L300=6,155.52,IF(L300=7,148.5,IF(L300=8,144,0))))))))+IF(L300&lt;=8,0,IF(L300&lt;=16,137.7,IF(L300&lt;=24,108,IF(L300&lt;=32,80.1,IF(L300&lt;=36,52.2,0)))))-IF(L300&lt;=8,0,IF(L300&lt;=16,(L300-9)*2.754,IF(L300&lt;=24,(L300-17)* 2.754,IF(L300&lt;=32,(L300-25)* 2.754,IF(L300&lt;=36,(L300-33)*2.754,0))))),0)+IF(F300="PČ",IF(L300=1,449,IF(L300=2,314.6,IF(L300=3,238,IF(L300=4,172,IF(L300=5,159,IF(L300=6,145,IF(L300=7,132,IF(L300=8,119,0))))))))+IF(L300&lt;=8,0,IF(L300&lt;=16,88,IF(L300&lt;=24,55,IF(L300&lt;=32,22,0))))-IF(L300&lt;=8,0,IF(L300&lt;=16,(L300-9)*2.245,IF(L300&lt;=24,(L300-17)*2.245,IF(L300&lt;=32,(L300-25)*2.245,0)))),0)+IF(F300="PČneol",IF(L300=1,85,IF(L300=2,64.61,IF(L300=3,50.76,IF(L300=4,16.25,IF(L300=5,15,IF(L300=6,13.75,IF(L300=7,12.5,IF(L300=8,11.25,0))))))))+IF(L300&lt;=8,0,IF(L300&lt;=16,9,0))-IF(L300&lt;=8,0,IF(L300&lt;=16,(L300-9)*0.425,0)),0)+IF(F300="PŽ",IF(L300=1,85,IF(L300=2,59.5,IF(L300=3,45,IF(L300=4,32.5,IF(L300=5,30,IF(L300=6,27.5,IF(L300=7,25,IF(L300=8,22.5,0))))))))+IF(L300&lt;=8,0,IF(L300&lt;=16,19,IF(L300&lt;=24,13,IF(L300&lt;=32,8,0))))-IF(L300&lt;=8,0,IF(L300&lt;=16,(L300-9)*0.425,IF(L300&lt;=24,(L300-17)*0.425,IF(L300&lt;=32,(L300-25)*0.425,0)))),0)+IF(F300="EČ",IF(L300=1,204,IF(L300=2,156.24,IF(L300=3,123.84,IF(L300=4,72,IF(L300=5,66,IF(L300=6,60,IF(L300=7,54,IF(L300=8,48,0))))))))+IF(L300&lt;=8,0,IF(L300&lt;=16,40,IF(L300&lt;=24,25,0)))-IF(L300&lt;=8,0,IF(L300&lt;=16,(L300-9)*1.02,IF(L300&lt;=24,(L300-17)*1.02,0))),0)+IF(F300="EČneol",IF(L300=1,68,IF(L300=2,51.69,IF(L300=3,40.61,IF(L300=4,13,IF(L300=5,12,IF(L300=6,11,IF(L300=7,10,IF(L300=8,9,0)))))))))+IF(F300="EŽ",IF(L300=1,68,IF(L300=2,47.6,IF(L300=3,36,IF(L300=4,18,IF(L300=5,16.5,IF(L300=6,15,IF(L300=7,13.5,IF(L300=8,12,0))))))))+IF(L300&lt;=8,0,IF(L300&lt;=16,10,IF(L300&lt;=24,6,0)))-IF(L300&lt;=8,0,IF(L300&lt;=16,(L300-9)*0.34,IF(L300&lt;=24,(L300-17)*0.34,0))),0)+IF(F300="PT",IF(L300=1,68,IF(L300=2,52.08,IF(L300=3,41.28,IF(L300=4,24,IF(L300=5,22,IF(L300=6,20,IF(L300=7,18,IF(L300=8,16,0))))))))+IF(L300&lt;=8,0,IF(L300&lt;=16,13,IF(L300&lt;=24,9,IF(L300&lt;=32,4,0))))-IF(L300&lt;=8,0,IF(L300&lt;=16,(L300-9)*0.34,IF(L300&lt;=24,(L300-17)*0.34,IF(L300&lt;=32,(L300-25)*0.34,0)))),0)+IF(F300="JOŽ",IF(L300=1,85,IF(L300=2,59.5,IF(L300=3,45,IF(L300=4,32.5,IF(L300=5,30,IF(L300=6,27.5,IF(L300=7,25,IF(L300=8,22.5,0))))))))+IF(L300&lt;=8,0,IF(L300&lt;=16,19,IF(L300&lt;=24,13,0)))-IF(L300&lt;=8,0,IF(L300&lt;=16,(L300-9)*0.425,IF(L300&lt;=24,(L300-17)*0.425,0))),0)+IF(F300="JPČ",IF(L300=1,68,IF(L300=2,47.6,IF(L300=3,36,IF(L300=4,26,IF(L300=5,24,IF(L300=6,22,IF(L300=7,20,IF(L300=8,18,0))))))))+IF(L300&lt;=8,0,IF(L300&lt;=16,13,IF(L300&lt;=24,9,0)))-IF(L300&lt;=8,0,IF(L300&lt;=16,(L300-9)*0.34,IF(L300&lt;=24,(L300-17)*0.34,0))),0)+IF(F300="JEČ",IF(L300=1,34,IF(L300=2,26.04,IF(L300=3,20.6,IF(L300=4,12,IF(L300=5,11,IF(L300=6,10,IF(L300=7,9,IF(L300=8,8,0))))))))+IF(L300&lt;=8,0,IF(L300&lt;=16,6,0))-IF(L300&lt;=8,0,IF(L300&lt;=16,(L300-9)*0.17,0)),0)+IF(F300="JEOF",IF(L300=1,34,IF(L300=2,26.04,IF(L300=3,20.6,IF(L300=4,12,IF(L300=5,11,IF(L300=6,10,IF(L300=7,9,IF(L300=8,8,0))))))))+IF(L300&lt;=8,0,IF(L300&lt;=16,6,0))-IF(L300&lt;=8,0,IF(L300&lt;=16,(L300-9)*0.17,0)),0)+IF(F300="JnPČ",IF(L300=1,51,IF(L300=2,35.7,IF(L300=3,27,IF(L300=4,19.5,IF(L300=5,18,IF(L300=6,16.5,IF(L300=7,15,IF(L300=8,13.5,0))))))))+IF(L300&lt;=8,0,IF(L300&lt;=16,10,0))-IF(L300&lt;=8,0,IF(L300&lt;=16,(L300-9)*0.255,0)),0)+IF(F300="JnEČ",IF(L300=1,25.5,IF(L300=2,19.53,IF(L300=3,15.48,IF(L300=4,9,IF(L300=5,8.25,IF(L300=6,7.5,IF(L300=7,6.75,IF(L300=8,6,0))))))))+IF(L300&lt;=8,0,IF(L300&lt;=16,5,0))-IF(L300&lt;=8,0,IF(L300&lt;=16,(L300-9)*0.1275,0)),0)+IF(F300="JčPČ",IF(L300=1,21.25,IF(L300=2,14.5,IF(L300=3,11.5,IF(L300=4,7,IF(L300=5,6.5,IF(L300=6,6,IF(L300=7,5.5,IF(L300=8,5,0))))))))+IF(L300&lt;=8,0,IF(L300&lt;=16,4,0))-IF(L300&lt;=8,0,IF(L300&lt;=16,(L300-9)*0.10625,0)),0)+IF(F300="JčEČ",IF(L300=1,17,IF(L300=2,13.02,IF(L300=3,10.32,IF(L300=4,6,IF(L300=5,5.5,IF(L300=6,5,IF(L300=7,4.5,IF(L300=8,4,0))))))))+IF(L300&lt;=8,0,IF(L300&lt;=16,3,0))-IF(L300&lt;=8,0,IF(L300&lt;=16,(L300-9)*0.085,0)),0)+IF(F300="NEAK",IF(L300=1,11.48,IF(L300=2,8.79,IF(L300=3,6.97,IF(L300=4,4.05,IF(L300=5,3.71,IF(L300=6,3.38,IF(L300=7,3.04,IF(L300=8,2.7,0))))))))+IF(L300&lt;=8,0,IF(L300&lt;=16,2,IF(L300&lt;=24,1.3,0)))-IF(L300&lt;=8,0,IF(L300&lt;=16,(L300-9)*0.0574,IF(L300&lt;=24,(L300-17)*0.0574,0))),0))*IF(L300&lt;0,1,IF(OR(F300="PČ",F300="PŽ",F300="PT"),IF(J300&lt;32,J300/32,1),1))* IF(L300&lt;0,1,IF(OR(F300="EČ",F300="EŽ",F300="JOŽ",F300="JPČ",F300="NEAK"),IF(J300&lt;24,J300/24,1),1))*IF(L300&lt;0,1,IF(OR(F300="PČneol",F300="JEČ",F300="JEOF",F300="JnPČ",F300="JnEČ",F300="JčPČ",F300="JčEČ"),IF(J300&lt;16,J300/16,1),1))*IF(L300&lt;0,1,IF(F300="EČneol",IF(J300&lt;8,J300/8,1),1))</f>
        <v>0</v>
      </c>
      <c r="O300" s="9">
        <f t="shared" ref="O300:O301" si="179">IF(F300="OŽ",N300,IF(H300="Ne",IF(J300*0.3&lt;J300-L300,N300,0),IF(J300*0.1&lt;J300-L300,N300,0)))</f>
        <v>0</v>
      </c>
      <c r="P300" s="4">
        <f t="shared" ref="P300" si="180">IF(O300=0,0,IF(F300="OŽ",IF(L300&gt;35,0,IF(J300&gt;35,(36-L300)*1.836,((36-L300)-(36-J300))*1.836)),0)+IF(F300="PČ",IF(L300&gt;31,0,IF(J300&gt;31,(32-L300)*1.347,((32-L300)-(32-J300))*1.347)),0)+ IF(F300="PČneol",IF(L300&gt;15,0,IF(J300&gt;15,(16-L300)*0.255,((16-L300)-(16-J300))*0.255)),0)+IF(F300="PŽ",IF(L300&gt;31,0,IF(J300&gt;31,(32-L300)*0.255,((32-L300)-(32-J300))*0.255)),0)+IF(F300="EČ",IF(L300&gt;23,0,IF(J300&gt;23,(24-L300)*0.612,((24-L300)-(24-J300))*0.612)),0)+IF(F300="EČneol",IF(L300&gt;7,0,IF(J300&gt;7,(8-L300)*0.204,((8-L300)-(8-J300))*0.204)),0)+IF(F300="EŽ",IF(L300&gt;23,0,IF(J300&gt;23,(24-L300)*0.204,((24-L300)-(24-J300))*0.204)),0)+IF(F300="PT",IF(L300&gt;31,0,IF(J300&gt;31,(32-L300)*0.204,((32-L300)-(32-J300))*0.204)),0)+IF(F300="JOŽ",IF(L300&gt;23,0,IF(J300&gt;23,(24-L300)*0.255,((24-L300)-(24-J300))*0.255)),0)+IF(F300="JPČ",IF(L300&gt;23,0,IF(J300&gt;23,(24-L300)*0.204,((24-L300)-(24-J300))*0.204)),0)+IF(F300="JEČ",IF(L300&gt;15,0,IF(J300&gt;15,(16-L300)*0.102,((16-L300)-(16-J300))*0.102)),0)+IF(F300="JEOF",IF(L300&gt;15,0,IF(J300&gt;15,(16-L300)*0.102,((16-L300)-(16-J300))*0.102)),0)+IF(F300="JnPČ",IF(L300&gt;15,0,IF(J300&gt;15,(16-L300)*0.153,((16-L300)-(16-J300))*0.153)),0)+IF(F300="JnEČ",IF(L300&gt;15,0,IF(J300&gt;15,(16-L300)*0.0765,((16-L300)-(16-J300))*0.0765)),0)+IF(F300="JčPČ",IF(L300&gt;15,0,IF(J300&gt;15,(16-L300)*0.06375,((16-L300)-(16-J300))*0.06375)),0)+IF(F300="JčEČ",IF(L300&gt;15,0,IF(J300&gt;15,(16-L300)*0.051,((16-L300)-(16-J300))*0.051)),0)+IF(F300="NEAK",IF(L300&gt;23,0,IF(J300&gt;23,(24-L300)*0.03444,((24-L300)-(24-J300))*0.03444)),0))</f>
        <v>0</v>
      </c>
      <c r="Q300" s="11">
        <f t="shared" ref="Q300" si="181">IF(ISERROR(P300*100/N300),0,(P300*100/N300))</f>
        <v>0</v>
      </c>
      <c r="R300" s="10">
        <f t="shared" ref="R300:R301" si="182">IF(Q300&lt;=30,O300+P300,O300+O300*0.3)*IF(G300=1,0.4,IF(G300=2,0.75,IF(G300="1 (kas 4 m. 1 k. nerengiamos)",0.52,1)))*IF(D300="olimpinė",1,IF(M300="Ne",0.5,1))*IF(OR(A$5="Lietuvos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federacija"),IF(OR(J300&lt;8,K300&lt;16),0,1),1)*E300*IF(I300&lt;=1,1,1/I300)*IF(OR(A$5="Lietuvos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00" s="8"/>
    </row>
    <row r="301" spans="1:19">
      <c r="A301" s="64">
        <v>2</v>
      </c>
      <c r="B301" s="64"/>
      <c r="C301" s="12"/>
      <c r="D301" s="64"/>
      <c r="E301" s="64"/>
      <c r="F301" s="64"/>
      <c r="G301" s="64"/>
      <c r="H301" s="64"/>
      <c r="I301" s="64"/>
      <c r="J301" s="64"/>
      <c r="K301" s="64"/>
      <c r="L301" s="64"/>
      <c r="M301" s="64"/>
      <c r="N301" s="3">
        <f t="shared" si="178"/>
        <v>0</v>
      </c>
      <c r="O301" s="9">
        <f t="shared" si="179"/>
        <v>0</v>
      </c>
      <c r="P301" s="4">
        <f t="shared" ref="P301" si="183">IF(O301=0,0,IF(F301="OŽ",IF(L301&gt;35,0,IF(J301&gt;35,(36-L301)*1.836,((36-L301)-(36-J301))*1.836)),0)+IF(F301="PČ",IF(L301&gt;31,0,IF(J301&gt;31,(32-L301)*1.347,((32-L301)-(32-J301))*1.347)),0)+ IF(F301="PČneol",IF(L301&gt;15,0,IF(J301&gt;15,(16-L301)*0.255,((16-L301)-(16-J301))*0.255)),0)+IF(F301="PŽ",IF(L301&gt;31,0,IF(J301&gt;31,(32-L301)*0.255,((32-L301)-(32-J301))*0.255)),0)+IF(F301="EČ",IF(L301&gt;23,0,IF(J301&gt;23,(24-L301)*0.612,((24-L301)-(24-J301))*0.612)),0)+IF(F301="EČneol",IF(L301&gt;7,0,IF(J301&gt;7,(8-L301)*0.204,((8-L301)-(8-J301))*0.204)),0)+IF(F301="EŽ",IF(L301&gt;23,0,IF(J301&gt;23,(24-L301)*0.204,((24-L301)-(24-J301))*0.204)),0)+IF(F301="PT",IF(L301&gt;31,0,IF(J301&gt;31,(32-L301)*0.204,((32-L301)-(32-J301))*0.204)),0)+IF(F301="JOŽ",IF(L301&gt;23,0,IF(J301&gt;23,(24-L301)*0.255,((24-L301)-(24-J301))*0.255)),0)+IF(F301="JPČ",IF(L301&gt;23,0,IF(J301&gt;23,(24-L301)*0.204,((24-L301)-(24-J301))*0.204)),0)+IF(F301="JEČ",IF(L301&gt;15,0,IF(J301&gt;15,(16-L301)*0.102,((16-L301)-(16-J301))*0.102)),0)+IF(F301="JEOF",IF(L301&gt;15,0,IF(J301&gt;15,(16-L301)*0.102,((16-L301)-(16-J301))*0.102)),0)+IF(F301="JnPČ",IF(L301&gt;15,0,IF(J301&gt;15,(16-L301)*0.153,((16-L301)-(16-J301))*0.153)),0)+IF(F301="JnEČ",IF(L301&gt;15,0,IF(J301&gt;15,(16-L301)*0.0765,((16-L301)-(16-J301))*0.0765)),0)+IF(F301="JčPČ",IF(L301&gt;15,0,IF(J301&gt;15,(16-L301)*0.06375,((16-L301)-(16-J301))*0.06375)),0)+IF(F301="JčEČ",IF(L301&gt;15,0,IF(J301&gt;15,(16-L301)*0.051,((16-L301)-(16-J301))*0.051)),0)+IF(F301="NEAK",IF(L301&gt;23,0,IF(J301&gt;23,(24-L301)*0.03444,((24-L301)-(24-J301))*0.03444)),0))</f>
        <v>0</v>
      </c>
      <c r="Q301" s="11">
        <f t="shared" ref="Q301" si="184">IF(ISERROR(P301*100/N301),0,(P301*100/N301))</f>
        <v>0</v>
      </c>
      <c r="R301" s="10">
        <f t="shared" si="182"/>
        <v>0</v>
      </c>
      <c r="S301" s="8"/>
    </row>
    <row r="302" spans="1:19">
      <c r="A302" s="67" t="s">
        <v>33</v>
      </c>
      <c r="B302" s="68"/>
      <c r="C302" s="68"/>
      <c r="D302" s="68"/>
      <c r="E302" s="68"/>
      <c r="F302" s="68"/>
      <c r="G302" s="68"/>
      <c r="H302" s="68"/>
      <c r="I302" s="68"/>
      <c r="J302" s="68"/>
      <c r="K302" s="68"/>
      <c r="L302" s="68"/>
      <c r="M302" s="68"/>
      <c r="N302" s="68"/>
      <c r="O302" s="68"/>
      <c r="P302" s="68"/>
      <c r="Q302" s="69"/>
      <c r="R302" s="10">
        <f>SUM(R300:R301)</f>
        <v>0</v>
      </c>
      <c r="S302" s="8"/>
    </row>
    <row r="303" spans="1:19" ht="15.75">
      <c r="A303" s="24" t="s">
        <v>34</v>
      </c>
      <c r="B303" s="24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6"/>
      <c r="S303" s="8"/>
    </row>
    <row r="304" spans="1:19">
      <c r="A304" s="49" t="s">
        <v>46</v>
      </c>
      <c r="B304" s="49"/>
      <c r="C304" s="49"/>
      <c r="D304" s="49"/>
      <c r="E304" s="49"/>
      <c r="F304" s="49"/>
      <c r="G304" s="49"/>
      <c r="H304" s="49"/>
      <c r="I304" s="49"/>
      <c r="J304" s="15"/>
      <c r="K304" s="15"/>
      <c r="L304" s="15"/>
      <c r="M304" s="15"/>
      <c r="N304" s="15"/>
      <c r="O304" s="15"/>
      <c r="P304" s="15"/>
      <c r="Q304" s="15"/>
      <c r="R304" s="16"/>
      <c r="S304" s="8"/>
    </row>
    <row r="305" spans="1:19" s="8" customFormat="1">
      <c r="A305" s="49"/>
      <c r="B305" s="49"/>
      <c r="C305" s="49"/>
      <c r="D305" s="49"/>
      <c r="E305" s="49"/>
      <c r="F305" s="49"/>
      <c r="G305" s="49"/>
      <c r="H305" s="49"/>
      <c r="I305" s="49"/>
      <c r="J305" s="15"/>
      <c r="K305" s="15"/>
      <c r="L305" s="15"/>
      <c r="M305" s="15"/>
      <c r="N305" s="15"/>
      <c r="O305" s="15"/>
      <c r="P305" s="15"/>
      <c r="Q305" s="15"/>
      <c r="R305" s="16"/>
    </row>
    <row r="306" spans="1:19">
      <c r="A306" s="72" t="s">
        <v>97</v>
      </c>
      <c r="B306" s="73"/>
      <c r="C306" s="73"/>
      <c r="D306" s="73"/>
      <c r="E306" s="73"/>
      <c r="F306" s="73"/>
      <c r="G306" s="73"/>
      <c r="H306" s="73"/>
      <c r="I306" s="73"/>
      <c r="J306" s="73"/>
      <c r="K306" s="73"/>
      <c r="L306" s="73"/>
      <c r="M306" s="73"/>
      <c r="N306" s="73"/>
      <c r="O306" s="73"/>
      <c r="P306" s="73"/>
      <c r="Q306" s="60"/>
      <c r="R306" s="8"/>
      <c r="S306" s="8"/>
    </row>
    <row r="307" spans="1:19" ht="18">
      <c r="A307" s="74" t="s">
        <v>27</v>
      </c>
      <c r="B307" s="75"/>
      <c r="C307" s="75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60"/>
      <c r="R307" s="8"/>
      <c r="S307" s="8"/>
    </row>
    <row r="308" spans="1:19">
      <c r="A308" s="72" t="s">
        <v>40</v>
      </c>
      <c r="B308" s="73"/>
      <c r="C308" s="73"/>
      <c r="D308" s="73"/>
      <c r="E308" s="73"/>
      <c r="F308" s="73"/>
      <c r="G308" s="73"/>
      <c r="H308" s="73"/>
      <c r="I308" s="73"/>
      <c r="J308" s="73"/>
      <c r="K308" s="73"/>
      <c r="L308" s="73"/>
      <c r="M308" s="73"/>
      <c r="N308" s="73"/>
      <c r="O308" s="73"/>
      <c r="P308" s="73"/>
      <c r="Q308" s="60"/>
      <c r="R308" s="8"/>
      <c r="S308" s="8"/>
    </row>
    <row r="309" spans="1:19">
      <c r="A309" s="64">
        <v>1</v>
      </c>
      <c r="B309" s="64"/>
      <c r="C309" s="12"/>
      <c r="D309" s="64"/>
      <c r="E309" s="64"/>
      <c r="F309" s="64"/>
      <c r="G309" s="64"/>
      <c r="H309" s="64"/>
      <c r="I309" s="64"/>
      <c r="J309" s="64"/>
      <c r="K309" s="64"/>
      <c r="L309" s="64"/>
      <c r="M309" s="64"/>
      <c r="N309" s="3">
        <f t="shared" ref="N309:N310" si="185">(IF(F309="OŽ",IF(L309=1,550.8,IF(L309=2,426.38,IF(L309=3,342.14,IF(L309=4,181.44,IF(L309=5,168.48,IF(L309=6,155.52,IF(L309=7,148.5,IF(L309=8,144,0))))))))+IF(L309&lt;=8,0,IF(L309&lt;=16,137.7,IF(L309&lt;=24,108,IF(L309&lt;=32,80.1,IF(L309&lt;=36,52.2,0)))))-IF(L309&lt;=8,0,IF(L309&lt;=16,(L309-9)*2.754,IF(L309&lt;=24,(L309-17)* 2.754,IF(L309&lt;=32,(L309-25)* 2.754,IF(L309&lt;=36,(L309-33)*2.754,0))))),0)+IF(F309="PČ",IF(L309=1,449,IF(L309=2,314.6,IF(L309=3,238,IF(L309=4,172,IF(L309=5,159,IF(L309=6,145,IF(L309=7,132,IF(L309=8,119,0))))))))+IF(L309&lt;=8,0,IF(L309&lt;=16,88,IF(L309&lt;=24,55,IF(L309&lt;=32,22,0))))-IF(L309&lt;=8,0,IF(L309&lt;=16,(L309-9)*2.245,IF(L309&lt;=24,(L309-17)*2.245,IF(L309&lt;=32,(L309-25)*2.245,0)))),0)+IF(F309="PČneol",IF(L309=1,85,IF(L309=2,64.61,IF(L309=3,50.76,IF(L309=4,16.25,IF(L309=5,15,IF(L309=6,13.75,IF(L309=7,12.5,IF(L309=8,11.25,0))))))))+IF(L309&lt;=8,0,IF(L309&lt;=16,9,0))-IF(L309&lt;=8,0,IF(L309&lt;=16,(L309-9)*0.425,0)),0)+IF(F309="PŽ",IF(L309=1,85,IF(L309=2,59.5,IF(L309=3,45,IF(L309=4,32.5,IF(L309=5,30,IF(L309=6,27.5,IF(L309=7,25,IF(L309=8,22.5,0))))))))+IF(L309&lt;=8,0,IF(L309&lt;=16,19,IF(L309&lt;=24,13,IF(L309&lt;=32,8,0))))-IF(L309&lt;=8,0,IF(L309&lt;=16,(L309-9)*0.425,IF(L309&lt;=24,(L309-17)*0.425,IF(L309&lt;=32,(L309-25)*0.425,0)))),0)+IF(F309="EČ",IF(L309=1,204,IF(L309=2,156.24,IF(L309=3,123.84,IF(L309=4,72,IF(L309=5,66,IF(L309=6,60,IF(L309=7,54,IF(L309=8,48,0))))))))+IF(L309&lt;=8,0,IF(L309&lt;=16,40,IF(L309&lt;=24,25,0)))-IF(L309&lt;=8,0,IF(L309&lt;=16,(L309-9)*1.02,IF(L309&lt;=24,(L309-17)*1.02,0))),0)+IF(F309="EČneol",IF(L309=1,68,IF(L309=2,51.69,IF(L309=3,40.61,IF(L309=4,13,IF(L309=5,12,IF(L309=6,11,IF(L309=7,10,IF(L309=8,9,0)))))))))+IF(F309="EŽ",IF(L309=1,68,IF(L309=2,47.6,IF(L309=3,36,IF(L309=4,18,IF(L309=5,16.5,IF(L309=6,15,IF(L309=7,13.5,IF(L309=8,12,0))))))))+IF(L309&lt;=8,0,IF(L309&lt;=16,10,IF(L309&lt;=24,6,0)))-IF(L309&lt;=8,0,IF(L309&lt;=16,(L309-9)*0.34,IF(L309&lt;=24,(L309-17)*0.34,0))),0)+IF(F309="PT",IF(L309=1,68,IF(L309=2,52.08,IF(L309=3,41.28,IF(L309=4,24,IF(L309=5,22,IF(L309=6,20,IF(L309=7,18,IF(L309=8,16,0))))))))+IF(L309&lt;=8,0,IF(L309&lt;=16,13,IF(L309&lt;=24,9,IF(L309&lt;=32,4,0))))-IF(L309&lt;=8,0,IF(L309&lt;=16,(L309-9)*0.34,IF(L309&lt;=24,(L309-17)*0.34,IF(L309&lt;=32,(L309-25)*0.34,0)))),0)+IF(F309="JOŽ",IF(L309=1,85,IF(L309=2,59.5,IF(L309=3,45,IF(L309=4,32.5,IF(L309=5,30,IF(L309=6,27.5,IF(L309=7,25,IF(L309=8,22.5,0))))))))+IF(L309&lt;=8,0,IF(L309&lt;=16,19,IF(L309&lt;=24,13,0)))-IF(L309&lt;=8,0,IF(L309&lt;=16,(L309-9)*0.425,IF(L309&lt;=24,(L309-17)*0.425,0))),0)+IF(F309="JPČ",IF(L309=1,68,IF(L309=2,47.6,IF(L309=3,36,IF(L309=4,26,IF(L309=5,24,IF(L309=6,22,IF(L309=7,20,IF(L309=8,18,0))))))))+IF(L309&lt;=8,0,IF(L309&lt;=16,13,IF(L309&lt;=24,9,0)))-IF(L309&lt;=8,0,IF(L309&lt;=16,(L309-9)*0.34,IF(L309&lt;=24,(L309-17)*0.34,0))),0)+IF(F309="JEČ",IF(L309=1,34,IF(L309=2,26.04,IF(L309=3,20.6,IF(L309=4,12,IF(L309=5,11,IF(L309=6,10,IF(L309=7,9,IF(L309=8,8,0))))))))+IF(L309&lt;=8,0,IF(L309&lt;=16,6,0))-IF(L309&lt;=8,0,IF(L309&lt;=16,(L309-9)*0.17,0)),0)+IF(F309="JEOF",IF(L309=1,34,IF(L309=2,26.04,IF(L309=3,20.6,IF(L309=4,12,IF(L309=5,11,IF(L309=6,10,IF(L309=7,9,IF(L309=8,8,0))))))))+IF(L309&lt;=8,0,IF(L309&lt;=16,6,0))-IF(L309&lt;=8,0,IF(L309&lt;=16,(L309-9)*0.17,0)),0)+IF(F309="JnPČ",IF(L309=1,51,IF(L309=2,35.7,IF(L309=3,27,IF(L309=4,19.5,IF(L309=5,18,IF(L309=6,16.5,IF(L309=7,15,IF(L309=8,13.5,0))))))))+IF(L309&lt;=8,0,IF(L309&lt;=16,10,0))-IF(L309&lt;=8,0,IF(L309&lt;=16,(L309-9)*0.255,0)),0)+IF(F309="JnEČ",IF(L309=1,25.5,IF(L309=2,19.53,IF(L309=3,15.48,IF(L309=4,9,IF(L309=5,8.25,IF(L309=6,7.5,IF(L309=7,6.75,IF(L309=8,6,0))))))))+IF(L309&lt;=8,0,IF(L309&lt;=16,5,0))-IF(L309&lt;=8,0,IF(L309&lt;=16,(L309-9)*0.1275,0)),0)+IF(F309="JčPČ",IF(L309=1,21.25,IF(L309=2,14.5,IF(L309=3,11.5,IF(L309=4,7,IF(L309=5,6.5,IF(L309=6,6,IF(L309=7,5.5,IF(L309=8,5,0))))))))+IF(L309&lt;=8,0,IF(L309&lt;=16,4,0))-IF(L309&lt;=8,0,IF(L309&lt;=16,(L309-9)*0.10625,0)),0)+IF(F309="JčEČ",IF(L309=1,17,IF(L309=2,13.02,IF(L309=3,10.32,IF(L309=4,6,IF(L309=5,5.5,IF(L309=6,5,IF(L309=7,4.5,IF(L309=8,4,0))))))))+IF(L309&lt;=8,0,IF(L309&lt;=16,3,0))-IF(L309&lt;=8,0,IF(L309&lt;=16,(L309-9)*0.085,0)),0)+IF(F309="NEAK",IF(L309=1,11.48,IF(L309=2,8.79,IF(L309=3,6.97,IF(L309=4,4.05,IF(L309=5,3.71,IF(L309=6,3.38,IF(L309=7,3.04,IF(L309=8,2.7,0))))))))+IF(L309&lt;=8,0,IF(L309&lt;=16,2,IF(L309&lt;=24,1.3,0)))-IF(L309&lt;=8,0,IF(L309&lt;=16,(L309-9)*0.0574,IF(L309&lt;=24,(L309-17)*0.0574,0))),0))*IF(L309&lt;0,1,IF(OR(F309="PČ",F309="PŽ",F309="PT"),IF(J309&lt;32,J309/32,1),1))* IF(L309&lt;0,1,IF(OR(F309="EČ",F309="EŽ",F309="JOŽ",F309="JPČ",F309="NEAK"),IF(J309&lt;24,J309/24,1),1))*IF(L309&lt;0,1,IF(OR(F309="PČneol",F309="JEČ",F309="JEOF",F309="JnPČ",F309="JnEČ",F309="JčPČ",F309="JčEČ"),IF(J309&lt;16,J309/16,1),1))*IF(L309&lt;0,1,IF(F309="EČneol",IF(J309&lt;8,J309/8,1),1))</f>
        <v>0</v>
      </c>
      <c r="O309" s="9">
        <f t="shared" ref="O309:O310" si="186">IF(F309="OŽ",N309,IF(H309="Ne",IF(J309*0.3&lt;J309-L309,N309,0),IF(J309*0.1&lt;J309-L309,N309,0)))</f>
        <v>0</v>
      </c>
      <c r="P309" s="4">
        <f t="shared" ref="P309" si="187">IF(O309=0,0,IF(F309="OŽ",IF(L309&gt;35,0,IF(J309&gt;35,(36-L309)*1.836,((36-L309)-(36-J309))*1.836)),0)+IF(F309="PČ",IF(L309&gt;31,0,IF(J309&gt;31,(32-L309)*1.347,((32-L309)-(32-J309))*1.347)),0)+ IF(F309="PČneol",IF(L309&gt;15,0,IF(J309&gt;15,(16-L309)*0.255,((16-L309)-(16-J309))*0.255)),0)+IF(F309="PŽ",IF(L309&gt;31,0,IF(J309&gt;31,(32-L309)*0.255,((32-L309)-(32-J309))*0.255)),0)+IF(F309="EČ",IF(L309&gt;23,0,IF(J309&gt;23,(24-L309)*0.612,((24-L309)-(24-J309))*0.612)),0)+IF(F309="EČneol",IF(L309&gt;7,0,IF(J309&gt;7,(8-L309)*0.204,((8-L309)-(8-J309))*0.204)),0)+IF(F309="EŽ",IF(L309&gt;23,0,IF(J309&gt;23,(24-L309)*0.204,((24-L309)-(24-J309))*0.204)),0)+IF(F309="PT",IF(L309&gt;31,0,IF(J309&gt;31,(32-L309)*0.204,((32-L309)-(32-J309))*0.204)),0)+IF(F309="JOŽ",IF(L309&gt;23,0,IF(J309&gt;23,(24-L309)*0.255,((24-L309)-(24-J309))*0.255)),0)+IF(F309="JPČ",IF(L309&gt;23,0,IF(J309&gt;23,(24-L309)*0.204,((24-L309)-(24-J309))*0.204)),0)+IF(F309="JEČ",IF(L309&gt;15,0,IF(J309&gt;15,(16-L309)*0.102,((16-L309)-(16-J309))*0.102)),0)+IF(F309="JEOF",IF(L309&gt;15,0,IF(J309&gt;15,(16-L309)*0.102,((16-L309)-(16-J309))*0.102)),0)+IF(F309="JnPČ",IF(L309&gt;15,0,IF(J309&gt;15,(16-L309)*0.153,((16-L309)-(16-J309))*0.153)),0)+IF(F309="JnEČ",IF(L309&gt;15,0,IF(J309&gt;15,(16-L309)*0.0765,((16-L309)-(16-J309))*0.0765)),0)+IF(F309="JčPČ",IF(L309&gt;15,0,IF(J309&gt;15,(16-L309)*0.06375,((16-L309)-(16-J309))*0.06375)),0)+IF(F309="JčEČ",IF(L309&gt;15,0,IF(J309&gt;15,(16-L309)*0.051,((16-L309)-(16-J309))*0.051)),0)+IF(F309="NEAK",IF(L309&gt;23,0,IF(J309&gt;23,(24-L309)*0.03444,((24-L309)-(24-J309))*0.03444)),0))</f>
        <v>0</v>
      </c>
      <c r="Q309" s="11">
        <f t="shared" ref="Q309" si="188">IF(ISERROR(P309*100/N309),0,(P309*100/N309))</f>
        <v>0</v>
      </c>
      <c r="R309" s="10">
        <f t="shared" ref="R309:R310" si="189">IF(Q309&lt;=30,O309+P309,O309+O309*0.3)*IF(G309=1,0.4,IF(G309=2,0.75,IF(G309="1 (kas 4 m. 1 k. nerengiamos)",0.52,1)))*IF(D309="olimpinė",1,IF(M309="Ne",0.5,1))*IF(OR(A$5="Lietuvos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federacija"),IF(OR(J309&lt;8,K309&lt;16),0,1),1)*E309*IF(I309&lt;=1,1,1/I309)*IF(OR(A$5="Lietuvos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09" s="8"/>
    </row>
    <row r="310" spans="1:19">
      <c r="A310" s="64">
        <v>2</v>
      </c>
      <c r="B310" s="64"/>
      <c r="C310" s="12"/>
      <c r="D310" s="64"/>
      <c r="E310" s="64"/>
      <c r="F310" s="64"/>
      <c r="G310" s="64"/>
      <c r="H310" s="64"/>
      <c r="I310" s="64"/>
      <c r="J310" s="64"/>
      <c r="K310" s="64"/>
      <c r="L310" s="64"/>
      <c r="M310" s="64"/>
      <c r="N310" s="3">
        <f t="shared" si="185"/>
        <v>0</v>
      </c>
      <c r="O310" s="9">
        <f t="shared" si="186"/>
        <v>0</v>
      </c>
      <c r="P310" s="4">
        <f t="shared" ref="P310" si="190">IF(O310=0,0,IF(F310="OŽ",IF(L310&gt;35,0,IF(J310&gt;35,(36-L310)*1.836,((36-L310)-(36-J310))*1.836)),0)+IF(F310="PČ",IF(L310&gt;31,0,IF(J310&gt;31,(32-L310)*1.347,((32-L310)-(32-J310))*1.347)),0)+ IF(F310="PČneol",IF(L310&gt;15,0,IF(J310&gt;15,(16-L310)*0.255,((16-L310)-(16-J310))*0.255)),0)+IF(F310="PŽ",IF(L310&gt;31,0,IF(J310&gt;31,(32-L310)*0.255,((32-L310)-(32-J310))*0.255)),0)+IF(F310="EČ",IF(L310&gt;23,0,IF(J310&gt;23,(24-L310)*0.612,((24-L310)-(24-J310))*0.612)),0)+IF(F310="EČneol",IF(L310&gt;7,0,IF(J310&gt;7,(8-L310)*0.204,((8-L310)-(8-J310))*0.204)),0)+IF(F310="EŽ",IF(L310&gt;23,0,IF(J310&gt;23,(24-L310)*0.204,((24-L310)-(24-J310))*0.204)),0)+IF(F310="PT",IF(L310&gt;31,0,IF(J310&gt;31,(32-L310)*0.204,((32-L310)-(32-J310))*0.204)),0)+IF(F310="JOŽ",IF(L310&gt;23,0,IF(J310&gt;23,(24-L310)*0.255,((24-L310)-(24-J310))*0.255)),0)+IF(F310="JPČ",IF(L310&gt;23,0,IF(J310&gt;23,(24-L310)*0.204,((24-L310)-(24-J310))*0.204)),0)+IF(F310="JEČ",IF(L310&gt;15,0,IF(J310&gt;15,(16-L310)*0.102,((16-L310)-(16-J310))*0.102)),0)+IF(F310="JEOF",IF(L310&gt;15,0,IF(J310&gt;15,(16-L310)*0.102,((16-L310)-(16-J310))*0.102)),0)+IF(F310="JnPČ",IF(L310&gt;15,0,IF(J310&gt;15,(16-L310)*0.153,((16-L310)-(16-J310))*0.153)),0)+IF(F310="JnEČ",IF(L310&gt;15,0,IF(J310&gt;15,(16-L310)*0.0765,((16-L310)-(16-J310))*0.0765)),0)+IF(F310="JčPČ",IF(L310&gt;15,0,IF(J310&gt;15,(16-L310)*0.06375,((16-L310)-(16-J310))*0.06375)),0)+IF(F310="JčEČ",IF(L310&gt;15,0,IF(J310&gt;15,(16-L310)*0.051,((16-L310)-(16-J310))*0.051)),0)+IF(F310="NEAK",IF(L310&gt;23,0,IF(J310&gt;23,(24-L310)*0.03444,((24-L310)-(24-J310))*0.03444)),0))</f>
        <v>0</v>
      </c>
      <c r="Q310" s="11">
        <f t="shared" ref="Q310" si="191">IF(ISERROR(P310*100/N310),0,(P310*100/N310))</f>
        <v>0</v>
      </c>
      <c r="R310" s="10">
        <f t="shared" si="189"/>
        <v>0</v>
      </c>
      <c r="S310" s="8"/>
    </row>
    <row r="311" spans="1:19">
      <c r="A311" s="67" t="s">
        <v>33</v>
      </c>
      <c r="B311" s="68"/>
      <c r="C311" s="68"/>
      <c r="D311" s="68"/>
      <c r="E311" s="68"/>
      <c r="F311" s="68"/>
      <c r="G311" s="68"/>
      <c r="H311" s="68"/>
      <c r="I311" s="68"/>
      <c r="J311" s="68"/>
      <c r="K311" s="68"/>
      <c r="L311" s="68"/>
      <c r="M311" s="68"/>
      <c r="N311" s="68"/>
      <c r="O311" s="68"/>
      <c r="P311" s="68"/>
      <c r="Q311" s="69"/>
      <c r="R311" s="10">
        <f>SUM(R309:R310)</f>
        <v>0</v>
      </c>
      <c r="S311" s="8"/>
    </row>
    <row r="312" spans="1:19" ht="15.75">
      <c r="A312" s="24" t="s">
        <v>34</v>
      </c>
      <c r="B312" s="24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6"/>
      <c r="S312" s="8"/>
    </row>
    <row r="313" spans="1:19">
      <c r="A313" s="49" t="s">
        <v>46</v>
      </c>
      <c r="B313" s="49"/>
      <c r="C313" s="49"/>
      <c r="D313" s="49"/>
      <c r="E313" s="49"/>
      <c r="F313" s="49"/>
      <c r="G313" s="49"/>
      <c r="H313" s="49"/>
      <c r="I313" s="49"/>
      <c r="J313" s="15"/>
      <c r="K313" s="15"/>
      <c r="L313" s="15"/>
      <c r="M313" s="15"/>
      <c r="N313" s="15"/>
      <c r="O313" s="15"/>
      <c r="P313" s="15"/>
      <c r="Q313" s="15"/>
      <c r="R313" s="16"/>
      <c r="S313" s="8"/>
    </row>
    <row r="314" spans="1:19" s="8" customFormat="1">
      <c r="A314" s="49"/>
      <c r="B314" s="49"/>
      <c r="C314" s="49"/>
      <c r="D314" s="49"/>
      <c r="E314" s="49"/>
      <c r="F314" s="49"/>
      <c r="G314" s="49"/>
      <c r="H314" s="49"/>
      <c r="I314" s="49"/>
      <c r="J314" s="15"/>
      <c r="K314" s="15"/>
      <c r="L314" s="15"/>
      <c r="M314" s="15"/>
      <c r="N314" s="15"/>
      <c r="O314" s="15"/>
      <c r="P314" s="15"/>
      <c r="Q314" s="15"/>
      <c r="R314" s="16"/>
    </row>
    <row r="315" spans="1:19">
      <c r="A315" s="72" t="s">
        <v>97</v>
      </c>
      <c r="B315" s="73"/>
      <c r="C315" s="73"/>
      <c r="D315" s="73"/>
      <c r="E315" s="73"/>
      <c r="F315" s="73"/>
      <c r="G315" s="73"/>
      <c r="H315" s="73"/>
      <c r="I315" s="73"/>
      <c r="J315" s="73"/>
      <c r="K315" s="73"/>
      <c r="L315" s="73"/>
      <c r="M315" s="73"/>
      <c r="N315" s="73"/>
      <c r="O315" s="73"/>
      <c r="P315" s="73"/>
      <c r="Q315" s="60"/>
      <c r="R315" s="8"/>
      <c r="S315" s="8"/>
    </row>
    <row r="316" spans="1:19" ht="18">
      <c r="A316" s="74" t="s">
        <v>27</v>
      </c>
      <c r="B316" s="75"/>
      <c r="C316" s="75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60"/>
      <c r="R316" s="8"/>
      <c r="S316" s="8"/>
    </row>
    <row r="317" spans="1:19">
      <c r="A317" s="72" t="s">
        <v>40</v>
      </c>
      <c r="B317" s="73"/>
      <c r="C317" s="73"/>
      <c r="D317" s="73"/>
      <c r="E317" s="73"/>
      <c r="F317" s="73"/>
      <c r="G317" s="73"/>
      <c r="H317" s="73"/>
      <c r="I317" s="73"/>
      <c r="J317" s="73"/>
      <c r="K317" s="73"/>
      <c r="L317" s="73"/>
      <c r="M317" s="73"/>
      <c r="N317" s="73"/>
      <c r="O317" s="73"/>
      <c r="P317" s="73"/>
      <c r="Q317" s="60"/>
      <c r="R317" s="8"/>
      <c r="S317" s="8"/>
    </row>
    <row r="318" spans="1:19">
      <c r="A318" s="64">
        <v>1</v>
      </c>
      <c r="B318" s="64"/>
      <c r="C318" s="12"/>
      <c r="D318" s="64"/>
      <c r="E318" s="64"/>
      <c r="F318" s="64"/>
      <c r="G318" s="64"/>
      <c r="H318" s="64"/>
      <c r="I318" s="64"/>
      <c r="J318" s="64"/>
      <c r="K318" s="64"/>
      <c r="L318" s="64"/>
      <c r="M318" s="64"/>
      <c r="N318" s="3">
        <f t="shared" ref="N318:N319" si="192">(IF(F318="OŽ",IF(L318=1,550.8,IF(L318=2,426.38,IF(L318=3,342.14,IF(L318=4,181.44,IF(L318=5,168.48,IF(L318=6,155.52,IF(L318=7,148.5,IF(L318=8,144,0))))))))+IF(L318&lt;=8,0,IF(L318&lt;=16,137.7,IF(L318&lt;=24,108,IF(L318&lt;=32,80.1,IF(L318&lt;=36,52.2,0)))))-IF(L318&lt;=8,0,IF(L318&lt;=16,(L318-9)*2.754,IF(L318&lt;=24,(L318-17)* 2.754,IF(L318&lt;=32,(L318-25)* 2.754,IF(L318&lt;=36,(L318-33)*2.754,0))))),0)+IF(F318="PČ",IF(L318=1,449,IF(L318=2,314.6,IF(L318=3,238,IF(L318=4,172,IF(L318=5,159,IF(L318=6,145,IF(L318=7,132,IF(L318=8,119,0))))))))+IF(L318&lt;=8,0,IF(L318&lt;=16,88,IF(L318&lt;=24,55,IF(L318&lt;=32,22,0))))-IF(L318&lt;=8,0,IF(L318&lt;=16,(L318-9)*2.245,IF(L318&lt;=24,(L318-17)*2.245,IF(L318&lt;=32,(L318-25)*2.245,0)))),0)+IF(F318="PČneol",IF(L318=1,85,IF(L318=2,64.61,IF(L318=3,50.76,IF(L318=4,16.25,IF(L318=5,15,IF(L318=6,13.75,IF(L318=7,12.5,IF(L318=8,11.25,0))))))))+IF(L318&lt;=8,0,IF(L318&lt;=16,9,0))-IF(L318&lt;=8,0,IF(L318&lt;=16,(L318-9)*0.425,0)),0)+IF(F318="PŽ",IF(L318=1,85,IF(L318=2,59.5,IF(L318=3,45,IF(L318=4,32.5,IF(L318=5,30,IF(L318=6,27.5,IF(L318=7,25,IF(L318=8,22.5,0))))))))+IF(L318&lt;=8,0,IF(L318&lt;=16,19,IF(L318&lt;=24,13,IF(L318&lt;=32,8,0))))-IF(L318&lt;=8,0,IF(L318&lt;=16,(L318-9)*0.425,IF(L318&lt;=24,(L318-17)*0.425,IF(L318&lt;=32,(L318-25)*0.425,0)))),0)+IF(F318="EČ",IF(L318=1,204,IF(L318=2,156.24,IF(L318=3,123.84,IF(L318=4,72,IF(L318=5,66,IF(L318=6,60,IF(L318=7,54,IF(L318=8,48,0))))))))+IF(L318&lt;=8,0,IF(L318&lt;=16,40,IF(L318&lt;=24,25,0)))-IF(L318&lt;=8,0,IF(L318&lt;=16,(L318-9)*1.02,IF(L318&lt;=24,(L318-17)*1.02,0))),0)+IF(F318="EČneol",IF(L318=1,68,IF(L318=2,51.69,IF(L318=3,40.61,IF(L318=4,13,IF(L318=5,12,IF(L318=6,11,IF(L318=7,10,IF(L318=8,9,0)))))))))+IF(F318="EŽ",IF(L318=1,68,IF(L318=2,47.6,IF(L318=3,36,IF(L318=4,18,IF(L318=5,16.5,IF(L318=6,15,IF(L318=7,13.5,IF(L318=8,12,0))))))))+IF(L318&lt;=8,0,IF(L318&lt;=16,10,IF(L318&lt;=24,6,0)))-IF(L318&lt;=8,0,IF(L318&lt;=16,(L318-9)*0.34,IF(L318&lt;=24,(L318-17)*0.34,0))),0)+IF(F318="PT",IF(L318=1,68,IF(L318=2,52.08,IF(L318=3,41.28,IF(L318=4,24,IF(L318=5,22,IF(L318=6,20,IF(L318=7,18,IF(L318=8,16,0))))))))+IF(L318&lt;=8,0,IF(L318&lt;=16,13,IF(L318&lt;=24,9,IF(L318&lt;=32,4,0))))-IF(L318&lt;=8,0,IF(L318&lt;=16,(L318-9)*0.34,IF(L318&lt;=24,(L318-17)*0.34,IF(L318&lt;=32,(L318-25)*0.34,0)))),0)+IF(F318="JOŽ",IF(L318=1,85,IF(L318=2,59.5,IF(L318=3,45,IF(L318=4,32.5,IF(L318=5,30,IF(L318=6,27.5,IF(L318=7,25,IF(L318=8,22.5,0))))))))+IF(L318&lt;=8,0,IF(L318&lt;=16,19,IF(L318&lt;=24,13,0)))-IF(L318&lt;=8,0,IF(L318&lt;=16,(L318-9)*0.425,IF(L318&lt;=24,(L318-17)*0.425,0))),0)+IF(F318="JPČ",IF(L318=1,68,IF(L318=2,47.6,IF(L318=3,36,IF(L318=4,26,IF(L318=5,24,IF(L318=6,22,IF(L318=7,20,IF(L318=8,18,0))))))))+IF(L318&lt;=8,0,IF(L318&lt;=16,13,IF(L318&lt;=24,9,0)))-IF(L318&lt;=8,0,IF(L318&lt;=16,(L318-9)*0.34,IF(L318&lt;=24,(L318-17)*0.34,0))),0)+IF(F318="JEČ",IF(L318=1,34,IF(L318=2,26.04,IF(L318=3,20.6,IF(L318=4,12,IF(L318=5,11,IF(L318=6,10,IF(L318=7,9,IF(L318=8,8,0))))))))+IF(L318&lt;=8,0,IF(L318&lt;=16,6,0))-IF(L318&lt;=8,0,IF(L318&lt;=16,(L318-9)*0.17,0)),0)+IF(F318="JEOF",IF(L318=1,34,IF(L318=2,26.04,IF(L318=3,20.6,IF(L318=4,12,IF(L318=5,11,IF(L318=6,10,IF(L318=7,9,IF(L318=8,8,0))))))))+IF(L318&lt;=8,0,IF(L318&lt;=16,6,0))-IF(L318&lt;=8,0,IF(L318&lt;=16,(L318-9)*0.17,0)),0)+IF(F318="JnPČ",IF(L318=1,51,IF(L318=2,35.7,IF(L318=3,27,IF(L318=4,19.5,IF(L318=5,18,IF(L318=6,16.5,IF(L318=7,15,IF(L318=8,13.5,0))))))))+IF(L318&lt;=8,0,IF(L318&lt;=16,10,0))-IF(L318&lt;=8,0,IF(L318&lt;=16,(L318-9)*0.255,0)),0)+IF(F318="JnEČ",IF(L318=1,25.5,IF(L318=2,19.53,IF(L318=3,15.48,IF(L318=4,9,IF(L318=5,8.25,IF(L318=6,7.5,IF(L318=7,6.75,IF(L318=8,6,0))))))))+IF(L318&lt;=8,0,IF(L318&lt;=16,5,0))-IF(L318&lt;=8,0,IF(L318&lt;=16,(L318-9)*0.1275,0)),0)+IF(F318="JčPČ",IF(L318=1,21.25,IF(L318=2,14.5,IF(L318=3,11.5,IF(L318=4,7,IF(L318=5,6.5,IF(L318=6,6,IF(L318=7,5.5,IF(L318=8,5,0))))))))+IF(L318&lt;=8,0,IF(L318&lt;=16,4,0))-IF(L318&lt;=8,0,IF(L318&lt;=16,(L318-9)*0.10625,0)),0)+IF(F318="JčEČ",IF(L318=1,17,IF(L318=2,13.02,IF(L318=3,10.32,IF(L318=4,6,IF(L318=5,5.5,IF(L318=6,5,IF(L318=7,4.5,IF(L318=8,4,0))))))))+IF(L318&lt;=8,0,IF(L318&lt;=16,3,0))-IF(L318&lt;=8,0,IF(L318&lt;=16,(L318-9)*0.085,0)),0)+IF(F318="NEAK",IF(L318=1,11.48,IF(L318=2,8.79,IF(L318=3,6.97,IF(L318=4,4.05,IF(L318=5,3.71,IF(L318=6,3.38,IF(L318=7,3.04,IF(L318=8,2.7,0))))))))+IF(L318&lt;=8,0,IF(L318&lt;=16,2,IF(L318&lt;=24,1.3,0)))-IF(L318&lt;=8,0,IF(L318&lt;=16,(L318-9)*0.0574,IF(L318&lt;=24,(L318-17)*0.0574,0))),0))*IF(L318&lt;0,1,IF(OR(F318="PČ",F318="PŽ",F318="PT"),IF(J318&lt;32,J318/32,1),1))* IF(L318&lt;0,1,IF(OR(F318="EČ",F318="EŽ",F318="JOŽ",F318="JPČ",F318="NEAK"),IF(J318&lt;24,J318/24,1),1))*IF(L318&lt;0,1,IF(OR(F318="PČneol",F318="JEČ",F318="JEOF",F318="JnPČ",F318="JnEČ",F318="JčPČ",F318="JčEČ"),IF(J318&lt;16,J318/16,1),1))*IF(L318&lt;0,1,IF(F318="EČneol",IF(J318&lt;8,J318/8,1),1))</f>
        <v>0</v>
      </c>
      <c r="O318" s="9">
        <f t="shared" ref="O318:O319" si="193">IF(F318="OŽ",N318,IF(H318="Ne",IF(J318*0.3&lt;J318-L318,N318,0),IF(J318*0.1&lt;J318-L318,N318,0)))</f>
        <v>0</v>
      </c>
      <c r="P318" s="4">
        <f t="shared" ref="P318" si="194">IF(O318=0,0,IF(F318="OŽ",IF(L318&gt;35,0,IF(J318&gt;35,(36-L318)*1.836,((36-L318)-(36-J318))*1.836)),0)+IF(F318="PČ",IF(L318&gt;31,0,IF(J318&gt;31,(32-L318)*1.347,((32-L318)-(32-J318))*1.347)),0)+ IF(F318="PČneol",IF(L318&gt;15,0,IF(J318&gt;15,(16-L318)*0.255,((16-L318)-(16-J318))*0.255)),0)+IF(F318="PŽ",IF(L318&gt;31,0,IF(J318&gt;31,(32-L318)*0.255,((32-L318)-(32-J318))*0.255)),0)+IF(F318="EČ",IF(L318&gt;23,0,IF(J318&gt;23,(24-L318)*0.612,((24-L318)-(24-J318))*0.612)),0)+IF(F318="EČneol",IF(L318&gt;7,0,IF(J318&gt;7,(8-L318)*0.204,((8-L318)-(8-J318))*0.204)),0)+IF(F318="EŽ",IF(L318&gt;23,0,IF(J318&gt;23,(24-L318)*0.204,((24-L318)-(24-J318))*0.204)),0)+IF(F318="PT",IF(L318&gt;31,0,IF(J318&gt;31,(32-L318)*0.204,((32-L318)-(32-J318))*0.204)),0)+IF(F318="JOŽ",IF(L318&gt;23,0,IF(J318&gt;23,(24-L318)*0.255,((24-L318)-(24-J318))*0.255)),0)+IF(F318="JPČ",IF(L318&gt;23,0,IF(J318&gt;23,(24-L318)*0.204,((24-L318)-(24-J318))*0.204)),0)+IF(F318="JEČ",IF(L318&gt;15,0,IF(J318&gt;15,(16-L318)*0.102,((16-L318)-(16-J318))*0.102)),0)+IF(F318="JEOF",IF(L318&gt;15,0,IF(J318&gt;15,(16-L318)*0.102,((16-L318)-(16-J318))*0.102)),0)+IF(F318="JnPČ",IF(L318&gt;15,0,IF(J318&gt;15,(16-L318)*0.153,((16-L318)-(16-J318))*0.153)),0)+IF(F318="JnEČ",IF(L318&gt;15,0,IF(J318&gt;15,(16-L318)*0.0765,((16-L318)-(16-J318))*0.0765)),0)+IF(F318="JčPČ",IF(L318&gt;15,0,IF(J318&gt;15,(16-L318)*0.06375,((16-L318)-(16-J318))*0.06375)),0)+IF(F318="JčEČ",IF(L318&gt;15,0,IF(J318&gt;15,(16-L318)*0.051,((16-L318)-(16-J318))*0.051)),0)+IF(F318="NEAK",IF(L318&gt;23,0,IF(J318&gt;23,(24-L318)*0.03444,((24-L318)-(24-J318))*0.03444)),0))</f>
        <v>0</v>
      </c>
      <c r="Q318" s="11">
        <f t="shared" ref="Q318" si="195">IF(ISERROR(P318*100/N318),0,(P318*100/N318))</f>
        <v>0</v>
      </c>
      <c r="R318" s="10">
        <f t="shared" ref="R318:R319" si="196">IF(Q318&lt;=30,O318+P318,O318+O318*0.3)*IF(G318=1,0.4,IF(G318=2,0.75,IF(G318="1 (kas 4 m. 1 k. nerengiamos)",0.52,1)))*IF(D318="olimpinė",1,IF(M318="Ne",0.5,1))*IF(OR(A$5="Lietuvos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federacija"),IF(OR(J318&lt;8,K318&lt;16),0,1),1)*E318*IF(I318&lt;=1,1,1/I318)*IF(OR(A$5="Lietuvos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18" s="8"/>
    </row>
    <row r="319" spans="1:19">
      <c r="A319" s="64">
        <v>2</v>
      </c>
      <c r="B319" s="64"/>
      <c r="C319" s="12"/>
      <c r="D319" s="64"/>
      <c r="E319" s="64"/>
      <c r="F319" s="64"/>
      <c r="G319" s="64"/>
      <c r="H319" s="64"/>
      <c r="I319" s="64"/>
      <c r="J319" s="64"/>
      <c r="K319" s="64"/>
      <c r="L319" s="64"/>
      <c r="M319" s="64"/>
      <c r="N319" s="3">
        <f t="shared" si="192"/>
        <v>0</v>
      </c>
      <c r="O319" s="9">
        <f t="shared" si="193"/>
        <v>0</v>
      </c>
      <c r="P319" s="4">
        <f t="shared" ref="P319" si="197">IF(O319=0,0,IF(F319="OŽ",IF(L319&gt;35,0,IF(J319&gt;35,(36-L319)*1.836,((36-L319)-(36-J319))*1.836)),0)+IF(F319="PČ",IF(L319&gt;31,0,IF(J319&gt;31,(32-L319)*1.347,((32-L319)-(32-J319))*1.347)),0)+ IF(F319="PČneol",IF(L319&gt;15,0,IF(J319&gt;15,(16-L319)*0.255,((16-L319)-(16-J319))*0.255)),0)+IF(F319="PŽ",IF(L319&gt;31,0,IF(J319&gt;31,(32-L319)*0.255,((32-L319)-(32-J319))*0.255)),0)+IF(F319="EČ",IF(L319&gt;23,0,IF(J319&gt;23,(24-L319)*0.612,((24-L319)-(24-J319))*0.612)),0)+IF(F319="EČneol",IF(L319&gt;7,0,IF(J319&gt;7,(8-L319)*0.204,((8-L319)-(8-J319))*0.204)),0)+IF(F319="EŽ",IF(L319&gt;23,0,IF(J319&gt;23,(24-L319)*0.204,((24-L319)-(24-J319))*0.204)),0)+IF(F319="PT",IF(L319&gt;31,0,IF(J319&gt;31,(32-L319)*0.204,((32-L319)-(32-J319))*0.204)),0)+IF(F319="JOŽ",IF(L319&gt;23,0,IF(J319&gt;23,(24-L319)*0.255,((24-L319)-(24-J319))*0.255)),0)+IF(F319="JPČ",IF(L319&gt;23,0,IF(J319&gt;23,(24-L319)*0.204,((24-L319)-(24-J319))*0.204)),0)+IF(F319="JEČ",IF(L319&gt;15,0,IF(J319&gt;15,(16-L319)*0.102,((16-L319)-(16-J319))*0.102)),0)+IF(F319="JEOF",IF(L319&gt;15,0,IF(J319&gt;15,(16-L319)*0.102,((16-L319)-(16-J319))*0.102)),0)+IF(F319="JnPČ",IF(L319&gt;15,0,IF(J319&gt;15,(16-L319)*0.153,((16-L319)-(16-J319))*0.153)),0)+IF(F319="JnEČ",IF(L319&gt;15,0,IF(J319&gt;15,(16-L319)*0.0765,((16-L319)-(16-J319))*0.0765)),0)+IF(F319="JčPČ",IF(L319&gt;15,0,IF(J319&gt;15,(16-L319)*0.06375,((16-L319)-(16-J319))*0.06375)),0)+IF(F319="JčEČ",IF(L319&gt;15,0,IF(J319&gt;15,(16-L319)*0.051,((16-L319)-(16-J319))*0.051)),0)+IF(F319="NEAK",IF(L319&gt;23,0,IF(J319&gt;23,(24-L319)*0.03444,((24-L319)-(24-J319))*0.03444)),0))</f>
        <v>0</v>
      </c>
      <c r="Q319" s="11">
        <f t="shared" ref="Q319" si="198">IF(ISERROR(P319*100/N319),0,(P319*100/N319))</f>
        <v>0</v>
      </c>
      <c r="R319" s="10">
        <f t="shared" si="196"/>
        <v>0</v>
      </c>
      <c r="S319" s="8"/>
    </row>
    <row r="320" spans="1:19">
      <c r="A320" s="67" t="s">
        <v>33</v>
      </c>
      <c r="B320" s="68"/>
      <c r="C320" s="68"/>
      <c r="D320" s="68"/>
      <c r="E320" s="68"/>
      <c r="F320" s="68"/>
      <c r="G320" s="68"/>
      <c r="H320" s="68"/>
      <c r="I320" s="68"/>
      <c r="J320" s="68"/>
      <c r="K320" s="68"/>
      <c r="L320" s="68"/>
      <c r="M320" s="68"/>
      <c r="N320" s="68"/>
      <c r="O320" s="68"/>
      <c r="P320" s="68"/>
      <c r="Q320" s="69"/>
      <c r="R320" s="10">
        <f>SUM(R318:R319)</f>
        <v>0</v>
      </c>
      <c r="S320" s="8"/>
    </row>
    <row r="321" spans="1:19" ht="15.75">
      <c r="A321" s="24" t="s">
        <v>34</v>
      </c>
      <c r="B321" s="24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6"/>
      <c r="S321" s="8"/>
    </row>
    <row r="322" spans="1:19">
      <c r="A322" s="49" t="s">
        <v>46</v>
      </c>
      <c r="B322" s="49"/>
      <c r="C322" s="49"/>
      <c r="D322" s="49"/>
      <c r="E322" s="49"/>
      <c r="F322" s="49"/>
      <c r="G322" s="49"/>
      <c r="H322" s="49"/>
      <c r="I322" s="49"/>
      <c r="J322" s="15"/>
      <c r="K322" s="15"/>
      <c r="L322" s="15"/>
      <c r="M322" s="15"/>
      <c r="N322" s="15"/>
      <c r="O322" s="15"/>
      <c r="P322" s="15"/>
      <c r="Q322" s="15"/>
      <c r="R322" s="16"/>
      <c r="S322" s="8"/>
    </row>
    <row r="323" spans="1:19" s="8" customFormat="1">
      <c r="A323" s="49"/>
      <c r="B323" s="49"/>
      <c r="C323" s="49"/>
      <c r="D323" s="49"/>
      <c r="E323" s="49"/>
      <c r="F323" s="49"/>
      <c r="G323" s="49"/>
      <c r="H323" s="49"/>
      <c r="I323" s="49"/>
      <c r="J323" s="15"/>
      <c r="K323" s="15"/>
      <c r="L323" s="15"/>
      <c r="M323" s="15"/>
      <c r="N323" s="15"/>
      <c r="O323" s="15"/>
      <c r="P323" s="15"/>
      <c r="Q323" s="15"/>
      <c r="R323" s="16"/>
    </row>
    <row r="324" spans="1:19">
      <c r="A324" s="72" t="s">
        <v>97</v>
      </c>
      <c r="B324" s="73"/>
      <c r="C324" s="73"/>
      <c r="D324" s="73"/>
      <c r="E324" s="73"/>
      <c r="F324" s="73"/>
      <c r="G324" s="73"/>
      <c r="H324" s="73"/>
      <c r="I324" s="73"/>
      <c r="J324" s="73"/>
      <c r="K324" s="73"/>
      <c r="L324" s="73"/>
      <c r="M324" s="73"/>
      <c r="N324" s="73"/>
      <c r="O324" s="73"/>
      <c r="P324" s="73"/>
      <c r="Q324" s="60"/>
      <c r="R324" s="8"/>
      <c r="S324" s="8"/>
    </row>
    <row r="325" spans="1:19" ht="18">
      <c r="A325" s="74" t="s">
        <v>27</v>
      </c>
      <c r="B325" s="75"/>
      <c r="C325" s="75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60"/>
      <c r="R325" s="8"/>
      <c r="S325" s="8"/>
    </row>
    <row r="326" spans="1:19">
      <c r="A326" s="72" t="s">
        <v>40</v>
      </c>
      <c r="B326" s="73"/>
      <c r="C326" s="73"/>
      <c r="D326" s="73"/>
      <c r="E326" s="73"/>
      <c r="F326" s="73"/>
      <c r="G326" s="73"/>
      <c r="H326" s="73"/>
      <c r="I326" s="73"/>
      <c r="J326" s="73"/>
      <c r="K326" s="73"/>
      <c r="L326" s="73"/>
      <c r="M326" s="73"/>
      <c r="N326" s="73"/>
      <c r="O326" s="73"/>
      <c r="P326" s="73"/>
      <c r="Q326" s="60"/>
      <c r="R326" s="8"/>
      <c r="S326" s="8"/>
    </row>
    <row r="327" spans="1:19">
      <c r="A327" s="64">
        <v>1</v>
      </c>
      <c r="B327" s="64"/>
      <c r="C327" s="12"/>
      <c r="D327" s="64"/>
      <c r="E327" s="64"/>
      <c r="F327" s="64"/>
      <c r="G327" s="64"/>
      <c r="H327" s="64"/>
      <c r="I327" s="64"/>
      <c r="J327" s="64"/>
      <c r="K327" s="64"/>
      <c r="L327" s="64"/>
      <c r="M327" s="64"/>
      <c r="N327" s="3">
        <f t="shared" ref="N327:N328" si="199">(IF(F327="OŽ",IF(L327=1,550.8,IF(L327=2,426.38,IF(L327=3,342.14,IF(L327=4,181.44,IF(L327=5,168.48,IF(L327=6,155.52,IF(L327=7,148.5,IF(L327=8,144,0))))))))+IF(L327&lt;=8,0,IF(L327&lt;=16,137.7,IF(L327&lt;=24,108,IF(L327&lt;=32,80.1,IF(L327&lt;=36,52.2,0)))))-IF(L327&lt;=8,0,IF(L327&lt;=16,(L327-9)*2.754,IF(L327&lt;=24,(L327-17)* 2.754,IF(L327&lt;=32,(L327-25)* 2.754,IF(L327&lt;=36,(L327-33)*2.754,0))))),0)+IF(F327="PČ",IF(L327=1,449,IF(L327=2,314.6,IF(L327=3,238,IF(L327=4,172,IF(L327=5,159,IF(L327=6,145,IF(L327=7,132,IF(L327=8,119,0))))))))+IF(L327&lt;=8,0,IF(L327&lt;=16,88,IF(L327&lt;=24,55,IF(L327&lt;=32,22,0))))-IF(L327&lt;=8,0,IF(L327&lt;=16,(L327-9)*2.245,IF(L327&lt;=24,(L327-17)*2.245,IF(L327&lt;=32,(L327-25)*2.245,0)))),0)+IF(F327="PČneol",IF(L327=1,85,IF(L327=2,64.61,IF(L327=3,50.76,IF(L327=4,16.25,IF(L327=5,15,IF(L327=6,13.75,IF(L327=7,12.5,IF(L327=8,11.25,0))))))))+IF(L327&lt;=8,0,IF(L327&lt;=16,9,0))-IF(L327&lt;=8,0,IF(L327&lt;=16,(L327-9)*0.425,0)),0)+IF(F327="PŽ",IF(L327=1,85,IF(L327=2,59.5,IF(L327=3,45,IF(L327=4,32.5,IF(L327=5,30,IF(L327=6,27.5,IF(L327=7,25,IF(L327=8,22.5,0))))))))+IF(L327&lt;=8,0,IF(L327&lt;=16,19,IF(L327&lt;=24,13,IF(L327&lt;=32,8,0))))-IF(L327&lt;=8,0,IF(L327&lt;=16,(L327-9)*0.425,IF(L327&lt;=24,(L327-17)*0.425,IF(L327&lt;=32,(L327-25)*0.425,0)))),0)+IF(F327="EČ",IF(L327=1,204,IF(L327=2,156.24,IF(L327=3,123.84,IF(L327=4,72,IF(L327=5,66,IF(L327=6,60,IF(L327=7,54,IF(L327=8,48,0))))))))+IF(L327&lt;=8,0,IF(L327&lt;=16,40,IF(L327&lt;=24,25,0)))-IF(L327&lt;=8,0,IF(L327&lt;=16,(L327-9)*1.02,IF(L327&lt;=24,(L327-17)*1.02,0))),0)+IF(F327="EČneol",IF(L327=1,68,IF(L327=2,51.69,IF(L327=3,40.61,IF(L327=4,13,IF(L327=5,12,IF(L327=6,11,IF(L327=7,10,IF(L327=8,9,0)))))))))+IF(F327="EŽ",IF(L327=1,68,IF(L327=2,47.6,IF(L327=3,36,IF(L327=4,18,IF(L327=5,16.5,IF(L327=6,15,IF(L327=7,13.5,IF(L327=8,12,0))))))))+IF(L327&lt;=8,0,IF(L327&lt;=16,10,IF(L327&lt;=24,6,0)))-IF(L327&lt;=8,0,IF(L327&lt;=16,(L327-9)*0.34,IF(L327&lt;=24,(L327-17)*0.34,0))),0)+IF(F327="PT",IF(L327=1,68,IF(L327=2,52.08,IF(L327=3,41.28,IF(L327=4,24,IF(L327=5,22,IF(L327=6,20,IF(L327=7,18,IF(L327=8,16,0))))))))+IF(L327&lt;=8,0,IF(L327&lt;=16,13,IF(L327&lt;=24,9,IF(L327&lt;=32,4,0))))-IF(L327&lt;=8,0,IF(L327&lt;=16,(L327-9)*0.34,IF(L327&lt;=24,(L327-17)*0.34,IF(L327&lt;=32,(L327-25)*0.34,0)))),0)+IF(F327="JOŽ",IF(L327=1,85,IF(L327=2,59.5,IF(L327=3,45,IF(L327=4,32.5,IF(L327=5,30,IF(L327=6,27.5,IF(L327=7,25,IF(L327=8,22.5,0))))))))+IF(L327&lt;=8,0,IF(L327&lt;=16,19,IF(L327&lt;=24,13,0)))-IF(L327&lt;=8,0,IF(L327&lt;=16,(L327-9)*0.425,IF(L327&lt;=24,(L327-17)*0.425,0))),0)+IF(F327="JPČ",IF(L327=1,68,IF(L327=2,47.6,IF(L327=3,36,IF(L327=4,26,IF(L327=5,24,IF(L327=6,22,IF(L327=7,20,IF(L327=8,18,0))))))))+IF(L327&lt;=8,0,IF(L327&lt;=16,13,IF(L327&lt;=24,9,0)))-IF(L327&lt;=8,0,IF(L327&lt;=16,(L327-9)*0.34,IF(L327&lt;=24,(L327-17)*0.34,0))),0)+IF(F327="JEČ",IF(L327=1,34,IF(L327=2,26.04,IF(L327=3,20.6,IF(L327=4,12,IF(L327=5,11,IF(L327=6,10,IF(L327=7,9,IF(L327=8,8,0))))))))+IF(L327&lt;=8,0,IF(L327&lt;=16,6,0))-IF(L327&lt;=8,0,IF(L327&lt;=16,(L327-9)*0.17,0)),0)+IF(F327="JEOF",IF(L327=1,34,IF(L327=2,26.04,IF(L327=3,20.6,IF(L327=4,12,IF(L327=5,11,IF(L327=6,10,IF(L327=7,9,IF(L327=8,8,0))))))))+IF(L327&lt;=8,0,IF(L327&lt;=16,6,0))-IF(L327&lt;=8,0,IF(L327&lt;=16,(L327-9)*0.17,0)),0)+IF(F327="JnPČ",IF(L327=1,51,IF(L327=2,35.7,IF(L327=3,27,IF(L327=4,19.5,IF(L327=5,18,IF(L327=6,16.5,IF(L327=7,15,IF(L327=8,13.5,0))))))))+IF(L327&lt;=8,0,IF(L327&lt;=16,10,0))-IF(L327&lt;=8,0,IF(L327&lt;=16,(L327-9)*0.255,0)),0)+IF(F327="JnEČ",IF(L327=1,25.5,IF(L327=2,19.53,IF(L327=3,15.48,IF(L327=4,9,IF(L327=5,8.25,IF(L327=6,7.5,IF(L327=7,6.75,IF(L327=8,6,0))))))))+IF(L327&lt;=8,0,IF(L327&lt;=16,5,0))-IF(L327&lt;=8,0,IF(L327&lt;=16,(L327-9)*0.1275,0)),0)+IF(F327="JčPČ",IF(L327=1,21.25,IF(L327=2,14.5,IF(L327=3,11.5,IF(L327=4,7,IF(L327=5,6.5,IF(L327=6,6,IF(L327=7,5.5,IF(L327=8,5,0))))))))+IF(L327&lt;=8,0,IF(L327&lt;=16,4,0))-IF(L327&lt;=8,0,IF(L327&lt;=16,(L327-9)*0.10625,0)),0)+IF(F327="JčEČ",IF(L327=1,17,IF(L327=2,13.02,IF(L327=3,10.32,IF(L327=4,6,IF(L327=5,5.5,IF(L327=6,5,IF(L327=7,4.5,IF(L327=8,4,0))))))))+IF(L327&lt;=8,0,IF(L327&lt;=16,3,0))-IF(L327&lt;=8,0,IF(L327&lt;=16,(L327-9)*0.085,0)),0)+IF(F327="NEAK",IF(L327=1,11.48,IF(L327=2,8.79,IF(L327=3,6.97,IF(L327=4,4.05,IF(L327=5,3.71,IF(L327=6,3.38,IF(L327=7,3.04,IF(L327=8,2.7,0))))))))+IF(L327&lt;=8,0,IF(L327&lt;=16,2,IF(L327&lt;=24,1.3,0)))-IF(L327&lt;=8,0,IF(L327&lt;=16,(L327-9)*0.0574,IF(L327&lt;=24,(L327-17)*0.0574,0))),0))*IF(L327&lt;0,1,IF(OR(F327="PČ",F327="PŽ",F327="PT"),IF(J327&lt;32,J327/32,1),1))* IF(L327&lt;0,1,IF(OR(F327="EČ",F327="EŽ",F327="JOŽ",F327="JPČ",F327="NEAK"),IF(J327&lt;24,J327/24,1),1))*IF(L327&lt;0,1,IF(OR(F327="PČneol",F327="JEČ",F327="JEOF",F327="JnPČ",F327="JnEČ",F327="JčPČ",F327="JčEČ"),IF(J327&lt;16,J327/16,1),1))*IF(L327&lt;0,1,IF(F327="EČneol",IF(J327&lt;8,J327/8,1),1))</f>
        <v>0</v>
      </c>
      <c r="O327" s="9">
        <f t="shared" ref="O327:O328" si="200">IF(F327="OŽ",N327,IF(H327="Ne",IF(J327*0.3&lt;J327-L327,N327,0),IF(J327*0.1&lt;J327-L327,N327,0)))</f>
        <v>0</v>
      </c>
      <c r="P327" s="4">
        <f t="shared" ref="P327" si="201">IF(O327=0,0,IF(F327="OŽ",IF(L327&gt;35,0,IF(J327&gt;35,(36-L327)*1.836,((36-L327)-(36-J327))*1.836)),0)+IF(F327="PČ",IF(L327&gt;31,0,IF(J327&gt;31,(32-L327)*1.347,((32-L327)-(32-J327))*1.347)),0)+ IF(F327="PČneol",IF(L327&gt;15,0,IF(J327&gt;15,(16-L327)*0.255,((16-L327)-(16-J327))*0.255)),0)+IF(F327="PŽ",IF(L327&gt;31,0,IF(J327&gt;31,(32-L327)*0.255,((32-L327)-(32-J327))*0.255)),0)+IF(F327="EČ",IF(L327&gt;23,0,IF(J327&gt;23,(24-L327)*0.612,((24-L327)-(24-J327))*0.612)),0)+IF(F327="EČneol",IF(L327&gt;7,0,IF(J327&gt;7,(8-L327)*0.204,((8-L327)-(8-J327))*0.204)),0)+IF(F327="EŽ",IF(L327&gt;23,0,IF(J327&gt;23,(24-L327)*0.204,((24-L327)-(24-J327))*0.204)),0)+IF(F327="PT",IF(L327&gt;31,0,IF(J327&gt;31,(32-L327)*0.204,((32-L327)-(32-J327))*0.204)),0)+IF(F327="JOŽ",IF(L327&gt;23,0,IF(J327&gt;23,(24-L327)*0.255,((24-L327)-(24-J327))*0.255)),0)+IF(F327="JPČ",IF(L327&gt;23,0,IF(J327&gt;23,(24-L327)*0.204,((24-L327)-(24-J327))*0.204)),0)+IF(F327="JEČ",IF(L327&gt;15,0,IF(J327&gt;15,(16-L327)*0.102,((16-L327)-(16-J327))*0.102)),0)+IF(F327="JEOF",IF(L327&gt;15,0,IF(J327&gt;15,(16-L327)*0.102,((16-L327)-(16-J327))*0.102)),0)+IF(F327="JnPČ",IF(L327&gt;15,0,IF(J327&gt;15,(16-L327)*0.153,((16-L327)-(16-J327))*0.153)),0)+IF(F327="JnEČ",IF(L327&gt;15,0,IF(J327&gt;15,(16-L327)*0.0765,((16-L327)-(16-J327))*0.0765)),0)+IF(F327="JčPČ",IF(L327&gt;15,0,IF(J327&gt;15,(16-L327)*0.06375,((16-L327)-(16-J327))*0.06375)),0)+IF(F327="JčEČ",IF(L327&gt;15,0,IF(J327&gt;15,(16-L327)*0.051,((16-L327)-(16-J327))*0.051)),0)+IF(F327="NEAK",IF(L327&gt;23,0,IF(J327&gt;23,(24-L327)*0.03444,((24-L327)-(24-J327))*0.03444)),0))</f>
        <v>0</v>
      </c>
      <c r="Q327" s="11">
        <f t="shared" ref="Q327" si="202">IF(ISERROR(P327*100/N327),0,(P327*100/N327))</f>
        <v>0</v>
      </c>
      <c r="R327" s="10">
        <f t="shared" ref="R327:R328" si="203">IF(Q327&lt;=30,O327+P327,O327+O327*0.3)*IF(G327=1,0.4,IF(G327=2,0.75,IF(G327="1 (kas 4 m. 1 k. nerengiamos)",0.52,1)))*IF(D327="olimpinė",1,IF(M327="Ne",0.5,1))*IF(OR(A$5="Lietuvos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federacija"),IF(OR(J327&lt;8,K327&lt;16),0,1),1)*E327*IF(I327&lt;=1,1,1/I327)*IF(OR(A$5="Lietuvos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27" s="8"/>
    </row>
    <row r="328" spans="1:19">
      <c r="A328" s="64">
        <v>2</v>
      </c>
      <c r="B328" s="64"/>
      <c r="C328" s="12"/>
      <c r="D328" s="64"/>
      <c r="E328" s="64"/>
      <c r="F328" s="64"/>
      <c r="G328" s="64"/>
      <c r="H328" s="64"/>
      <c r="I328" s="64"/>
      <c r="J328" s="64"/>
      <c r="K328" s="64"/>
      <c r="L328" s="64"/>
      <c r="M328" s="64"/>
      <c r="N328" s="3">
        <f t="shared" si="199"/>
        <v>0</v>
      </c>
      <c r="O328" s="9">
        <f t="shared" si="200"/>
        <v>0</v>
      </c>
      <c r="P328" s="4">
        <f t="shared" ref="P328" si="204">IF(O328=0,0,IF(F328="OŽ",IF(L328&gt;35,0,IF(J328&gt;35,(36-L328)*1.836,((36-L328)-(36-J328))*1.836)),0)+IF(F328="PČ",IF(L328&gt;31,0,IF(J328&gt;31,(32-L328)*1.347,((32-L328)-(32-J328))*1.347)),0)+ IF(F328="PČneol",IF(L328&gt;15,0,IF(J328&gt;15,(16-L328)*0.255,((16-L328)-(16-J328))*0.255)),0)+IF(F328="PŽ",IF(L328&gt;31,0,IF(J328&gt;31,(32-L328)*0.255,((32-L328)-(32-J328))*0.255)),0)+IF(F328="EČ",IF(L328&gt;23,0,IF(J328&gt;23,(24-L328)*0.612,((24-L328)-(24-J328))*0.612)),0)+IF(F328="EČneol",IF(L328&gt;7,0,IF(J328&gt;7,(8-L328)*0.204,((8-L328)-(8-J328))*0.204)),0)+IF(F328="EŽ",IF(L328&gt;23,0,IF(J328&gt;23,(24-L328)*0.204,((24-L328)-(24-J328))*0.204)),0)+IF(F328="PT",IF(L328&gt;31,0,IF(J328&gt;31,(32-L328)*0.204,((32-L328)-(32-J328))*0.204)),0)+IF(F328="JOŽ",IF(L328&gt;23,0,IF(J328&gt;23,(24-L328)*0.255,((24-L328)-(24-J328))*0.255)),0)+IF(F328="JPČ",IF(L328&gt;23,0,IF(J328&gt;23,(24-L328)*0.204,((24-L328)-(24-J328))*0.204)),0)+IF(F328="JEČ",IF(L328&gt;15,0,IF(J328&gt;15,(16-L328)*0.102,((16-L328)-(16-J328))*0.102)),0)+IF(F328="JEOF",IF(L328&gt;15,0,IF(J328&gt;15,(16-L328)*0.102,((16-L328)-(16-J328))*0.102)),0)+IF(F328="JnPČ",IF(L328&gt;15,0,IF(J328&gt;15,(16-L328)*0.153,((16-L328)-(16-J328))*0.153)),0)+IF(F328="JnEČ",IF(L328&gt;15,0,IF(J328&gt;15,(16-L328)*0.0765,((16-L328)-(16-J328))*0.0765)),0)+IF(F328="JčPČ",IF(L328&gt;15,0,IF(J328&gt;15,(16-L328)*0.06375,((16-L328)-(16-J328))*0.06375)),0)+IF(F328="JčEČ",IF(L328&gt;15,0,IF(J328&gt;15,(16-L328)*0.051,((16-L328)-(16-J328))*0.051)),0)+IF(F328="NEAK",IF(L328&gt;23,0,IF(J328&gt;23,(24-L328)*0.03444,((24-L328)-(24-J328))*0.03444)),0))</f>
        <v>0</v>
      </c>
      <c r="Q328" s="11">
        <f t="shared" ref="Q328" si="205">IF(ISERROR(P328*100/N328),0,(P328*100/N328))</f>
        <v>0</v>
      </c>
      <c r="R328" s="10">
        <f t="shared" si="203"/>
        <v>0</v>
      </c>
      <c r="S328" s="8"/>
    </row>
    <row r="329" spans="1:19">
      <c r="A329" s="67" t="s">
        <v>33</v>
      </c>
      <c r="B329" s="68"/>
      <c r="C329" s="68"/>
      <c r="D329" s="68"/>
      <c r="E329" s="68"/>
      <c r="F329" s="68"/>
      <c r="G329" s="68"/>
      <c r="H329" s="68"/>
      <c r="I329" s="68"/>
      <c r="J329" s="68"/>
      <c r="K329" s="68"/>
      <c r="L329" s="68"/>
      <c r="M329" s="68"/>
      <c r="N329" s="68"/>
      <c r="O329" s="68"/>
      <c r="P329" s="68"/>
      <c r="Q329" s="69"/>
      <c r="R329" s="10">
        <f>SUM(R327:R328)</f>
        <v>0</v>
      </c>
      <c r="S329" s="8"/>
    </row>
    <row r="330" spans="1:19" ht="15.75">
      <c r="A330" s="24" t="s">
        <v>34</v>
      </c>
      <c r="B330" s="24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6"/>
      <c r="S330" s="8"/>
    </row>
    <row r="331" spans="1:19">
      <c r="A331" s="49" t="s">
        <v>46</v>
      </c>
      <c r="B331" s="49"/>
      <c r="C331" s="49"/>
      <c r="D331" s="49"/>
      <c r="E331" s="49"/>
      <c r="F331" s="49"/>
      <c r="G331" s="49"/>
      <c r="H331" s="49"/>
      <c r="I331" s="49"/>
      <c r="J331" s="15"/>
      <c r="K331" s="15"/>
      <c r="L331" s="15"/>
      <c r="M331" s="15"/>
      <c r="N331" s="15"/>
      <c r="O331" s="15"/>
      <c r="P331" s="15"/>
      <c r="Q331" s="15"/>
      <c r="R331" s="16"/>
      <c r="S331" s="8"/>
    </row>
    <row r="332" spans="1:19" s="8" customFormat="1">
      <c r="A332" s="49"/>
      <c r="B332" s="49"/>
      <c r="C332" s="49"/>
      <c r="D332" s="49"/>
      <c r="E332" s="49"/>
      <c r="F332" s="49"/>
      <c r="G332" s="49"/>
      <c r="H332" s="49"/>
      <c r="I332" s="49"/>
      <c r="J332" s="15"/>
      <c r="K332" s="15"/>
      <c r="L332" s="15"/>
      <c r="M332" s="15"/>
      <c r="N332" s="15"/>
      <c r="O332" s="15"/>
      <c r="P332" s="15"/>
      <c r="Q332" s="15"/>
      <c r="R332" s="16"/>
    </row>
    <row r="333" spans="1:19">
      <c r="A333" s="72" t="s">
        <v>97</v>
      </c>
      <c r="B333" s="73"/>
      <c r="C333" s="73"/>
      <c r="D333" s="73"/>
      <c r="E333" s="73"/>
      <c r="F333" s="73"/>
      <c r="G333" s="73"/>
      <c r="H333" s="73"/>
      <c r="I333" s="73"/>
      <c r="J333" s="73"/>
      <c r="K333" s="73"/>
      <c r="L333" s="73"/>
      <c r="M333" s="73"/>
      <c r="N333" s="73"/>
      <c r="O333" s="73"/>
      <c r="P333" s="73"/>
      <c r="Q333" s="60"/>
      <c r="R333" s="8"/>
      <c r="S333" s="8"/>
    </row>
    <row r="334" spans="1:19" ht="18">
      <c r="A334" s="74" t="s">
        <v>27</v>
      </c>
      <c r="B334" s="75"/>
      <c r="C334" s="75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60"/>
      <c r="R334" s="8"/>
      <c r="S334" s="8"/>
    </row>
    <row r="335" spans="1:19">
      <c r="A335" s="72" t="s">
        <v>40</v>
      </c>
      <c r="B335" s="73"/>
      <c r="C335" s="73"/>
      <c r="D335" s="73"/>
      <c r="E335" s="73"/>
      <c r="F335" s="73"/>
      <c r="G335" s="73"/>
      <c r="H335" s="73"/>
      <c r="I335" s="73"/>
      <c r="J335" s="73"/>
      <c r="K335" s="73"/>
      <c r="L335" s="73"/>
      <c r="M335" s="73"/>
      <c r="N335" s="73"/>
      <c r="O335" s="73"/>
      <c r="P335" s="73"/>
      <c r="Q335" s="60"/>
      <c r="R335" s="8"/>
      <c r="S335" s="8"/>
    </row>
    <row r="336" spans="1:19">
      <c r="A336" s="64">
        <v>1</v>
      </c>
      <c r="B336" s="64"/>
      <c r="C336" s="12"/>
      <c r="D336" s="64"/>
      <c r="E336" s="64"/>
      <c r="F336" s="64"/>
      <c r="G336" s="64"/>
      <c r="H336" s="64"/>
      <c r="I336" s="64"/>
      <c r="J336" s="64"/>
      <c r="K336" s="64"/>
      <c r="L336" s="64"/>
      <c r="M336" s="64"/>
      <c r="N336" s="3">
        <f t="shared" ref="N336:N337" si="206">(IF(F336="OŽ",IF(L336=1,550.8,IF(L336=2,426.38,IF(L336=3,342.14,IF(L336=4,181.44,IF(L336=5,168.48,IF(L336=6,155.52,IF(L336=7,148.5,IF(L336=8,144,0))))))))+IF(L336&lt;=8,0,IF(L336&lt;=16,137.7,IF(L336&lt;=24,108,IF(L336&lt;=32,80.1,IF(L336&lt;=36,52.2,0)))))-IF(L336&lt;=8,0,IF(L336&lt;=16,(L336-9)*2.754,IF(L336&lt;=24,(L336-17)* 2.754,IF(L336&lt;=32,(L336-25)* 2.754,IF(L336&lt;=36,(L336-33)*2.754,0))))),0)+IF(F336="PČ",IF(L336=1,449,IF(L336=2,314.6,IF(L336=3,238,IF(L336=4,172,IF(L336=5,159,IF(L336=6,145,IF(L336=7,132,IF(L336=8,119,0))))))))+IF(L336&lt;=8,0,IF(L336&lt;=16,88,IF(L336&lt;=24,55,IF(L336&lt;=32,22,0))))-IF(L336&lt;=8,0,IF(L336&lt;=16,(L336-9)*2.245,IF(L336&lt;=24,(L336-17)*2.245,IF(L336&lt;=32,(L336-25)*2.245,0)))),0)+IF(F336="PČneol",IF(L336=1,85,IF(L336=2,64.61,IF(L336=3,50.76,IF(L336=4,16.25,IF(L336=5,15,IF(L336=6,13.75,IF(L336=7,12.5,IF(L336=8,11.25,0))))))))+IF(L336&lt;=8,0,IF(L336&lt;=16,9,0))-IF(L336&lt;=8,0,IF(L336&lt;=16,(L336-9)*0.425,0)),0)+IF(F336="PŽ",IF(L336=1,85,IF(L336=2,59.5,IF(L336=3,45,IF(L336=4,32.5,IF(L336=5,30,IF(L336=6,27.5,IF(L336=7,25,IF(L336=8,22.5,0))))))))+IF(L336&lt;=8,0,IF(L336&lt;=16,19,IF(L336&lt;=24,13,IF(L336&lt;=32,8,0))))-IF(L336&lt;=8,0,IF(L336&lt;=16,(L336-9)*0.425,IF(L336&lt;=24,(L336-17)*0.425,IF(L336&lt;=32,(L336-25)*0.425,0)))),0)+IF(F336="EČ",IF(L336=1,204,IF(L336=2,156.24,IF(L336=3,123.84,IF(L336=4,72,IF(L336=5,66,IF(L336=6,60,IF(L336=7,54,IF(L336=8,48,0))))))))+IF(L336&lt;=8,0,IF(L336&lt;=16,40,IF(L336&lt;=24,25,0)))-IF(L336&lt;=8,0,IF(L336&lt;=16,(L336-9)*1.02,IF(L336&lt;=24,(L336-17)*1.02,0))),0)+IF(F336="EČneol",IF(L336=1,68,IF(L336=2,51.69,IF(L336=3,40.61,IF(L336=4,13,IF(L336=5,12,IF(L336=6,11,IF(L336=7,10,IF(L336=8,9,0)))))))))+IF(F336="EŽ",IF(L336=1,68,IF(L336=2,47.6,IF(L336=3,36,IF(L336=4,18,IF(L336=5,16.5,IF(L336=6,15,IF(L336=7,13.5,IF(L336=8,12,0))))))))+IF(L336&lt;=8,0,IF(L336&lt;=16,10,IF(L336&lt;=24,6,0)))-IF(L336&lt;=8,0,IF(L336&lt;=16,(L336-9)*0.34,IF(L336&lt;=24,(L336-17)*0.34,0))),0)+IF(F336="PT",IF(L336=1,68,IF(L336=2,52.08,IF(L336=3,41.28,IF(L336=4,24,IF(L336=5,22,IF(L336=6,20,IF(L336=7,18,IF(L336=8,16,0))))))))+IF(L336&lt;=8,0,IF(L336&lt;=16,13,IF(L336&lt;=24,9,IF(L336&lt;=32,4,0))))-IF(L336&lt;=8,0,IF(L336&lt;=16,(L336-9)*0.34,IF(L336&lt;=24,(L336-17)*0.34,IF(L336&lt;=32,(L336-25)*0.34,0)))),0)+IF(F336="JOŽ",IF(L336=1,85,IF(L336=2,59.5,IF(L336=3,45,IF(L336=4,32.5,IF(L336=5,30,IF(L336=6,27.5,IF(L336=7,25,IF(L336=8,22.5,0))))))))+IF(L336&lt;=8,0,IF(L336&lt;=16,19,IF(L336&lt;=24,13,0)))-IF(L336&lt;=8,0,IF(L336&lt;=16,(L336-9)*0.425,IF(L336&lt;=24,(L336-17)*0.425,0))),0)+IF(F336="JPČ",IF(L336=1,68,IF(L336=2,47.6,IF(L336=3,36,IF(L336=4,26,IF(L336=5,24,IF(L336=6,22,IF(L336=7,20,IF(L336=8,18,0))))))))+IF(L336&lt;=8,0,IF(L336&lt;=16,13,IF(L336&lt;=24,9,0)))-IF(L336&lt;=8,0,IF(L336&lt;=16,(L336-9)*0.34,IF(L336&lt;=24,(L336-17)*0.34,0))),0)+IF(F336="JEČ",IF(L336=1,34,IF(L336=2,26.04,IF(L336=3,20.6,IF(L336=4,12,IF(L336=5,11,IF(L336=6,10,IF(L336=7,9,IF(L336=8,8,0))))))))+IF(L336&lt;=8,0,IF(L336&lt;=16,6,0))-IF(L336&lt;=8,0,IF(L336&lt;=16,(L336-9)*0.17,0)),0)+IF(F336="JEOF",IF(L336=1,34,IF(L336=2,26.04,IF(L336=3,20.6,IF(L336=4,12,IF(L336=5,11,IF(L336=6,10,IF(L336=7,9,IF(L336=8,8,0))))))))+IF(L336&lt;=8,0,IF(L336&lt;=16,6,0))-IF(L336&lt;=8,0,IF(L336&lt;=16,(L336-9)*0.17,0)),0)+IF(F336="JnPČ",IF(L336=1,51,IF(L336=2,35.7,IF(L336=3,27,IF(L336=4,19.5,IF(L336=5,18,IF(L336=6,16.5,IF(L336=7,15,IF(L336=8,13.5,0))))))))+IF(L336&lt;=8,0,IF(L336&lt;=16,10,0))-IF(L336&lt;=8,0,IF(L336&lt;=16,(L336-9)*0.255,0)),0)+IF(F336="JnEČ",IF(L336=1,25.5,IF(L336=2,19.53,IF(L336=3,15.48,IF(L336=4,9,IF(L336=5,8.25,IF(L336=6,7.5,IF(L336=7,6.75,IF(L336=8,6,0))))))))+IF(L336&lt;=8,0,IF(L336&lt;=16,5,0))-IF(L336&lt;=8,0,IF(L336&lt;=16,(L336-9)*0.1275,0)),0)+IF(F336="JčPČ",IF(L336=1,21.25,IF(L336=2,14.5,IF(L336=3,11.5,IF(L336=4,7,IF(L336=5,6.5,IF(L336=6,6,IF(L336=7,5.5,IF(L336=8,5,0))))))))+IF(L336&lt;=8,0,IF(L336&lt;=16,4,0))-IF(L336&lt;=8,0,IF(L336&lt;=16,(L336-9)*0.10625,0)),0)+IF(F336="JčEČ",IF(L336=1,17,IF(L336=2,13.02,IF(L336=3,10.32,IF(L336=4,6,IF(L336=5,5.5,IF(L336=6,5,IF(L336=7,4.5,IF(L336=8,4,0))))))))+IF(L336&lt;=8,0,IF(L336&lt;=16,3,0))-IF(L336&lt;=8,0,IF(L336&lt;=16,(L336-9)*0.085,0)),0)+IF(F336="NEAK",IF(L336=1,11.48,IF(L336=2,8.79,IF(L336=3,6.97,IF(L336=4,4.05,IF(L336=5,3.71,IF(L336=6,3.38,IF(L336=7,3.04,IF(L336=8,2.7,0))))))))+IF(L336&lt;=8,0,IF(L336&lt;=16,2,IF(L336&lt;=24,1.3,0)))-IF(L336&lt;=8,0,IF(L336&lt;=16,(L336-9)*0.0574,IF(L336&lt;=24,(L336-17)*0.0574,0))),0))*IF(L336&lt;0,1,IF(OR(F336="PČ",F336="PŽ",F336="PT"),IF(J336&lt;32,J336/32,1),1))* IF(L336&lt;0,1,IF(OR(F336="EČ",F336="EŽ",F336="JOŽ",F336="JPČ",F336="NEAK"),IF(J336&lt;24,J336/24,1),1))*IF(L336&lt;0,1,IF(OR(F336="PČneol",F336="JEČ",F336="JEOF",F336="JnPČ",F336="JnEČ",F336="JčPČ",F336="JčEČ"),IF(J336&lt;16,J336/16,1),1))*IF(L336&lt;0,1,IF(F336="EČneol",IF(J336&lt;8,J336/8,1),1))</f>
        <v>0</v>
      </c>
      <c r="O336" s="9">
        <f t="shared" ref="O336:O337" si="207">IF(F336="OŽ",N336,IF(H336="Ne",IF(J336*0.3&lt;J336-L336,N336,0),IF(J336*0.1&lt;J336-L336,N336,0)))</f>
        <v>0</v>
      </c>
      <c r="P336" s="4">
        <f t="shared" ref="P336" si="208">IF(O336=0,0,IF(F336="OŽ",IF(L336&gt;35,0,IF(J336&gt;35,(36-L336)*1.836,((36-L336)-(36-J336))*1.836)),0)+IF(F336="PČ",IF(L336&gt;31,0,IF(J336&gt;31,(32-L336)*1.347,((32-L336)-(32-J336))*1.347)),0)+ IF(F336="PČneol",IF(L336&gt;15,0,IF(J336&gt;15,(16-L336)*0.255,((16-L336)-(16-J336))*0.255)),0)+IF(F336="PŽ",IF(L336&gt;31,0,IF(J336&gt;31,(32-L336)*0.255,((32-L336)-(32-J336))*0.255)),0)+IF(F336="EČ",IF(L336&gt;23,0,IF(J336&gt;23,(24-L336)*0.612,((24-L336)-(24-J336))*0.612)),0)+IF(F336="EČneol",IF(L336&gt;7,0,IF(J336&gt;7,(8-L336)*0.204,((8-L336)-(8-J336))*0.204)),0)+IF(F336="EŽ",IF(L336&gt;23,0,IF(J336&gt;23,(24-L336)*0.204,((24-L336)-(24-J336))*0.204)),0)+IF(F336="PT",IF(L336&gt;31,0,IF(J336&gt;31,(32-L336)*0.204,((32-L336)-(32-J336))*0.204)),0)+IF(F336="JOŽ",IF(L336&gt;23,0,IF(J336&gt;23,(24-L336)*0.255,((24-L336)-(24-J336))*0.255)),0)+IF(F336="JPČ",IF(L336&gt;23,0,IF(J336&gt;23,(24-L336)*0.204,((24-L336)-(24-J336))*0.204)),0)+IF(F336="JEČ",IF(L336&gt;15,0,IF(J336&gt;15,(16-L336)*0.102,((16-L336)-(16-J336))*0.102)),0)+IF(F336="JEOF",IF(L336&gt;15,0,IF(J336&gt;15,(16-L336)*0.102,((16-L336)-(16-J336))*0.102)),0)+IF(F336="JnPČ",IF(L336&gt;15,0,IF(J336&gt;15,(16-L336)*0.153,((16-L336)-(16-J336))*0.153)),0)+IF(F336="JnEČ",IF(L336&gt;15,0,IF(J336&gt;15,(16-L336)*0.0765,((16-L336)-(16-J336))*0.0765)),0)+IF(F336="JčPČ",IF(L336&gt;15,0,IF(J336&gt;15,(16-L336)*0.06375,((16-L336)-(16-J336))*0.06375)),0)+IF(F336="JčEČ",IF(L336&gt;15,0,IF(J336&gt;15,(16-L336)*0.051,((16-L336)-(16-J336))*0.051)),0)+IF(F336="NEAK",IF(L336&gt;23,0,IF(J336&gt;23,(24-L336)*0.03444,((24-L336)-(24-J336))*0.03444)),0))</f>
        <v>0</v>
      </c>
      <c r="Q336" s="11">
        <f t="shared" ref="Q336" si="209">IF(ISERROR(P336*100/N336),0,(P336*100/N336))</f>
        <v>0</v>
      </c>
      <c r="R336" s="10">
        <f t="shared" ref="R336:R337" si="210">IF(Q336&lt;=30,O336+P336,O336+O336*0.3)*IF(G336=1,0.4,IF(G336=2,0.75,IF(G336="1 (kas 4 m. 1 k. nerengiamos)",0.52,1)))*IF(D336="olimpinė",1,IF(M336="Ne",0.5,1))*IF(OR(A$5="Lietuvos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federacija"),IF(OR(J336&lt;8,K336&lt;16),0,1),1)*E336*IF(I336&lt;=1,1,1/I336)*IF(OR(A$5="Lietuvos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36" s="8"/>
    </row>
    <row r="337" spans="1:19">
      <c r="A337" s="64">
        <v>2</v>
      </c>
      <c r="B337" s="64"/>
      <c r="C337" s="12"/>
      <c r="D337" s="64"/>
      <c r="E337" s="64"/>
      <c r="F337" s="64"/>
      <c r="G337" s="64"/>
      <c r="H337" s="64"/>
      <c r="I337" s="64"/>
      <c r="J337" s="64"/>
      <c r="K337" s="64"/>
      <c r="L337" s="64"/>
      <c r="M337" s="64"/>
      <c r="N337" s="3">
        <f t="shared" si="206"/>
        <v>0</v>
      </c>
      <c r="O337" s="9">
        <f t="shared" si="207"/>
        <v>0</v>
      </c>
      <c r="P337" s="4">
        <f t="shared" ref="P337" si="211">IF(O337=0,0,IF(F337="OŽ",IF(L337&gt;35,0,IF(J337&gt;35,(36-L337)*1.836,((36-L337)-(36-J337))*1.836)),0)+IF(F337="PČ",IF(L337&gt;31,0,IF(J337&gt;31,(32-L337)*1.347,((32-L337)-(32-J337))*1.347)),0)+ IF(F337="PČneol",IF(L337&gt;15,0,IF(J337&gt;15,(16-L337)*0.255,((16-L337)-(16-J337))*0.255)),0)+IF(F337="PŽ",IF(L337&gt;31,0,IF(J337&gt;31,(32-L337)*0.255,((32-L337)-(32-J337))*0.255)),0)+IF(F337="EČ",IF(L337&gt;23,0,IF(J337&gt;23,(24-L337)*0.612,((24-L337)-(24-J337))*0.612)),0)+IF(F337="EČneol",IF(L337&gt;7,0,IF(J337&gt;7,(8-L337)*0.204,((8-L337)-(8-J337))*0.204)),0)+IF(F337="EŽ",IF(L337&gt;23,0,IF(J337&gt;23,(24-L337)*0.204,((24-L337)-(24-J337))*0.204)),0)+IF(F337="PT",IF(L337&gt;31,0,IF(J337&gt;31,(32-L337)*0.204,((32-L337)-(32-J337))*0.204)),0)+IF(F337="JOŽ",IF(L337&gt;23,0,IF(J337&gt;23,(24-L337)*0.255,((24-L337)-(24-J337))*0.255)),0)+IF(F337="JPČ",IF(L337&gt;23,0,IF(J337&gt;23,(24-L337)*0.204,((24-L337)-(24-J337))*0.204)),0)+IF(F337="JEČ",IF(L337&gt;15,0,IF(J337&gt;15,(16-L337)*0.102,((16-L337)-(16-J337))*0.102)),0)+IF(F337="JEOF",IF(L337&gt;15,0,IF(J337&gt;15,(16-L337)*0.102,((16-L337)-(16-J337))*0.102)),0)+IF(F337="JnPČ",IF(L337&gt;15,0,IF(J337&gt;15,(16-L337)*0.153,((16-L337)-(16-J337))*0.153)),0)+IF(F337="JnEČ",IF(L337&gt;15,0,IF(J337&gt;15,(16-L337)*0.0765,((16-L337)-(16-J337))*0.0765)),0)+IF(F337="JčPČ",IF(L337&gt;15,0,IF(J337&gt;15,(16-L337)*0.06375,((16-L337)-(16-J337))*0.06375)),0)+IF(F337="JčEČ",IF(L337&gt;15,0,IF(J337&gt;15,(16-L337)*0.051,((16-L337)-(16-J337))*0.051)),0)+IF(F337="NEAK",IF(L337&gt;23,0,IF(J337&gt;23,(24-L337)*0.03444,((24-L337)-(24-J337))*0.03444)),0))</f>
        <v>0</v>
      </c>
      <c r="Q337" s="11">
        <f t="shared" ref="Q337" si="212">IF(ISERROR(P337*100/N337),0,(P337*100/N337))</f>
        <v>0</v>
      </c>
      <c r="R337" s="10">
        <f t="shared" si="210"/>
        <v>0</v>
      </c>
      <c r="S337" s="8"/>
    </row>
    <row r="338" spans="1:19">
      <c r="A338" s="67" t="s">
        <v>33</v>
      </c>
      <c r="B338" s="68"/>
      <c r="C338" s="68"/>
      <c r="D338" s="68"/>
      <c r="E338" s="68"/>
      <c r="F338" s="68"/>
      <c r="G338" s="68"/>
      <c r="H338" s="68"/>
      <c r="I338" s="68"/>
      <c r="J338" s="68"/>
      <c r="K338" s="68"/>
      <c r="L338" s="68"/>
      <c r="M338" s="68"/>
      <c r="N338" s="68"/>
      <c r="O338" s="68"/>
      <c r="P338" s="68"/>
      <c r="Q338" s="69"/>
      <c r="R338" s="10">
        <f>SUM(R336:R337)</f>
        <v>0</v>
      </c>
      <c r="S338" s="8"/>
    </row>
    <row r="339" spans="1:19" ht="15.75">
      <c r="A339" s="24" t="s">
        <v>34</v>
      </c>
      <c r="B339" s="24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6"/>
      <c r="S339" s="8"/>
    </row>
    <row r="340" spans="1:19">
      <c r="A340" s="49" t="s">
        <v>46</v>
      </c>
      <c r="B340" s="49"/>
      <c r="C340" s="49"/>
      <c r="D340" s="49"/>
      <c r="E340" s="49"/>
      <c r="F340" s="49"/>
      <c r="G340" s="49"/>
      <c r="H340" s="49"/>
      <c r="I340" s="49"/>
      <c r="J340" s="15"/>
      <c r="K340" s="15"/>
      <c r="L340" s="15"/>
      <c r="M340" s="15"/>
      <c r="N340" s="15"/>
      <c r="O340" s="15"/>
      <c r="P340" s="15"/>
      <c r="Q340" s="15"/>
      <c r="R340" s="16"/>
      <c r="S340" s="8"/>
    </row>
    <row r="341" spans="1:19" s="8" customFormat="1">
      <c r="A341" s="49"/>
      <c r="B341" s="49"/>
      <c r="C341" s="49"/>
      <c r="D341" s="49"/>
      <c r="E341" s="49"/>
      <c r="F341" s="49"/>
      <c r="G341" s="49"/>
      <c r="H341" s="49"/>
      <c r="I341" s="49"/>
      <c r="J341" s="15"/>
      <c r="K341" s="15"/>
      <c r="L341" s="15"/>
      <c r="M341" s="15"/>
      <c r="N341" s="15"/>
      <c r="O341" s="15"/>
      <c r="P341" s="15"/>
      <c r="Q341" s="15"/>
      <c r="R341" s="16"/>
    </row>
    <row r="342" spans="1:19" ht="13.9" customHeight="1">
      <c r="A342" s="72" t="s">
        <v>97</v>
      </c>
      <c r="B342" s="73"/>
      <c r="C342" s="73"/>
      <c r="D342" s="73"/>
      <c r="E342" s="73"/>
      <c r="F342" s="73"/>
      <c r="G342" s="73"/>
      <c r="H342" s="73"/>
      <c r="I342" s="73"/>
      <c r="J342" s="73"/>
      <c r="K342" s="73"/>
      <c r="L342" s="73"/>
      <c r="M342" s="73"/>
      <c r="N342" s="73"/>
      <c r="O342" s="73"/>
      <c r="P342" s="73"/>
      <c r="Q342" s="60"/>
      <c r="R342" s="8"/>
      <c r="S342" s="8"/>
    </row>
    <row r="343" spans="1:19" ht="15.6" customHeight="1">
      <c r="A343" s="74" t="s">
        <v>27</v>
      </c>
      <c r="B343" s="75"/>
      <c r="C343" s="75"/>
      <c r="D343" s="50"/>
      <c r="E343" s="50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  <c r="Q343" s="60"/>
      <c r="R343" s="8"/>
      <c r="S343" s="8"/>
    </row>
    <row r="344" spans="1:19" ht="13.9" customHeight="1">
      <c r="A344" s="72" t="s">
        <v>40</v>
      </c>
      <c r="B344" s="73"/>
      <c r="C344" s="73"/>
      <c r="D344" s="73"/>
      <c r="E344" s="73"/>
      <c r="F344" s="73"/>
      <c r="G344" s="73"/>
      <c r="H344" s="73"/>
      <c r="I344" s="73"/>
      <c r="J344" s="73"/>
      <c r="K344" s="73"/>
      <c r="L344" s="73"/>
      <c r="M344" s="73"/>
      <c r="N344" s="73"/>
      <c r="O344" s="73"/>
      <c r="P344" s="73"/>
      <c r="Q344" s="60"/>
      <c r="R344" s="8"/>
      <c r="S344" s="8"/>
    </row>
    <row r="345" spans="1:19">
      <c r="A345" s="64">
        <v>1</v>
      </c>
      <c r="B345" s="64"/>
      <c r="C345" s="12"/>
      <c r="D345" s="64"/>
      <c r="E345" s="64"/>
      <c r="F345" s="64"/>
      <c r="G345" s="64"/>
      <c r="H345" s="64"/>
      <c r="I345" s="64"/>
      <c r="J345" s="64"/>
      <c r="K345" s="64"/>
      <c r="L345" s="64"/>
      <c r="M345" s="64"/>
      <c r="N345" s="3">
        <f t="shared" ref="N345:N346" si="213">(IF(F345="OŽ",IF(L345=1,550.8,IF(L345=2,426.38,IF(L345=3,342.14,IF(L345=4,181.44,IF(L345=5,168.48,IF(L345=6,155.52,IF(L345=7,148.5,IF(L345=8,144,0))))))))+IF(L345&lt;=8,0,IF(L345&lt;=16,137.7,IF(L345&lt;=24,108,IF(L345&lt;=32,80.1,IF(L345&lt;=36,52.2,0)))))-IF(L345&lt;=8,0,IF(L345&lt;=16,(L345-9)*2.754,IF(L345&lt;=24,(L345-17)* 2.754,IF(L345&lt;=32,(L345-25)* 2.754,IF(L345&lt;=36,(L345-33)*2.754,0))))),0)+IF(F345="PČ",IF(L345=1,449,IF(L345=2,314.6,IF(L345=3,238,IF(L345=4,172,IF(L345=5,159,IF(L345=6,145,IF(L345=7,132,IF(L345=8,119,0))))))))+IF(L345&lt;=8,0,IF(L345&lt;=16,88,IF(L345&lt;=24,55,IF(L345&lt;=32,22,0))))-IF(L345&lt;=8,0,IF(L345&lt;=16,(L345-9)*2.245,IF(L345&lt;=24,(L345-17)*2.245,IF(L345&lt;=32,(L345-25)*2.245,0)))),0)+IF(F345="PČneol",IF(L345=1,85,IF(L345=2,64.61,IF(L345=3,50.76,IF(L345=4,16.25,IF(L345=5,15,IF(L345=6,13.75,IF(L345=7,12.5,IF(L345=8,11.25,0))))))))+IF(L345&lt;=8,0,IF(L345&lt;=16,9,0))-IF(L345&lt;=8,0,IF(L345&lt;=16,(L345-9)*0.425,0)),0)+IF(F345="PŽ",IF(L345=1,85,IF(L345=2,59.5,IF(L345=3,45,IF(L345=4,32.5,IF(L345=5,30,IF(L345=6,27.5,IF(L345=7,25,IF(L345=8,22.5,0))))))))+IF(L345&lt;=8,0,IF(L345&lt;=16,19,IF(L345&lt;=24,13,IF(L345&lt;=32,8,0))))-IF(L345&lt;=8,0,IF(L345&lt;=16,(L345-9)*0.425,IF(L345&lt;=24,(L345-17)*0.425,IF(L345&lt;=32,(L345-25)*0.425,0)))),0)+IF(F345="EČ",IF(L345=1,204,IF(L345=2,156.24,IF(L345=3,123.84,IF(L345=4,72,IF(L345=5,66,IF(L345=6,60,IF(L345=7,54,IF(L345=8,48,0))))))))+IF(L345&lt;=8,0,IF(L345&lt;=16,40,IF(L345&lt;=24,25,0)))-IF(L345&lt;=8,0,IF(L345&lt;=16,(L345-9)*1.02,IF(L345&lt;=24,(L345-17)*1.02,0))),0)+IF(F345="EČneol",IF(L345=1,68,IF(L345=2,51.69,IF(L345=3,40.61,IF(L345=4,13,IF(L345=5,12,IF(L345=6,11,IF(L345=7,10,IF(L345=8,9,0)))))))))+IF(F345="EŽ",IF(L345=1,68,IF(L345=2,47.6,IF(L345=3,36,IF(L345=4,18,IF(L345=5,16.5,IF(L345=6,15,IF(L345=7,13.5,IF(L345=8,12,0))))))))+IF(L345&lt;=8,0,IF(L345&lt;=16,10,IF(L345&lt;=24,6,0)))-IF(L345&lt;=8,0,IF(L345&lt;=16,(L345-9)*0.34,IF(L345&lt;=24,(L345-17)*0.34,0))),0)+IF(F345="PT",IF(L345=1,68,IF(L345=2,52.08,IF(L345=3,41.28,IF(L345=4,24,IF(L345=5,22,IF(L345=6,20,IF(L345=7,18,IF(L345=8,16,0))))))))+IF(L345&lt;=8,0,IF(L345&lt;=16,13,IF(L345&lt;=24,9,IF(L345&lt;=32,4,0))))-IF(L345&lt;=8,0,IF(L345&lt;=16,(L345-9)*0.34,IF(L345&lt;=24,(L345-17)*0.34,IF(L345&lt;=32,(L345-25)*0.34,0)))),0)+IF(F345="JOŽ",IF(L345=1,85,IF(L345=2,59.5,IF(L345=3,45,IF(L345=4,32.5,IF(L345=5,30,IF(L345=6,27.5,IF(L345=7,25,IF(L345=8,22.5,0))))))))+IF(L345&lt;=8,0,IF(L345&lt;=16,19,IF(L345&lt;=24,13,0)))-IF(L345&lt;=8,0,IF(L345&lt;=16,(L345-9)*0.425,IF(L345&lt;=24,(L345-17)*0.425,0))),0)+IF(F345="JPČ",IF(L345=1,68,IF(L345=2,47.6,IF(L345=3,36,IF(L345=4,26,IF(L345=5,24,IF(L345=6,22,IF(L345=7,20,IF(L345=8,18,0))))))))+IF(L345&lt;=8,0,IF(L345&lt;=16,13,IF(L345&lt;=24,9,0)))-IF(L345&lt;=8,0,IF(L345&lt;=16,(L345-9)*0.34,IF(L345&lt;=24,(L345-17)*0.34,0))),0)+IF(F345="JEČ",IF(L345=1,34,IF(L345=2,26.04,IF(L345=3,20.6,IF(L345=4,12,IF(L345=5,11,IF(L345=6,10,IF(L345=7,9,IF(L345=8,8,0))))))))+IF(L345&lt;=8,0,IF(L345&lt;=16,6,0))-IF(L345&lt;=8,0,IF(L345&lt;=16,(L345-9)*0.17,0)),0)+IF(F345="JEOF",IF(L345=1,34,IF(L345=2,26.04,IF(L345=3,20.6,IF(L345=4,12,IF(L345=5,11,IF(L345=6,10,IF(L345=7,9,IF(L345=8,8,0))))))))+IF(L345&lt;=8,0,IF(L345&lt;=16,6,0))-IF(L345&lt;=8,0,IF(L345&lt;=16,(L345-9)*0.17,0)),0)+IF(F345="JnPČ",IF(L345=1,51,IF(L345=2,35.7,IF(L345=3,27,IF(L345=4,19.5,IF(L345=5,18,IF(L345=6,16.5,IF(L345=7,15,IF(L345=8,13.5,0))))))))+IF(L345&lt;=8,0,IF(L345&lt;=16,10,0))-IF(L345&lt;=8,0,IF(L345&lt;=16,(L345-9)*0.255,0)),0)+IF(F345="JnEČ",IF(L345=1,25.5,IF(L345=2,19.53,IF(L345=3,15.48,IF(L345=4,9,IF(L345=5,8.25,IF(L345=6,7.5,IF(L345=7,6.75,IF(L345=8,6,0))))))))+IF(L345&lt;=8,0,IF(L345&lt;=16,5,0))-IF(L345&lt;=8,0,IF(L345&lt;=16,(L345-9)*0.1275,0)),0)+IF(F345="JčPČ",IF(L345=1,21.25,IF(L345=2,14.5,IF(L345=3,11.5,IF(L345=4,7,IF(L345=5,6.5,IF(L345=6,6,IF(L345=7,5.5,IF(L345=8,5,0))))))))+IF(L345&lt;=8,0,IF(L345&lt;=16,4,0))-IF(L345&lt;=8,0,IF(L345&lt;=16,(L345-9)*0.10625,0)),0)+IF(F345="JčEČ",IF(L345=1,17,IF(L345=2,13.02,IF(L345=3,10.32,IF(L345=4,6,IF(L345=5,5.5,IF(L345=6,5,IF(L345=7,4.5,IF(L345=8,4,0))))))))+IF(L345&lt;=8,0,IF(L345&lt;=16,3,0))-IF(L345&lt;=8,0,IF(L345&lt;=16,(L345-9)*0.085,0)),0)+IF(F345="NEAK",IF(L345=1,11.48,IF(L345=2,8.79,IF(L345=3,6.97,IF(L345=4,4.05,IF(L345=5,3.71,IF(L345=6,3.38,IF(L345=7,3.04,IF(L345=8,2.7,0))))))))+IF(L345&lt;=8,0,IF(L345&lt;=16,2,IF(L345&lt;=24,1.3,0)))-IF(L345&lt;=8,0,IF(L345&lt;=16,(L345-9)*0.0574,IF(L345&lt;=24,(L345-17)*0.0574,0))),0))*IF(L345&lt;0,1,IF(OR(F345="PČ",F345="PŽ",F345="PT"),IF(J345&lt;32,J345/32,1),1))* IF(L345&lt;0,1,IF(OR(F345="EČ",F345="EŽ",F345="JOŽ",F345="JPČ",F345="NEAK"),IF(J345&lt;24,J345/24,1),1))*IF(L345&lt;0,1,IF(OR(F345="PČneol",F345="JEČ",F345="JEOF",F345="JnPČ",F345="JnEČ",F345="JčPČ",F345="JčEČ"),IF(J345&lt;16,J345/16,1),1))*IF(L345&lt;0,1,IF(F345="EČneol",IF(J345&lt;8,J345/8,1),1))</f>
        <v>0</v>
      </c>
      <c r="O345" s="9">
        <f t="shared" ref="O345:O346" si="214">IF(F345="OŽ",N345,IF(H345="Ne",IF(J345*0.3&lt;J345-L345,N345,0),IF(J345*0.1&lt;J345-L345,N345,0)))</f>
        <v>0</v>
      </c>
      <c r="P345" s="4">
        <f t="shared" ref="P345" si="215">IF(O345=0,0,IF(F345="OŽ",IF(L345&gt;35,0,IF(J345&gt;35,(36-L345)*1.836,((36-L345)-(36-J345))*1.836)),0)+IF(F345="PČ",IF(L345&gt;31,0,IF(J345&gt;31,(32-L345)*1.347,((32-L345)-(32-J345))*1.347)),0)+ IF(F345="PČneol",IF(L345&gt;15,0,IF(J345&gt;15,(16-L345)*0.255,((16-L345)-(16-J345))*0.255)),0)+IF(F345="PŽ",IF(L345&gt;31,0,IF(J345&gt;31,(32-L345)*0.255,((32-L345)-(32-J345))*0.255)),0)+IF(F345="EČ",IF(L345&gt;23,0,IF(J345&gt;23,(24-L345)*0.612,((24-L345)-(24-J345))*0.612)),0)+IF(F345="EČneol",IF(L345&gt;7,0,IF(J345&gt;7,(8-L345)*0.204,((8-L345)-(8-J345))*0.204)),0)+IF(F345="EŽ",IF(L345&gt;23,0,IF(J345&gt;23,(24-L345)*0.204,((24-L345)-(24-J345))*0.204)),0)+IF(F345="PT",IF(L345&gt;31,0,IF(J345&gt;31,(32-L345)*0.204,((32-L345)-(32-J345))*0.204)),0)+IF(F345="JOŽ",IF(L345&gt;23,0,IF(J345&gt;23,(24-L345)*0.255,((24-L345)-(24-J345))*0.255)),0)+IF(F345="JPČ",IF(L345&gt;23,0,IF(J345&gt;23,(24-L345)*0.204,((24-L345)-(24-J345))*0.204)),0)+IF(F345="JEČ",IF(L345&gt;15,0,IF(J345&gt;15,(16-L345)*0.102,((16-L345)-(16-J345))*0.102)),0)+IF(F345="JEOF",IF(L345&gt;15,0,IF(J345&gt;15,(16-L345)*0.102,((16-L345)-(16-J345))*0.102)),0)+IF(F345="JnPČ",IF(L345&gt;15,0,IF(J345&gt;15,(16-L345)*0.153,((16-L345)-(16-J345))*0.153)),0)+IF(F345="JnEČ",IF(L345&gt;15,0,IF(J345&gt;15,(16-L345)*0.0765,((16-L345)-(16-J345))*0.0765)),0)+IF(F345="JčPČ",IF(L345&gt;15,0,IF(J345&gt;15,(16-L345)*0.06375,((16-L345)-(16-J345))*0.06375)),0)+IF(F345="JčEČ",IF(L345&gt;15,0,IF(J345&gt;15,(16-L345)*0.051,((16-L345)-(16-J345))*0.051)),0)+IF(F345="NEAK",IF(L345&gt;23,0,IF(J345&gt;23,(24-L345)*0.03444,((24-L345)-(24-J345))*0.03444)),0))</f>
        <v>0</v>
      </c>
      <c r="Q345" s="11">
        <f t="shared" ref="Q345" si="216">IF(ISERROR(P345*100/N345),0,(P345*100/N345))</f>
        <v>0</v>
      </c>
      <c r="R345" s="10">
        <f t="shared" ref="R345:R346" si="217">IF(Q345&lt;=30,O345+P345,O345+O345*0.3)*IF(G345=1,0.4,IF(G345=2,0.75,IF(G345="1 (kas 4 m. 1 k. nerengiamos)",0.52,1)))*IF(D345="olimpinė",1,IF(M345="Ne",0.5,1))*IF(OR(A$5="Lietuvos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federacija"),IF(OR(J345&lt;8,K345&lt;16),0,1),1)*E345*IF(I345&lt;=1,1,1/I345)*IF(OR(A$5="Lietuvos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45" s="8"/>
    </row>
    <row r="346" spans="1:19">
      <c r="A346" s="64">
        <v>2</v>
      </c>
      <c r="B346" s="64"/>
      <c r="C346" s="12"/>
      <c r="D346" s="64"/>
      <c r="E346" s="64"/>
      <c r="F346" s="64"/>
      <c r="G346" s="64"/>
      <c r="H346" s="64"/>
      <c r="I346" s="64"/>
      <c r="J346" s="64"/>
      <c r="K346" s="64"/>
      <c r="L346" s="64"/>
      <c r="M346" s="64"/>
      <c r="N346" s="3">
        <f t="shared" si="213"/>
        <v>0</v>
      </c>
      <c r="O346" s="9">
        <f t="shared" si="214"/>
        <v>0</v>
      </c>
      <c r="P346" s="4">
        <f t="shared" ref="P346" si="218">IF(O346=0,0,IF(F346="OŽ",IF(L346&gt;35,0,IF(J346&gt;35,(36-L346)*1.836,((36-L346)-(36-J346))*1.836)),0)+IF(F346="PČ",IF(L346&gt;31,0,IF(J346&gt;31,(32-L346)*1.347,((32-L346)-(32-J346))*1.347)),0)+ IF(F346="PČneol",IF(L346&gt;15,0,IF(J346&gt;15,(16-L346)*0.255,((16-L346)-(16-J346))*0.255)),0)+IF(F346="PŽ",IF(L346&gt;31,0,IF(J346&gt;31,(32-L346)*0.255,((32-L346)-(32-J346))*0.255)),0)+IF(F346="EČ",IF(L346&gt;23,0,IF(J346&gt;23,(24-L346)*0.612,((24-L346)-(24-J346))*0.612)),0)+IF(F346="EČneol",IF(L346&gt;7,0,IF(J346&gt;7,(8-L346)*0.204,((8-L346)-(8-J346))*0.204)),0)+IF(F346="EŽ",IF(L346&gt;23,0,IF(J346&gt;23,(24-L346)*0.204,((24-L346)-(24-J346))*0.204)),0)+IF(F346="PT",IF(L346&gt;31,0,IF(J346&gt;31,(32-L346)*0.204,((32-L346)-(32-J346))*0.204)),0)+IF(F346="JOŽ",IF(L346&gt;23,0,IF(J346&gt;23,(24-L346)*0.255,((24-L346)-(24-J346))*0.255)),0)+IF(F346="JPČ",IF(L346&gt;23,0,IF(J346&gt;23,(24-L346)*0.204,((24-L346)-(24-J346))*0.204)),0)+IF(F346="JEČ",IF(L346&gt;15,0,IF(J346&gt;15,(16-L346)*0.102,((16-L346)-(16-J346))*0.102)),0)+IF(F346="JEOF",IF(L346&gt;15,0,IF(J346&gt;15,(16-L346)*0.102,((16-L346)-(16-J346))*0.102)),0)+IF(F346="JnPČ",IF(L346&gt;15,0,IF(J346&gt;15,(16-L346)*0.153,((16-L346)-(16-J346))*0.153)),0)+IF(F346="JnEČ",IF(L346&gt;15,0,IF(J346&gt;15,(16-L346)*0.0765,((16-L346)-(16-J346))*0.0765)),0)+IF(F346="JčPČ",IF(L346&gt;15,0,IF(J346&gt;15,(16-L346)*0.06375,((16-L346)-(16-J346))*0.06375)),0)+IF(F346="JčEČ",IF(L346&gt;15,0,IF(J346&gt;15,(16-L346)*0.051,((16-L346)-(16-J346))*0.051)),0)+IF(F346="NEAK",IF(L346&gt;23,0,IF(J346&gt;23,(24-L346)*0.03444,((24-L346)-(24-J346))*0.03444)),0))</f>
        <v>0</v>
      </c>
      <c r="Q346" s="11">
        <f t="shared" ref="Q346" si="219">IF(ISERROR(P346*100/N346),0,(P346*100/N346))</f>
        <v>0</v>
      </c>
      <c r="R346" s="10">
        <f t="shared" si="217"/>
        <v>0</v>
      </c>
      <c r="S346" s="8"/>
    </row>
    <row r="347" spans="1:19" ht="13.9" customHeight="1">
      <c r="A347" s="67" t="s">
        <v>33</v>
      </c>
      <c r="B347" s="68"/>
      <c r="C347" s="68"/>
      <c r="D347" s="68"/>
      <c r="E347" s="68"/>
      <c r="F347" s="68"/>
      <c r="G347" s="68"/>
      <c r="H347" s="68"/>
      <c r="I347" s="68"/>
      <c r="J347" s="68"/>
      <c r="K347" s="68"/>
      <c r="L347" s="68"/>
      <c r="M347" s="68"/>
      <c r="N347" s="68"/>
      <c r="O347" s="68"/>
      <c r="P347" s="68"/>
      <c r="Q347" s="69"/>
      <c r="R347" s="10">
        <f>SUM(R345:R346)</f>
        <v>0</v>
      </c>
      <c r="S347" s="8"/>
    </row>
    <row r="348" spans="1:19" ht="15.75">
      <c r="A348" s="24" t="s">
        <v>34</v>
      </c>
      <c r="B348" s="24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6"/>
      <c r="S348" s="8"/>
    </row>
    <row r="349" spans="1:19">
      <c r="A349" s="49" t="s">
        <v>46</v>
      </c>
      <c r="B349" s="49"/>
      <c r="C349" s="49"/>
      <c r="D349" s="49"/>
      <c r="E349" s="49"/>
      <c r="F349" s="49"/>
      <c r="G349" s="49"/>
      <c r="H349" s="49"/>
      <c r="I349" s="49"/>
      <c r="J349" s="15"/>
      <c r="K349" s="15"/>
      <c r="L349" s="15"/>
      <c r="M349" s="15"/>
      <c r="N349" s="15"/>
      <c r="O349" s="15"/>
      <c r="P349" s="15"/>
      <c r="Q349" s="15"/>
      <c r="R349" s="16"/>
      <c r="S349" s="8"/>
    </row>
    <row r="350" spans="1:19" s="8" customFormat="1">
      <c r="A350" s="49"/>
      <c r="B350" s="49"/>
      <c r="C350" s="49"/>
      <c r="D350" s="49"/>
      <c r="E350" s="49"/>
      <c r="F350" s="49"/>
      <c r="G350" s="49"/>
      <c r="H350" s="49"/>
      <c r="I350" s="49"/>
      <c r="J350" s="15"/>
      <c r="K350" s="15"/>
      <c r="L350" s="15"/>
      <c r="M350" s="15"/>
      <c r="N350" s="15"/>
      <c r="O350" s="15"/>
      <c r="P350" s="15"/>
      <c r="Q350" s="15"/>
      <c r="R350" s="16"/>
    </row>
    <row r="351" spans="1:19">
      <c r="A351" s="72" t="s">
        <v>97</v>
      </c>
      <c r="B351" s="73"/>
      <c r="C351" s="73"/>
      <c r="D351" s="73"/>
      <c r="E351" s="73"/>
      <c r="F351" s="73"/>
      <c r="G351" s="73"/>
      <c r="H351" s="73"/>
      <c r="I351" s="73"/>
      <c r="J351" s="73"/>
      <c r="K351" s="73"/>
      <c r="L351" s="73"/>
      <c r="M351" s="73"/>
      <c r="N351" s="73"/>
      <c r="O351" s="73"/>
      <c r="P351" s="73"/>
      <c r="Q351" s="60"/>
      <c r="R351" s="8"/>
      <c r="S351" s="8"/>
    </row>
    <row r="352" spans="1:19" ht="18">
      <c r="A352" s="74" t="s">
        <v>27</v>
      </c>
      <c r="B352" s="75"/>
      <c r="C352" s="75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60"/>
      <c r="R352" s="8"/>
      <c r="S352" s="8"/>
    </row>
    <row r="353" spans="1:19">
      <c r="A353" s="72" t="s">
        <v>40</v>
      </c>
      <c r="B353" s="73"/>
      <c r="C353" s="73"/>
      <c r="D353" s="73"/>
      <c r="E353" s="73"/>
      <c r="F353" s="73"/>
      <c r="G353" s="73"/>
      <c r="H353" s="73"/>
      <c r="I353" s="73"/>
      <c r="J353" s="73"/>
      <c r="K353" s="73"/>
      <c r="L353" s="73"/>
      <c r="M353" s="73"/>
      <c r="N353" s="73"/>
      <c r="O353" s="73"/>
      <c r="P353" s="73"/>
      <c r="Q353" s="60"/>
      <c r="R353" s="8"/>
      <c r="S353" s="8"/>
    </row>
    <row r="354" spans="1:19">
      <c r="A354" s="64">
        <v>1</v>
      </c>
      <c r="B354" s="64"/>
      <c r="C354" s="12"/>
      <c r="D354" s="64"/>
      <c r="E354" s="64"/>
      <c r="F354" s="64"/>
      <c r="G354" s="64"/>
      <c r="H354" s="64"/>
      <c r="I354" s="64"/>
      <c r="J354" s="64"/>
      <c r="K354" s="64"/>
      <c r="L354" s="64"/>
      <c r="M354" s="64"/>
      <c r="N354" s="3">
        <f t="shared" ref="N354:N355" si="220">(IF(F354="OŽ",IF(L354=1,550.8,IF(L354=2,426.38,IF(L354=3,342.14,IF(L354=4,181.44,IF(L354=5,168.48,IF(L354=6,155.52,IF(L354=7,148.5,IF(L354=8,144,0))))))))+IF(L354&lt;=8,0,IF(L354&lt;=16,137.7,IF(L354&lt;=24,108,IF(L354&lt;=32,80.1,IF(L354&lt;=36,52.2,0)))))-IF(L354&lt;=8,0,IF(L354&lt;=16,(L354-9)*2.754,IF(L354&lt;=24,(L354-17)* 2.754,IF(L354&lt;=32,(L354-25)* 2.754,IF(L354&lt;=36,(L354-33)*2.754,0))))),0)+IF(F354="PČ",IF(L354=1,449,IF(L354=2,314.6,IF(L354=3,238,IF(L354=4,172,IF(L354=5,159,IF(L354=6,145,IF(L354=7,132,IF(L354=8,119,0))))))))+IF(L354&lt;=8,0,IF(L354&lt;=16,88,IF(L354&lt;=24,55,IF(L354&lt;=32,22,0))))-IF(L354&lt;=8,0,IF(L354&lt;=16,(L354-9)*2.245,IF(L354&lt;=24,(L354-17)*2.245,IF(L354&lt;=32,(L354-25)*2.245,0)))),0)+IF(F354="PČneol",IF(L354=1,85,IF(L354=2,64.61,IF(L354=3,50.76,IF(L354=4,16.25,IF(L354=5,15,IF(L354=6,13.75,IF(L354=7,12.5,IF(L354=8,11.25,0))))))))+IF(L354&lt;=8,0,IF(L354&lt;=16,9,0))-IF(L354&lt;=8,0,IF(L354&lt;=16,(L354-9)*0.425,0)),0)+IF(F354="PŽ",IF(L354=1,85,IF(L354=2,59.5,IF(L354=3,45,IF(L354=4,32.5,IF(L354=5,30,IF(L354=6,27.5,IF(L354=7,25,IF(L354=8,22.5,0))))))))+IF(L354&lt;=8,0,IF(L354&lt;=16,19,IF(L354&lt;=24,13,IF(L354&lt;=32,8,0))))-IF(L354&lt;=8,0,IF(L354&lt;=16,(L354-9)*0.425,IF(L354&lt;=24,(L354-17)*0.425,IF(L354&lt;=32,(L354-25)*0.425,0)))),0)+IF(F354="EČ",IF(L354=1,204,IF(L354=2,156.24,IF(L354=3,123.84,IF(L354=4,72,IF(L354=5,66,IF(L354=6,60,IF(L354=7,54,IF(L354=8,48,0))))))))+IF(L354&lt;=8,0,IF(L354&lt;=16,40,IF(L354&lt;=24,25,0)))-IF(L354&lt;=8,0,IF(L354&lt;=16,(L354-9)*1.02,IF(L354&lt;=24,(L354-17)*1.02,0))),0)+IF(F354="EČneol",IF(L354=1,68,IF(L354=2,51.69,IF(L354=3,40.61,IF(L354=4,13,IF(L354=5,12,IF(L354=6,11,IF(L354=7,10,IF(L354=8,9,0)))))))))+IF(F354="EŽ",IF(L354=1,68,IF(L354=2,47.6,IF(L354=3,36,IF(L354=4,18,IF(L354=5,16.5,IF(L354=6,15,IF(L354=7,13.5,IF(L354=8,12,0))))))))+IF(L354&lt;=8,0,IF(L354&lt;=16,10,IF(L354&lt;=24,6,0)))-IF(L354&lt;=8,0,IF(L354&lt;=16,(L354-9)*0.34,IF(L354&lt;=24,(L354-17)*0.34,0))),0)+IF(F354="PT",IF(L354=1,68,IF(L354=2,52.08,IF(L354=3,41.28,IF(L354=4,24,IF(L354=5,22,IF(L354=6,20,IF(L354=7,18,IF(L354=8,16,0))))))))+IF(L354&lt;=8,0,IF(L354&lt;=16,13,IF(L354&lt;=24,9,IF(L354&lt;=32,4,0))))-IF(L354&lt;=8,0,IF(L354&lt;=16,(L354-9)*0.34,IF(L354&lt;=24,(L354-17)*0.34,IF(L354&lt;=32,(L354-25)*0.34,0)))),0)+IF(F354="JOŽ",IF(L354=1,85,IF(L354=2,59.5,IF(L354=3,45,IF(L354=4,32.5,IF(L354=5,30,IF(L354=6,27.5,IF(L354=7,25,IF(L354=8,22.5,0))))))))+IF(L354&lt;=8,0,IF(L354&lt;=16,19,IF(L354&lt;=24,13,0)))-IF(L354&lt;=8,0,IF(L354&lt;=16,(L354-9)*0.425,IF(L354&lt;=24,(L354-17)*0.425,0))),0)+IF(F354="JPČ",IF(L354=1,68,IF(L354=2,47.6,IF(L354=3,36,IF(L354=4,26,IF(L354=5,24,IF(L354=6,22,IF(L354=7,20,IF(L354=8,18,0))))))))+IF(L354&lt;=8,0,IF(L354&lt;=16,13,IF(L354&lt;=24,9,0)))-IF(L354&lt;=8,0,IF(L354&lt;=16,(L354-9)*0.34,IF(L354&lt;=24,(L354-17)*0.34,0))),0)+IF(F354="JEČ",IF(L354=1,34,IF(L354=2,26.04,IF(L354=3,20.6,IF(L354=4,12,IF(L354=5,11,IF(L354=6,10,IF(L354=7,9,IF(L354=8,8,0))))))))+IF(L354&lt;=8,0,IF(L354&lt;=16,6,0))-IF(L354&lt;=8,0,IF(L354&lt;=16,(L354-9)*0.17,0)),0)+IF(F354="JEOF",IF(L354=1,34,IF(L354=2,26.04,IF(L354=3,20.6,IF(L354=4,12,IF(L354=5,11,IF(L354=6,10,IF(L354=7,9,IF(L354=8,8,0))))))))+IF(L354&lt;=8,0,IF(L354&lt;=16,6,0))-IF(L354&lt;=8,0,IF(L354&lt;=16,(L354-9)*0.17,0)),0)+IF(F354="JnPČ",IF(L354=1,51,IF(L354=2,35.7,IF(L354=3,27,IF(L354=4,19.5,IF(L354=5,18,IF(L354=6,16.5,IF(L354=7,15,IF(L354=8,13.5,0))))))))+IF(L354&lt;=8,0,IF(L354&lt;=16,10,0))-IF(L354&lt;=8,0,IF(L354&lt;=16,(L354-9)*0.255,0)),0)+IF(F354="JnEČ",IF(L354=1,25.5,IF(L354=2,19.53,IF(L354=3,15.48,IF(L354=4,9,IF(L354=5,8.25,IF(L354=6,7.5,IF(L354=7,6.75,IF(L354=8,6,0))))))))+IF(L354&lt;=8,0,IF(L354&lt;=16,5,0))-IF(L354&lt;=8,0,IF(L354&lt;=16,(L354-9)*0.1275,0)),0)+IF(F354="JčPČ",IF(L354=1,21.25,IF(L354=2,14.5,IF(L354=3,11.5,IF(L354=4,7,IF(L354=5,6.5,IF(L354=6,6,IF(L354=7,5.5,IF(L354=8,5,0))))))))+IF(L354&lt;=8,0,IF(L354&lt;=16,4,0))-IF(L354&lt;=8,0,IF(L354&lt;=16,(L354-9)*0.10625,0)),0)+IF(F354="JčEČ",IF(L354=1,17,IF(L354=2,13.02,IF(L354=3,10.32,IF(L354=4,6,IF(L354=5,5.5,IF(L354=6,5,IF(L354=7,4.5,IF(L354=8,4,0))))))))+IF(L354&lt;=8,0,IF(L354&lt;=16,3,0))-IF(L354&lt;=8,0,IF(L354&lt;=16,(L354-9)*0.085,0)),0)+IF(F354="NEAK",IF(L354=1,11.48,IF(L354=2,8.79,IF(L354=3,6.97,IF(L354=4,4.05,IF(L354=5,3.71,IF(L354=6,3.38,IF(L354=7,3.04,IF(L354=8,2.7,0))))))))+IF(L354&lt;=8,0,IF(L354&lt;=16,2,IF(L354&lt;=24,1.3,0)))-IF(L354&lt;=8,0,IF(L354&lt;=16,(L354-9)*0.0574,IF(L354&lt;=24,(L354-17)*0.0574,0))),0))*IF(L354&lt;0,1,IF(OR(F354="PČ",F354="PŽ",F354="PT"),IF(J354&lt;32,J354/32,1),1))* IF(L354&lt;0,1,IF(OR(F354="EČ",F354="EŽ",F354="JOŽ",F354="JPČ",F354="NEAK"),IF(J354&lt;24,J354/24,1),1))*IF(L354&lt;0,1,IF(OR(F354="PČneol",F354="JEČ",F354="JEOF",F354="JnPČ",F354="JnEČ",F354="JčPČ",F354="JčEČ"),IF(J354&lt;16,J354/16,1),1))*IF(L354&lt;0,1,IF(F354="EČneol",IF(J354&lt;8,J354/8,1),1))</f>
        <v>0</v>
      </c>
      <c r="O354" s="9">
        <f t="shared" ref="O354:O355" si="221">IF(F354="OŽ",N354,IF(H354="Ne",IF(J354*0.3&lt;J354-L354,N354,0),IF(J354*0.1&lt;J354-L354,N354,0)))</f>
        <v>0</v>
      </c>
      <c r="P354" s="4">
        <f t="shared" ref="P354" si="222">IF(O354=0,0,IF(F354="OŽ",IF(L354&gt;35,0,IF(J354&gt;35,(36-L354)*1.836,((36-L354)-(36-J354))*1.836)),0)+IF(F354="PČ",IF(L354&gt;31,0,IF(J354&gt;31,(32-L354)*1.347,((32-L354)-(32-J354))*1.347)),0)+ IF(F354="PČneol",IF(L354&gt;15,0,IF(J354&gt;15,(16-L354)*0.255,((16-L354)-(16-J354))*0.255)),0)+IF(F354="PŽ",IF(L354&gt;31,0,IF(J354&gt;31,(32-L354)*0.255,((32-L354)-(32-J354))*0.255)),0)+IF(F354="EČ",IF(L354&gt;23,0,IF(J354&gt;23,(24-L354)*0.612,((24-L354)-(24-J354))*0.612)),0)+IF(F354="EČneol",IF(L354&gt;7,0,IF(J354&gt;7,(8-L354)*0.204,((8-L354)-(8-J354))*0.204)),0)+IF(F354="EŽ",IF(L354&gt;23,0,IF(J354&gt;23,(24-L354)*0.204,((24-L354)-(24-J354))*0.204)),0)+IF(F354="PT",IF(L354&gt;31,0,IF(J354&gt;31,(32-L354)*0.204,((32-L354)-(32-J354))*0.204)),0)+IF(F354="JOŽ",IF(L354&gt;23,0,IF(J354&gt;23,(24-L354)*0.255,((24-L354)-(24-J354))*0.255)),0)+IF(F354="JPČ",IF(L354&gt;23,0,IF(J354&gt;23,(24-L354)*0.204,((24-L354)-(24-J354))*0.204)),0)+IF(F354="JEČ",IF(L354&gt;15,0,IF(J354&gt;15,(16-L354)*0.102,((16-L354)-(16-J354))*0.102)),0)+IF(F354="JEOF",IF(L354&gt;15,0,IF(J354&gt;15,(16-L354)*0.102,((16-L354)-(16-J354))*0.102)),0)+IF(F354="JnPČ",IF(L354&gt;15,0,IF(J354&gt;15,(16-L354)*0.153,((16-L354)-(16-J354))*0.153)),0)+IF(F354="JnEČ",IF(L354&gt;15,0,IF(J354&gt;15,(16-L354)*0.0765,((16-L354)-(16-J354))*0.0765)),0)+IF(F354="JčPČ",IF(L354&gt;15,0,IF(J354&gt;15,(16-L354)*0.06375,((16-L354)-(16-J354))*0.06375)),0)+IF(F354="JčEČ",IF(L354&gt;15,0,IF(J354&gt;15,(16-L354)*0.051,((16-L354)-(16-J354))*0.051)),0)+IF(F354="NEAK",IF(L354&gt;23,0,IF(J354&gt;23,(24-L354)*0.03444,((24-L354)-(24-J354))*0.03444)),0))</f>
        <v>0</v>
      </c>
      <c r="Q354" s="11">
        <f t="shared" ref="Q354" si="223">IF(ISERROR(P354*100/N354),0,(P354*100/N354))</f>
        <v>0</v>
      </c>
      <c r="R354" s="10">
        <f t="shared" ref="R354:R355" si="224">IF(Q354&lt;=30,O354+P354,O354+O354*0.3)*IF(G354=1,0.4,IF(G354=2,0.75,IF(G354="1 (kas 4 m. 1 k. nerengiamos)",0.52,1)))*IF(D354="olimpinė",1,IF(M354="Ne",0.5,1))*IF(OR(A$5="Lietuvos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federacija"),IF(OR(J354&lt;8,K354&lt;16),0,1),1)*E354*IF(I354&lt;=1,1,1/I354)*IF(OR(A$5="Lietuvos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54" s="8"/>
    </row>
    <row r="355" spans="1:19">
      <c r="A355" s="64">
        <v>2</v>
      </c>
      <c r="B355" s="64"/>
      <c r="C355" s="12"/>
      <c r="D355" s="64"/>
      <c r="E355" s="64"/>
      <c r="F355" s="64"/>
      <c r="G355" s="64"/>
      <c r="H355" s="64"/>
      <c r="I355" s="64"/>
      <c r="J355" s="64"/>
      <c r="K355" s="64"/>
      <c r="L355" s="64"/>
      <c r="M355" s="64"/>
      <c r="N355" s="3">
        <f t="shared" si="220"/>
        <v>0</v>
      </c>
      <c r="O355" s="9">
        <f t="shared" si="221"/>
        <v>0</v>
      </c>
      <c r="P355" s="4">
        <f t="shared" ref="P355" si="225">IF(O355=0,0,IF(F355="OŽ",IF(L355&gt;35,0,IF(J355&gt;35,(36-L355)*1.836,((36-L355)-(36-J355))*1.836)),0)+IF(F355="PČ",IF(L355&gt;31,0,IF(J355&gt;31,(32-L355)*1.347,((32-L355)-(32-J355))*1.347)),0)+ IF(F355="PČneol",IF(L355&gt;15,0,IF(J355&gt;15,(16-L355)*0.255,((16-L355)-(16-J355))*0.255)),0)+IF(F355="PŽ",IF(L355&gt;31,0,IF(J355&gt;31,(32-L355)*0.255,((32-L355)-(32-J355))*0.255)),0)+IF(F355="EČ",IF(L355&gt;23,0,IF(J355&gt;23,(24-L355)*0.612,((24-L355)-(24-J355))*0.612)),0)+IF(F355="EČneol",IF(L355&gt;7,0,IF(J355&gt;7,(8-L355)*0.204,((8-L355)-(8-J355))*0.204)),0)+IF(F355="EŽ",IF(L355&gt;23,0,IF(J355&gt;23,(24-L355)*0.204,((24-L355)-(24-J355))*0.204)),0)+IF(F355="PT",IF(L355&gt;31,0,IF(J355&gt;31,(32-L355)*0.204,((32-L355)-(32-J355))*0.204)),0)+IF(F355="JOŽ",IF(L355&gt;23,0,IF(J355&gt;23,(24-L355)*0.255,((24-L355)-(24-J355))*0.255)),0)+IF(F355="JPČ",IF(L355&gt;23,0,IF(J355&gt;23,(24-L355)*0.204,((24-L355)-(24-J355))*0.204)),0)+IF(F355="JEČ",IF(L355&gt;15,0,IF(J355&gt;15,(16-L355)*0.102,((16-L355)-(16-J355))*0.102)),0)+IF(F355="JEOF",IF(L355&gt;15,0,IF(J355&gt;15,(16-L355)*0.102,((16-L355)-(16-J355))*0.102)),0)+IF(F355="JnPČ",IF(L355&gt;15,0,IF(J355&gt;15,(16-L355)*0.153,((16-L355)-(16-J355))*0.153)),0)+IF(F355="JnEČ",IF(L355&gt;15,0,IF(J355&gt;15,(16-L355)*0.0765,((16-L355)-(16-J355))*0.0765)),0)+IF(F355="JčPČ",IF(L355&gt;15,0,IF(J355&gt;15,(16-L355)*0.06375,((16-L355)-(16-J355))*0.06375)),0)+IF(F355="JčEČ",IF(L355&gt;15,0,IF(J355&gt;15,(16-L355)*0.051,((16-L355)-(16-J355))*0.051)),0)+IF(F355="NEAK",IF(L355&gt;23,0,IF(J355&gt;23,(24-L355)*0.03444,((24-L355)-(24-J355))*0.03444)),0))</f>
        <v>0</v>
      </c>
      <c r="Q355" s="11">
        <f t="shared" ref="Q355" si="226">IF(ISERROR(P355*100/N355),0,(P355*100/N355))</f>
        <v>0</v>
      </c>
      <c r="R355" s="10">
        <f t="shared" si="224"/>
        <v>0</v>
      </c>
      <c r="S355" s="8"/>
    </row>
    <row r="356" spans="1:19">
      <c r="A356" s="67" t="s">
        <v>33</v>
      </c>
      <c r="B356" s="68"/>
      <c r="C356" s="68"/>
      <c r="D356" s="68"/>
      <c r="E356" s="68"/>
      <c r="F356" s="68"/>
      <c r="G356" s="68"/>
      <c r="H356" s="68"/>
      <c r="I356" s="68"/>
      <c r="J356" s="68"/>
      <c r="K356" s="68"/>
      <c r="L356" s="68"/>
      <c r="M356" s="68"/>
      <c r="N356" s="68"/>
      <c r="O356" s="68"/>
      <c r="P356" s="68"/>
      <c r="Q356" s="69"/>
      <c r="R356" s="10">
        <f>SUM(R354:R355)</f>
        <v>0</v>
      </c>
      <c r="S356" s="8"/>
    </row>
    <row r="357" spans="1:19" ht="15.75">
      <c r="A357" s="24" t="s">
        <v>34</v>
      </c>
      <c r="B357" s="24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6"/>
      <c r="S357" s="8"/>
    </row>
    <row r="358" spans="1:19">
      <c r="A358" s="49" t="s">
        <v>46</v>
      </c>
      <c r="B358" s="49"/>
      <c r="C358" s="49"/>
      <c r="D358" s="49"/>
      <c r="E358" s="49"/>
      <c r="F358" s="49"/>
      <c r="G358" s="49"/>
      <c r="H358" s="49"/>
      <c r="I358" s="49"/>
      <c r="J358" s="15"/>
      <c r="K358" s="15"/>
      <c r="L358" s="15"/>
      <c r="M358" s="15"/>
      <c r="N358" s="15"/>
      <c r="O358" s="15"/>
      <c r="P358" s="15"/>
      <c r="Q358" s="15"/>
      <c r="R358" s="16"/>
      <c r="S358" s="8"/>
    </row>
    <row r="359" spans="1:19" s="8" customFormat="1">
      <c r="A359" s="49"/>
      <c r="B359" s="49"/>
      <c r="C359" s="49"/>
      <c r="D359" s="49"/>
      <c r="E359" s="49"/>
      <c r="F359" s="49"/>
      <c r="G359" s="49"/>
      <c r="H359" s="49"/>
      <c r="I359" s="49"/>
      <c r="J359" s="15"/>
      <c r="K359" s="15"/>
      <c r="L359" s="15"/>
      <c r="M359" s="15"/>
      <c r="N359" s="15"/>
      <c r="O359" s="15"/>
      <c r="P359" s="15"/>
      <c r="Q359" s="15"/>
      <c r="R359" s="16"/>
    </row>
    <row r="360" spans="1:19" ht="15" customHeight="1">
      <c r="A360" s="72" t="s">
        <v>97</v>
      </c>
      <c r="B360" s="73"/>
      <c r="C360" s="73"/>
      <c r="D360" s="73"/>
      <c r="E360" s="73"/>
      <c r="F360" s="73"/>
      <c r="G360" s="73"/>
      <c r="H360" s="73"/>
      <c r="I360" s="73"/>
      <c r="J360" s="73"/>
      <c r="K360" s="73"/>
      <c r="L360" s="73"/>
      <c r="M360" s="73"/>
      <c r="N360" s="73"/>
      <c r="O360" s="73"/>
      <c r="P360" s="73"/>
      <c r="Q360" s="60"/>
      <c r="R360" s="8"/>
      <c r="S360" s="8"/>
    </row>
    <row r="361" spans="1:19" ht="13.5" customHeight="1">
      <c r="A361" s="74" t="s">
        <v>27</v>
      </c>
      <c r="B361" s="75"/>
      <c r="C361" s="75"/>
      <c r="D361" s="50"/>
      <c r="E361" s="50"/>
      <c r="F361" s="50"/>
      <c r="G361" s="50"/>
      <c r="H361" s="50"/>
      <c r="I361" s="50"/>
      <c r="J361" s="50"/>
      <c r="K361" s="50"/>
      <c r="L361" s="50"/>
      <c r="M361" s="50"/>
      <c r="N361" s="50"/>
      <c r="O361" s="50"/>
      <c r="P361" s="50"/>
      <c r="Q361" s="60"/>
      <c r="R361" s="8"/>
      <c r="S361" s="8"/>
    </row>
    <row r="362" spans="1:19" ht="15" customHeight="1">
      <c r="A362" s="70" t="s">
        <v>40</v>
      </c>
      <c r="B362" s="71"/>
      <c r="C362" s="71"/>
      <c r="D362" s="71"/>
      <c r="E362" s="71"/>
      <c r="F362" s="71"/>
      <c r="G362" s="71"/>
      <c r="H362" s="71"/>
      <c r="I362" s="71"/>
      <c r="J362" s="71"/>
      <c r="K362" s="71"/>
      <c r="L362" s="71"/>
      <c r="M362" s="71"/>
      <c r="N362" s="71"/>
      <c r="O362" s="71"/>
      <c r="P362" s="71"/>
      <c r="Q362" s="60"/>
      <c r="R362" s="8"/>
      <c r="S362" s="8"/>
    </row>
    <row r="363" spans="1:19">
      <c r="A363" s="64">
        <v>1</v>
      </c>
      <c r="B363" s="64"/>
      <c r="C363" s="12"/>
      <c r="D363" s="64"/>
      <c r="E363" s="64"/>
      <c r="F363" s="64"/>
      <c r="G363" s="64"/>
      <c r="H363" s="64"/>
      <c r="I363" s="64"/>
      <c r="J363" s="64"/>
      <c r="K363" s="64"/>
      <c r="L363" s="64"/>
      <c r="M363" s="64"/>
      <c r="N363" s="3">
        <f t="shared" ref="N363:N364" si="227">(IF(F363="OŽ",IF(L363=1,550.8,IF(L363=2,426.38,IF(L363=3,342.14,IF(L363=4,181.44,IF(L363=5,168.48,IF(L363=6,155.52,IF(L363=7,148.5,IF(L363=8,144,0))))))))+IF(L363&lt;=8,0,IF(L363&lt;=16,137.7,IF(L363&lt;=24,108,IF(L363&lt;=32,80.1,IF(L363&lt;=36,52.2,0)))))-IF(L363&lt;=8,0,IF(L363&lt;=16,(L363-9)*2.754,IF(L363&lt;=24,(L363-17)* 2.754,IF(L363&lt;=32,(L363-25)* 2.754,IF(L363&lt;=36,(L363-33)*2.754,0))))),0)+IF(F363="PČ",IF(L363=1,449,IF(L363=2,314.6,IF(L363=3,238,IF(L363=4,172,IF(L363=5,159,IF(L363=6,145,IF(L363=7,132,IF(L363=8,119,0))))))))+IF(L363&lt;=8,0,IF(L363&lt;=16,88,IF(L363&lt;=24,55,IF(L363&lt;=32,22,0))))-IF(L363&lt;=8,0,IF(L363&lt;=16,(L363-9)*2.245,IF(L363&lt;=24,(L363-17)*2.245,IF(L363&lt;=32,(L363-25)*2.245,0)))),0)+IF(F363="PČneol",IF(L363=1,85,IF(L363=2,64.61,IF(L363=3,50.76,IF(L363=4,16.25,IF(L363=5,15,IF(L363=6,13.75,IF(L363=7,12.5,IF(L363=8,11.25,0))))))))+IF(L363&lt;=8,0,IF(L363&lt;=16,9,0))-IF(L363&lt;=8,0,IF(L363&lt;=16,(L363-9)*0.425,0)),0)+IF(F363="PŽ",IF(L363=1,85,IF(L363=2,59.5,IF(L363=3,45,IF(L363=4,32.5,IF(L363=5,30,IF(L363=6,27.5,IF(L363=7,25,IF(L363=8,22.5,0))))))))+IF(L363&lt;=8,0,IF(L363&lt;=16,19,IF(L363&lt;=24,13,IF(L363&lt;=32,8,0))))-IF(L363&lt;=8,0,IF(L363&lt;=16,(L363-9)*0.425,IF(L363&lt;=24,(L363-17)*0.425,IF(L363&lt;=32,(L363-25)*0.425,0)))),0)+IF(F363="EČ",IF(L363=1,204,IF(L363=2,156.24,IF(L363=3,123.84,IF(L363=4,72,IF(L363=5,66,IF(L363=6,60,IF(L363=7,54,IF(L363=8,48,0))))))))+IF(L363&lt;=8,0,IF(L363&lt;=16,40,IF(L363&lt;=24,25,0)))-IF(L363&lt;=8,0,IF(L363&lt;=16,(L363-9)*1.02,IF(L363&lt;=24,(L363-17)*1.02,0))),0)+IF(F363="EČneol",IF(L363=1,68,IF(L363=2,51.69,IF(L363=3,40.61,IF(L363=4,13,IF(L363=5,12,IF(L363=6,11,IF(L363=7,10,IF(L363=8,9,0)))))))))+IF(F363="EŽ",IF(L363=1,68,IF(L363=2,47.6,IF(L363=3,36,IF(L363=4,18,IF(L363=5,16.5,IF(L363=6,15,IF(L363=7,13.5,IF(L363=8,12,0))))))))+IF(L363&lt;=8,0,IF(L363&lt;=16,10,IF(L363&lt;=24,6,0)))-IF(L363&lt;=8,0,IF(L363&lt;=16,(L363-9)*0.34,IF(L363&lt;=24,(L363-17)*0.34,0))),0)+IF(F363="PT",IF(L363=1,68,IF(L363=2,52.08,IF(L363=3,41.28,IF(L363=4,24,IF(L363=5,22,IF(L363=6,20,IF(L363=7,18,IF(L363=8,16,0))))))))+IF(L363&lt;=8,0,IF(L363&lt;=16,13,IF(L363&lt;=24,9,IF(L363&lt;=32,4,0))))-IF(L363&lt;=8,0,IF(L363&lt;=16,(L363-9)*0.34,IF(L363&lt;=24,(L363-17)*0.34,IF(L363&lt;=32,(L363-25)*0.34,0)))),0)+IF(F363="JOŽ",IF(L363=1,85,IF(L363=2,59.5,IF(L363=3,45,IF(L363=4,32.5,IF(L363=5,30,IF(L363=6,27.5,IF(L363=7,25,IF(L363=8,22.5,0))))))))+IF(L363&lt;=8,0,IF(L363&lt;=16,19,IF(L363&lt;=24,13,0)))-IF(L363&lt;=8,0,IF(L363&lt;=16,(L363-9)*0.425,IF(L363&lt;=24,(L363-17)*0.425,0))),0)+IF(F363="JPČ",IF(L363=1,68,IF(L363=2,47.6,IF(L363=3,36,IF(L363=4,26,IF(L363=5,24,IF(L363=6,22,IF(L363=7,20,IF(L363=8,18,0))))))))+IF(L363&lt;=8,0,IF(L363&lt;=16,13,IF(L363&lt;=24,9,0)))-IF(L363&lt;=8,0,IF(L363&lt;=16,(L363-9)*0.34,IF(L363&lt;=24,(L363-17)*0.34,0))),0)+IF(F363="JEČ",IF(L363=1,34,IF(L363=2,26.04,IF(L363=3,20.6,IF(L363=4,12,IF(L363=5,11,IF(L363=6,10,IF(L363=7,9,IF(L363=8,8,0))))))))+IF(L363&lt;=8,0,IF(L363&lt;=16,6,0))-IF(L363&lt;=8,0,IF(L363&lt;=16,(L363-9)*0.17,0)),0)+IF(F363="JEOF",IF(L363=1,34,IF(L363=2,26.04,IF(L363=3,20.6,IF(L363=4,12,IF(L363=5,11,IF(L363=6,10,IF(L363=7,9,IF(L363=8,8,0))))))))+IF(L363&lt;=8,0,IF(L363&lt;=16,6,0))-IF(L363&lt;=8,0,IF(L363&lt;=16,(L363-9)*0.17,0)),0)+IF(F363="JnPČ",IF(L363=1,51,IF(L363=2,35.7,IF(L363=3,27,IF(L363=4,19.5,IF(L363=5,18,IF(L363=6,16.5,IF(L363=7,15,IF(L363=8,13.5,0))))))))+IF(L363&lt;=8,0,IF(L363&lt;=16,10,0))-IF(L363&lt;=8,0,IF(L363&lt;=16,(L363-9)*0.255,0)),0)+IF(F363="JnEČ",IF(L363=1,25.5,IF(L363=2,19.53,IF(L363=3,15.48,IF(L363=4,9,IF(L363=5,8.25,IF(L363=6,7.5,IF(L363=7,6.75,IF(L363=8,6,0))))))))+IF(L363&lt;=8,0,IF(L363&lt;=16,5,0))-IF(L363&lt;=8,0,IF(L363&lt;=16,(L363-9)*0.1275,0)),0)+IF(F363="JčPČ",IF(L363=1,21.25,IF(L363=2,14.5,IF(L363=3,11.5,IF(L363=4,7,IF(L363=5,6.5,IF(L363=6,6,IF(L363=7,5.5,IF(L363=8,5,0))))))))+IF(L363&lt;=8,0,IF(L363&lt;=16,4,0))-IF(L363&lt;=8,0,IF(L363&lt;=16,(L363-9)*0.10625,0)),0)+IF(F363="JčEČ",IF(L363=1,17,IF(L363=2,13.02,IF(L363=3,10.32,IF(L363=4,6,IF(L363=5,5.5,IF(L363=6,5,IF(L363=7,4.5,IF(L363=8,4,0))))))))+IF(L363&lt;=8,0,IF(L363&lt;=16,3,0))-IF(L363&lt;=8,0,IF(L363&lt;=16,(L363-9)*0.085,0)),0)+IF(F363="NEAK",IF(L363=1,11.48,IF(L363=2,8.79,IF(L363=3,6.97,IF(L363=4,4.05,IF(L363=5,3.71,IF(L363=6,3.38,IF(L363=7,3.04,IF(L363=8,2.7,0))))))))+IF(L363&lt;=8,0,IF(L363&lt;=16,2,IF(L363&lt;=24,1.3,0)))-IF(L363&lt;=8,0,IF(L363&lt;=16,(L363-9)*0.0574,IF(L363&lt;=24,(L363-17)*0.0574,0))),0))*IF(L363&lt;0,1,IF(OR(F363="PČ",F363="PŽ",F363="PT"),IF(J363&lt;32,J363/32,1),1))* IF(L363&lt;0,1,IF(OR(F363="EČ",F363="EŽ",F363="JOŽ",F363="JPČ",F363="NEAK"),IF(J363&lt;24,J363/24,1),1))*IF(L363&lt;0,1,IF(OR(F363="PČneol",F363="JEČ",F363="JEOF",F363="JnPČ",F363="JnEČ",F363="JčPČ",F363="JčEČ"),IF(J363&lt;16,J363/16,1),1))*IF(L363&lt;0,1,IF(F363="EČneol",IF(J363&lt;8,J363/8,1),1))</f>
        <v>0</v>
      </c>
      <c r="O363" s="9">
        <f t="shared" ref="O363:O364" si="228">IF(F363="OŽ",N363,IF(H363="Ne",IF(J363*0.3&lt;J363-L363,N363,0),IF(J363*0.1&lt;J363-L363,N363,0)))</f>
        <v>0</v>
      </c>
      <c r="P363" s="4">
        <f t="shared" ref="P363" si="229">IF(O363=0,0,IF(F363="OŽ",IF(L363&gt;35,0,IF(J363&gt;35,(36-L363)*1.836,((36-L363)-(36-J363))*1.836)),0)+IF(F363="PČ",IF(L363&gt;31,0,IF(J363&gt;31,(32-L363)*1.347,((32-L363)-(32-J363))*1.347)),0)+ IF(F363="PČneol",IF(L363&gt;15,0,IF(J363&gt;15,(16-L363)*0.255,((16-L363)-(16-J363))*0.255)),0)+IF(F363="PŽ",IF(L363&gt;31,0,IF(J363&gt;31,(32-L363)*0.255,((32-L363)-(32-J363))*0.255)),0)+IF(F363="EČ",IF(L363&gt;23,0,IF(J363&gt;23,(24-L363)*0.612,((24-L363)-(24-J363))*0.612)),0)+IF(F363="EČneol",IF(L363&gt;7,0,IF(J363&gt;7,(8-L363)*0.204,((8-L363)-(8-J363))*0.204)),0)+IF(F363="EŽ",IF(L363&gt;23,0,IF(J363&gt;23,(24-L363)*0.204,((24-L363)-(24-J363))*0.204)),0)+IF(F363="PT",IF(L363&gt;31,0,IF(J363&gt;31,(32-L363)*0.204,((32-L363)-(32-J363))*0.204)),0)+IF(F363="JOŽ",IF(L363&gt;23,0,IF(J363&gt;23,(24-L363)*0.255,((24-L363)-(24-J363))*0.255)),0)+IF(F363="JPČ",IF(L363&gt;23,0,IF(J363&gt;23,(24-L363)*0.204,((24-L363)-(24-J363))*0.204)),0)+IF(F363="JEČ",IF(L363&gt;15,0,IF(J363&gt;15,(16-L363)*0.102,((16-L363)-(16-J363))*0.102)),0)+IF(F363="JEOF",IF(L363&gt;15,0,IF(J363&gt;15,(16-L363)*0.102,((16-L363)-(16-J363))*0.102)),0)+IF(F363="JnPČ",IF(L363&gt;15,0,IF(J363&gt;15,(16-L363)*0.153,((16-L363)-(16-J363))*0.153)),0)+IF(F363="JnEČ",IF(L363&gt;15,0,IF(J363&gt;15,(16-L363)*0.0765,((16-L363)-(16-J363))*0.0765)),0)+IF(F363="JčPČ",IF(L363&gt;15,0,IF(J363&gt;15,(16-L363)*0.06375,((16-L363)-(16-J363))*0.06375)),0)+IF(F363="JčEČ",IF(L363&gt;15,0,IF(J363&gt;15,(16-L363)*0.051,((16-L363)-(16-J363))*0.051)),0)+IF(F363="NEAK",IF(L363&gt;23,0,IF(J363&gt;23,(24-L363)*0.03444,((24-L363)-(24-J363))*0.03444)),0))</f>
        <v>0</v>
      </c>
      <c r="Q363" s="11">
        <f t="shared" ref="Q363" si="230">IF(ISERROR(P363*100/N363),0,(P363*100/N363))</f>
        <v>0</v>
      </c>
      <c r="R363" s="10">
        <f>IF(Q363&lt;=30,O363+P363,O363+O363*0.3)*IF(G363=1,0.4,IF(G363=2,0.75,IF(G363="1 (kas 4 m. 1 k. nerengiamos)",0.52,1)))*IF(D363="olimpinė",1,IF(M363="Ne",0.5,1))*IF(OR(A$5="Lietuvos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federacija"),IF(OR(J363&lt;8,K363&lt;16),0,1),1)*E363*IF(I363&lt;=1,1,1/I363)*IF(OR(A$5="Lietuvos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63" s="8"/>
    </row>
    <row r="364" spans="1:19">
      <c r="A364" s="64">
        <v>2</v>
      </c>
      <c r="B364" s="64"/>
      <c r="C364" s="12"/>
      <c r="D364" s="64"/>
      <c r="E364" s="64"/>
      <c r="F364" s="64"/>
      <c r="G364" s="64"/>
      <c r="H364" s="64"/>
      <c r="I364" s="64"/>
      <c r="J364" s="64"/>
      <c r="K364" s="64"/>
      <c r="L364" s="64"/>
      <c r="M364" s="64"/>
      <c r="N364" s="3">
        <f t="shared" si="227"/>
        <v>0</v>
      </c>
      <c r="O364" s="9">
        <f t="shared" si="228"/>
        <v>0</v>
      </c>
      <c r="P364" s="4">
        <f t="shared" ref="P364" si="231">IF(O364=0,0,IF(F364="OŽ",IF(L364&gt;35,0,IF(J364&gt;35,(36-L364)*1.836,((36-L364)-(36-J364))*1.836)),0)+IF(F364="PČ",IF(L364&gt;31,0,IF(J364&gt;31,(32-L364)*1.347,((32-L364)-(32-J364))*1.347)),0)+ IF(F364="PČneol",IF(L364&gt;15,0,IF(J364&gt;15,(16-L364)*0.255,((16-L364)-(16-J364))*0.255)),0)+IF(F364="PŽ",IF(L364&gt;31,0,IF(J364&gt;31,(32-L364)*0.255,((32-L364)-(32-J364))*0.255)),0)+IF(F364="EČ",IF(L364&gt;23,0,IF(J364&gt;23,(24-L364)*0.612,((24-L364)-(24-J364))*0.612)),0)+IF(F364="EČneol",IF(L364&gt;7,0,IF(J364&gt;7,(8-L364)*0.204,((8-L364)-(8-J364))*0.204)),0)+IF(F364="EŽ",IF(L364&gt;23,0,IF(J364&gt;23,(24-L364)*0.204,((24-L364)-(24-J364))*0.204)),0)+IF(F364="PT",IF(L364&gt;31,0,IF(J364&gt;31,(32-L364)*0.204,((32-L364)-(32-J364))*0.204)),0)+IF(F364="JOŽ",IF(L364&gt;23,0,IF(J364&gt;23,(24-L364)*0.255,((24-L364)-(24-J364))*0.255)),0)+IF(F364="JPČ",IF(L364&gt;23,0,IF(J364&gt;23,(24-L364)*0.204,((24-L364)-(24-J364))*0.204)),0)+IF(F364="JEČ",IF(L364&gt;15,0,IF(J364&gt;15,(16-L364)*0.102,((16-L364)-(16-J364))*0.102)),0)+IF(F364="JEOF",IF(L364&gt;15,0,IF(J364&gt;15,(16-L364)*0.102,((16-L364)-(16-J364))*0.102)),0)+IF(F364="JnPČ",IF(L364&gt;15,0,IF(J364&gt;15,(16-L364)*0.153,((16-L364)-(16-J364))*0.153)),0)+IF(F364="JnEČ",IF(L364&gt;15,0,IF(J364&gt;15,(16-L364)*0.0765,((16-L364)-(16-J364))*0.0765)),0)+IF(F364="JčPČ",IF(L364&gt;15,0,IF(J364&gt;15,(16-L364)*0.06375,((16-L364)-(16-J364))*0.06375)),0)+IF(F364="JčEČ",IF(L364&gt;15,0,IF(J364&gt;15,(16-L364)*0.051,((16-L364)-(16-J364))*0.051)),0)+IF(F364="NEAK",IF(L364&gt;23,0,IF(J364&gt;23,(24-L364)*0.03444,((24-L364)-(24-J364))*0.03444)),0))</f>
        <v>0</v>
      </c>
      <c r="Q364" s="11">
        <f t="shared" ref="Q364" si="232">IF(ISERROR(P364*100/N364),0,(P364*100/N364))</f>
        <v>0</v>
      </c>
      <c r="R364" s="10">
        <f>IF(Q364&lt;=30,O364+P364,O364+O364*0.3)*IF(G364=1,0.4,IF(G364=2,0.75,IF(G364="1 (kas 4 m. 1 k. nerengiamos)",0.52,1)))*IF(D364="olimpinė",1,IF(M364="Ne",0.5,1))*IF(OR(A$5="Lietuvos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federacija"),IF(OR(J364&lt;8,K364&lt;16),0,1),1)*E364*IF(I364&lt;=1,1,1/I364)*IF(OR(A$5="Lietuvos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64" s="8"/>
    </row>
    <row r="365" spans="1:19" ht="15" customHeight="1">
      <c r="A365" s="67" t="s">
        <v>33</v>
      </c>
      <c r="B365" s="68"/>
      <c r="C365" s="68"/>
      <c r="D365" s="68"/>
      <c r="E365" s="68"/>
      <c r="F365" s="68"/>
      <c r="G365" s="68"/>
      <c r="H365" s="68"/>
      <c r="I365" s="68"/>
      <c r="J365" s="68"/>
      <c r="K365" s="68"/>
      <c r="L365" s="68"/>
      <c r="M365" s="68"/>
      <c r="N365" s="68"/>
      <c r="O365" s="68"/>
      <c r="P365" s="68"/>
      <c r="Q365" s="69"/>
      <c r="R365" s="10">
        <f>SUM(R363:R364)</f>
        <v>0</v>
      </c>
      <c r="S365" s="8"/>
    </row>
    <row r="366" spans="1:19" ht="15.75">
      <c r="A366" s="24" t="s">
        <v>34</v>
      </c>
      <c r="B366" s="24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6"/>
      <c r="S366" s="8"/>
    </row>
    <row r="367" spans="1:19">
      <c r="A367" s="49" t="s">
        <v>46</v>
      </c>
      <c r="B367" s="49"/>
      <c r="C367" s="49"/>
      <c r="D367" s="49"/>
      <c r="E367" s="49"/>
      <c r="F367" s="49"/>
      <c r="G367" s="49"/>
      <c r="H367" s="49"/>
      <c r="I367" s="49"/>
      <c r="J367" s="15"/>
      <c r="K367" s="15"/>
      <c r="L367" s="15"/>
      <c r="M367" s="15"/>
      <c r="N367" s="15"/>
      <c r="O367" s="15"/>
      <c r="P367" s="15"/>
      <c r="Q367" s="15"/>
      <c r="R367" s="16"/>
      <c r="S367" s="8"/>
    </row>
    <row r="368" spans="1:19" s="8" customFormat="1">
      <c r="A368" s="49"/>
      <c r="B368" s="49"/>
      <c r="C368" s="49"/>
      <c r="D368" s="49"/>
      <c r="E368" s="49"/>
      <c r="F368" s="49"/>
      <c r="G368" s="49"/>
      <c r="H368" s="49"/>
      <c r="I368" s="49"/>
      <c r="J368" s="15"/>
      <c r="K368" s="15"/>
      <c r="L368" s="15"/>
      <c r="M368" s="15"/>
      <c r="N368" s="15"/>
      <c r="O368" s="15"/>
      <c r="P368" s="15"/>
      <c r="Q368" s="15"/>
      <c r="R368" s="16"/>
    </row>
    <row r="369" spans="1:19" ht="15" customHeight="1">
      <c r="A369" s="72" t="s">
        <v>97</v>
      </c>
      <c r="B369" s="73"/>
      <c r="C369" s="73"/>
      <c r="D369" s="73"/>
      <c r="E369" s="73"/>
      <c r="F369" s="73"/>
      <c r="G369" s="73"/>
      <c r="H369" s="73"/>
      <c r="I369" s="73"/>
      <c r="J369" s="73"/>
      <c r="K369" s="73"/>
      <c r="L369" s="73"/>
      <c r="M369" s="73"/>
      <c r="N369" s="73"/>
      <c r="O369" s="73"/>
      <c r="P369" s="73"/>
      <c r="Q369" s="60"/>
      <c r="R369" s="8"/>
      <c r="S369" s="8"/>
    </row>
    <row r="370" spans="1:19" ht="15" customHeight="1">
      <c r="A370" s="74" t="s">
        <v>27</v>
      </c>
      <c r="B370" s="75"/>
      <c r="C370" s="75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60"/>
      <c r="R370" s="8"/>
      <c r="S370" s="8"/>
    </row>
    <row r="371" spans="1:19" ht="15" customHeight="1">
      <c r="A371" s="70" t="s">
        <v>40</v>
      </c>
      <c r="B371" s="71"/>
      <c r="C371" s="71"/>
      <c r="D371" s="71"/>
      <c r="E371" s="71"/>
      <c r="F371" s="71"/>
      <c r="G371" s="71"/>
      <c r="H371" s="71"/>
      <c r="I371" s="71"/>
      <c r="J371" s="71"/>
      <c r="K371" s="71"/>
      <c r="L371" s="71"/>
      <c r="M371" s="71"/>
      <c r="N371" s="71"/>
      <c r="O371" s="71"/>
      <c r="P371" s="71"/>
      <c r="Q371" s="60"/>
      <c r="R371" s="8"/>
      <c r="S371" s="8"/>
    </row>
    <row r="372" spans="1:19">
      <c r="A372" s="64">
        <v>1</v>
      </c>
      <c r="B372" s="64"/>
      <c r="C372" s="12"/>
      <c r="D372" s="64"/>
      <c r="E372" s="64"/>
      <c r="F372" s="64"/>
      <c r="G372" s="64"/>
      <c r="H372" s="64"/>
      <c r="I372" s="64"/>
      <c r="J372" s="64"/>
      <c r="K372" s="64"/>
      <c r="L372" s="64"/>
      <c r="M372" s="64"/>
      <c r="N372" s="3">
        <f t="shared" ref="N372" si="233">(IF(F372="OŽ",IF(L372=1,550.8,IF(L372=2,426.38,IF(L372=3,342.14,IF(L372=4,181.44,IF(L372=5,168.48,IF(L372=6,155.52,IF(L372=7,148.5,IF(L372=8,144,0))))))))+IF(L372&lt;=8,0,IF(L372&lt;=16,137.7,IF(L372&lt;=24,108,IF(L372&lt;=32,80.1,IF(L372&lt;=36,52.2,0)))))-IF(L372&lt;=8,0,IF(L372&lt;=16,(L372-9)*2.754,IF(L372&lt;=24,(L372-17)* 2.754,IF(L372&lt;=32,(L372-25)* 2.754,IF(L372&lt;=36,(L372-33)*2.754,0))))),0)+IF(F372="PČ",IF(L372=1,449,IF(L372=2,314.6,IF(L372=3,238,IF(L372=4,172,IF(L372=5,159,IF(L372=6,145,IF(L372=7,132,IF(L372=8,119,0))))))))+IF(L372&lt;=8,0,IF(L372&lt;=16,88,IF(L372&lt;=24,55,IF(L372&lt;=32,22,0))))-IF(L372&lt;=8,0,IF(L372&lt;=16,(L372-9)*2.245,IF(L372&lt;=24,(L372-17)*2.245,IF(L372&lt;=32,(L372-25)*2.245,0)))),0)+IF(F372="PČneol",IF(L372=1,85,IF(L372=2,64.61,IF(L372=3,50.76,IF(L372=4,16.25,IF(L372=5,15,IF(L372=6,13.75,IF(L372=7,12.5,IF(L372=8,11.25,0))))))))+IF(L372&lt;=8,0,IF(L372&lt;=16,9,0))-IF(L372&lt;=8,0,IF(L372&lt;=16,(L372-9)*0.425,0)),0)+IF(F372="PŽ",IF(L372=1,85,IF(L372=2,59.5,IF(L372=3,45,IF(L372=4,32.5,IF(L372=5,30,IF(L372=6,27.5,IF(L372=7,25,IF(L372=8,22.5,0))))))))+IF(L372&lt;=8,0,IF(L372&lt;=16,19,IF(L372&lt;=24,13,IF(L372&lt;=32,8,0))))-IF(L372&lt;=8,0,IF(L372&lt;=16,(L372-9)*0.425,IF(L372&lt;=24,(L372-17)*0.425,IF(L372&lt;=32,(L372-25)*0.425,0)))),0)+IF(F372="EČ",IF(L372=1,204,IF(L372=2,156.24,IF(L372=3,123.84,IF(L372=4,72,IF(L372=5,66,IF(L372=6,60,IF(L372=7,54,IF(L372=8,48,0))))))))+IF(L372&lt;=8,0,IF(L372&lt;=16,40,IF(L372&lt;=24,25,0)))-IF(L372&lt;=8,0,IF(L372&lt;=16,(L372-9)*1.02,IF(L372&lt;=24,(L372-17)*1.02,0))),0)+IF(F372="EČneol",IF(L372=1,68,IF(L372=2,51.69,IF(L372=3,40.61,IF(L372=4,13,IF(L372=5,12,IF(L372=6,11,IF(L372=7,10,IF(L372=8,9,0)))))))))+IF(F372="EŽ",IF(L372=1,68,IF(L372=2,47.6,IF(L372=3,36,IF(L372=4,18,IF(L372=5,16.5,IF(L372=6,15,IF(L372=7,13.5,IF(L372=8,12,0))))))))+IF(L372&lt;=8,0,IF(L372&lt;=16,10,IF(L372&lt;=24,6,0)))-IF(L372&lt;=8,0,IF(L372&lt;=16,(L372-9)*0.34,IF(L372&lt;=24,(L372-17)*0.34,0))),0)+IF(F372="PT",IF(L372=1,68,IF(L372=2,52.08,IF(L372=3,41.28,IF(L372=4,24,IF(L372=5,22,IF(L372=6,20,IF(L372=7,18,IF(L372=8,16,0))))))))+IF(L372&lt;=8,0,IF(L372&lt;=16,13,IF(L372&lt;=24,9,IF(L372&lt;=32,4,0))))-IF(L372&lt;=8,0,IF(L372&lt;=16,(L372-9)*0.34,IF(L372&lt;=24,(L372-17)*0.34,IF(L372&lt;=32,(L372-25)*0.34,0)))),0)+IF(F372="JOŽ",IF(L372=1,85,IF(L372=2,59.5,IF(L372=3,45,IF(L372=4,32.5,IF(L372=5,30,IF(L372=6,27.5,IF(L372=7,25,IF(L372=8,22.5,0))))))))+IF(L372&lt;=8,0,IF(L372&lt;=16,19,IF(L372&lt;=24,13,0)))-IF(L372&lt;=8,0,IF(L372&lt;=16,(L372-9)*0.425,IF(L372&lt;=24,(L372-17)*0.425,0))),0)+IF(F372="JPČ",IF(L372=1,68,IF(L372=2,47.6,IF(L372=3,36,IF(L372=4,26,IF(L372=5,24,IF(L372=6,22,IF(L372=7,20,IF(L372=8,18,0))))))))+IF(L372&lt;=8,0,IF(L372&lt;=16,13,IF(L372&lt;=24,9,0)))-IF(L372&lt;=8,0,IF(L372&lt;=16,(L372-9)*0.34,IF(L372&lt;=24,(L372-17)*0.34,0))),0)+IF(F372="JEČ",IF(L372=1,34,IF(L372=2,26.04,IF(L372=3,20.6,IF(L372=4,12,IF(L372=5,11,IF(L372=6,10,IF(L372=7,9,IF(L372=8,8,0))))))))+IF(L372&lt;=8,0,IF(L372&lt;=16,6,0))-IF(L372&lt;=8,0,IF(L372&lt;=16,(L372-9)*0.17,0)),0)+IF(F372="JEOF",IF(L372=1,34,IF(L372=2,26.04,IF(L372=3,20.6,IF(L372=4,12,IF(L372=5,11,IF(L372=6,10,IF(L372=7,9,IF(L372=8,8,0))))))))+IF(L372&lt;=8,0,IF(L372&lt;=16,6,0))-IF(L372&lt;=8,0,IF(L372&lt;=16,(L372-9)*0.17,0)),0)+IF(F372="JnPČ",IF(L372=1,51,IF(L372=2,35.7,IF(L372=3,27,IF(L372=4,19.5,IF(L372=5,18,IF(L372=6,16.5,IF(L372=7,15,IF(L372=8,13.5,0))))))))+IF(L372&lt;=8,0,IF(L372&lt;=16,10,0))-IF(L372&lt;=8,0,IF(L372&lt;=16,(L372-9)*0.255,0)),0)+IF(F372="JnEČ",IF(L372=1,25.5,IF(L372=2,19.53,IF(L372=3,15.48,IF(L372=4,9,IF(L372=5,8.25,IF(L372=6,7.5,IF(L372=7,6.75,IF(L372=8,6,0))))))))+IF(L372&lt;=8,0,IF(L372&lt;=16,5,0))-IF(L372&lt;=8,0,IF(L372&lt;=16,(L372-9)*0.1275,0)),0)+IF(F372="JčPČ",IF(L372=1,21.25,IF(L372=2,14.5,IF(L372=3,11.5,IF(L372=4,7,IF(L372=5,6.5,IF(L372=6,6,IF(L372=7,5.5,IF(L372=8,5,0))))))))+IF(L372&lt;=8,0,IF(L372&lt;=16,4,0))-IF(L372&lt;=8,0,IF(L372&lt;=16,(L372-9)*0.10625,0)),0)+IF(F372="JčEČ",IF(L372=1,17,IF(L372=2,13.02,IF(L372=3,10.32,IF(L372=4,6,IF(L372=5,5.5,IF(L372=6,5,IF(L372=7,4.5,IF(L372=8,4,0))))))))+IF(L372&lt;=8,0,IF(L372&lt;=16,3,0))-IF(L372&lt;=8,0,IF(L372&lt;=16,(L372-9)*0.085,0)),0)+IF(F372="NEAK",IF(L372=1,11.48,IF(L372=2,8.79,IF(L372=3,6.97,IF(L372=4,4.05,IF(L372=5,3.71,IF(L372=6,3.38,IF(L372=7,3.04,IF(L372=8,2.7,0))))))))+IF(L372&lt;=8,0,IF(L372&lt;=16,2,IF(L372&lt;=24,1.3,0)))-IF(L372&lt;=8,0,IF(L372&lt;=16,(L372-9)*0.0574,IF(L372&lt;=24,(L372-17)*0.0574,0))),0))*IF(L372&lt;0,1,IF(OR(F372="PČ",F372="PŽ",F372="PT"),IF(J372&lt;32,J372/32,1),1))* IF(L372&lt;0,1,IF(OR(F372="EČ",F372="EŽ",F372="JOŽ",F372="JPČ",F372="NEAK"),IF(J372&lt;24,J372/24,1),1))*IF(L372&lt;0,1,IF(OR(F372="PČneol",F372="JEČ",F372="JEOF",F372="JnPČ",F372="JnEČ",F372="JčPČ",F372="JčEČ"),IF(J372&lt;16,J372/16,1),1))*IF(L372&lt;0,1,IF(F372="EČneol",IF(J372&lt;8,J372/8,1),1))</f>
        <v>0</v>
      </c>
      <c r="O372" s="9">
        <f t="shared" ref="O372" si="234">IF(F372="OŽ",N372,IF(H372="Ne",IF(J372*0.3&lt;J372-L372,N372,0),IF(J372*0.1&lt;J372-L372,N372,0)))</f>
        <v>0</v>
      </c>
      <c r="P372" s="4">
        <f t="shared" ref="P372" si="235">IF(O372=0,0,IF(F372="OŽ",IF(L372&gt;35,0,IF(J372&gt;35,(36-L372)*1.836,((36-L372)-(36-J372))*1.836)),0)+IF(F372="PČ",IF(L372&gt;31,0,IF(J372&gt;31,(32-L372)*1.347,((32-L372)-(32-J372))*1.347)),0)+ IF(F372="PČneol",IF(L372&gt;15,0,IF(J372&gt;15,(16-L372)*0.255,((16-L372)-(16-J372))*0.255)),0)+IF(F372="PŽ",IF(L372&gt;31,0,IF(J372&gt;31,(32-L372)*0.255,((32-L372)-(32-J372))*0.255)),0)+IF(F372="EČ",IF(L372&gt;23,0,IF(J372&gt;23,(24-L372)*0.612,((24-L372)-(24-J372))*0.612)),0)+IF(F372="EČneol",IF(L372&gt;7,0,IF(J372&gt;7,(8-L372)*0.204,((8-L372)-(8-J372))*0.204)),0)+IF(F372="EŽ",IF(L372&gt;23,0,IF(J372&gt;23,(24-L372)*0.204,((24-L372)-(24-J372))*0.204)),0)+IF(F372="PT",IF(L372&gt;31,0,IF(J372&gt;31,(32-L372)*0.204,((32-L372)-(32-J372))*0.204)),0)+IF(F372="JOŽ",IF(L372&gt;23,0,IF(J372&gt;23,(24-L372)*0.255,((24-L372)-(24-J372))*0.255)),0)+IF(F372="JPČ",IF(L372&gt;23,0,IF(J372&gt;23,(24-L372)*0.204,((24-L372)-(24-J372))*0.204)),0)+IF(F372="JEČ",IF(L372&gt;15,0,IF(J372&gt;15,(16-L372)*0.102,((16-L372)-(16-J372))*0.102)),0)+IF(F372="JEOF",IF(L372&gt;15,0,IF(J372&gt;15,(16-L372)*0.102,((16-L372)-(16-J372))*0.102)),0)+IF(F372="JnPČ",IF(L372&gt;15,0,IF(J372&gt;15,(16-L372)*0.153,((16-L372)-(16-J372))*0.153)),0)+IF(F372="JnEČ",IF(L372&gt;15,0,IF(J372&gt;15,(16-L372)*0.0765,((16-L372)-(16-J372))*0.0765)),0)+IF(F372="JčPČ",IF(L372&gt;15,0,IF(J372&gt;15,(16-L372)*0.06375,((16-L372)-(16-J372))*0.06375)),0)+IF(F372="JčEČ",IF(L372&gt;15,0,IF(J372&gt;15,(16-L372)*0.051,((16-L372)-(16-J372))*0.051)),0)+IF(F372="NEAK",IF(L372&gt;23,0,IF(J372&gt;23,(24-L372)*0.03444,((24-L372)-(24-J372))*0.03444)),0))</f>
        <v>0</v>
      </c>
      <c r="Q372" s="11">
        <f t="shared" ref="Q372" si="236">IF(ISERROR(P372*100/N372),0,(P372*100/N372))</f>
        <v>0</v>
      </c>
      <c r="R372" s="10">
        <f>IF(Q372&lt;=30,O372+P372,O372+O372*0.3)*IF(G372=1,0.4,IF(G372=2,0.75,IF(G372="1 (kas 4 m. 1 k. nerengiamos)",0.52,1)))*IF(D372="olimpinė",1,IF(M372="Ne",0.5,1))*IF(OR(A$5="Lietuvos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federacija"),IF(OR(J372&lt;8,K372&lt;16),0,1),1)*E372*IF(I372&lt;=1,1,1/I372)*IF(OR(A$5="Lietuvos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72" s="8"/>
    </row>
    <row r="373" spans="1:19">
      <c r="A373" s="64">
        <v>2</v>
      </c>
      <c r="B373" s="64"/>
      <c r="C373" s="12"/>
      <c r="D373" s="64"/>
      <c r="E373" s="64"/>
      <c r="F373" s="64"/>
      <c r="G373" s="64"/>
      <c r="H373" s="64"/>
      <c r="I373" s="64"/>
      <c r="J373" s="64"/>
      <c r="K373" s="64"/>
      <c r="L373" s="64"/>
      <c r="M373" s="64"/>
      <c r="N373" s="3">
        <f>(IF(F373="OŽ",IF(L373=1,550.8,IF(L373=2,426.38,IF(L373=3,342.14,IF(L373=4,181.44,IF(L373=5,168.48,IF(L373=6,155.52,IF(L373=7,148.5,IF(L373=8,144,0))))))))+IF(L373&lt;=8,0,IF(L373&lt;=16,137.7,IF(L373&lt;=24,108,IF(L373&lt;=32,80.1,IF(L373&lt;=36,52.2,0)))))-IF(L373&lt;=8,0,IF(L373&lt;=16,(L373-9)*2.754,IF(L373&lt;=24,(L373-17)* 2.754,IF(L373&lt;=32,(L373-25)* 2.754,IF(L373&lt;=36,(L373-33)*2.754,0))))),0)+IF(F373="PČ",IF(L373=1,449,IF(L373=2,314.6,IF(L373=3,238,IF(L373=4,172,IF(L373=5,159,IF(L373=6,145,IF(L373=7,132,IF(L373=8,119,0))))))))+IF(L373&lt;=8,0,IF(L373&lt;=16,88,IF(L373&lt;=24,55,IF(L373&lt;=32,22,0))))-IF(L373&lt;=8,0,IF(L373&lt;=16,(L373-9)*2.245,IF(L373&lt;=24,(L373-17)*2.245,IF(L373&lt;=32,(L373-25)*2.245,0)))),0)+IF(F373="PČneol",IF(L373=1,85,IF(L373=2,64.61,IF(L373=3,50.76,IF(L373=4,16.25,IF(L373=5,15,IF(L373=6,13.75,IF(L373=7,12.5,IF(L373=8,11.25,0))))))))+IF(L373&lt;=8,0,IF(L373&lt;=16,9,0))-IF(L373&lt;=8,0,IF(L373&lt;=16,(L373-9)*0.425,0)),0)+IF(F373="PŽ",IF(L373=1,85,IF(L373=2,59.5,IF(L373=3,45,IF(L373=4,32.5,IF(L373=5,30,IF(L373=6,27.5,IF(L373=7,25,IF(L373=8,22.5,0))))))))+IF(L373&lt;=8,0,IF(L373&lt;=16,19,IF(L373&lt;=24,13,IF(L373&lt;=32,8,0))))-IF(L373&lt;=8,0,IF(L373&lt;=16,(L373-9)*0.425,IF(L373&lt;=24,(L373-17)*0.425,IF(L373&lt;=32,(L373-25)*0.425,0)))),0)+IF(F373="EČ",IF(L373=1,204,IF(L373=2,156.24,IF(L373=3,123.84,IF(L373=4,72,IF(L373=5,66,IF(L373=6,60,IF(L373=7,54,IF(L373=8,48,0))))))))+IF(L373&lt;=8,0,IF(L373&lt;=16,40,IF(L373&lt;=24,25,0)))-IF(L373&lt;=8,0,IF(L373&lt;=16,(L373-9)*1.02,IF(L373&lt;=24,(L373-17)*1.02,0))),0)+IF(F373="EČneol",IF(L373=1,68,IF(L373=2,51.69,IF(L373=3,40.61,IF(L373=4,13,IF(L373=5,12,IF(L373=6,11,IF(L373=7,10,IF(L373=8,9,0)))))))))+IF(F373="EŽ",IF(L373=1,68,IF(L373=2,47.6,IF(L373=3,36,IF(L373=4,18,IF(L373=5,16.5,IF(L373=6,15,IF(L373=7,13.5,IF(L373=8,12,0))))))))+IF(L373&lt;=8,0,IF(L373&lt;=16,10,IF(L373&lt;=24,6,0)))-IF(L373&lt;=8,0,IF(L373&lt;=16,(L373-9)*0.34,IF(L373&lt;=24,(L373-17)*0.34,0))),0)+IF(F373="PT",IF(L373=1,68,IF(L373=2,52.08,IF(L373=3,41.28,IF(L373=4,24,IF(L373=5,22,IF(L373=6,20,IF(L373=7,18,IF(L373=8,16,0))))))))+IF(L373&lt;=8,0,IF(L373&lt;=16,13,IF(L373&lt;=24,9,IF(L373&lt;=32,4,0))))-IF(L373&lt;=8,0,IF(L373&lt;=16,(L373-9)*0.34,IF(L373&lt;=24,(L373-17)*0.34,IF(L373&lt;=32,(L373-25)*0.34,0)))),0)+IF(F373="JOŽ",IF(L373=1,85,IF(L373=2,59.5,IF(L373=3,45,IF(L373=4,32.5,IF(L373=5,30,IF(L373=6,27.5,IF(L373=7,25,IF(L373=8,22.5,0))))))))+IF(L373&lt;=8,0,IF(L373&lt;=16,19,IF(L373&lt;=24,13,0)))-IF(L373&lt;=8,0,IF(L373&lt;=16,(L373-9)*0.425,IF(L373&lt;=24,(L373-17)*0.425,0))),0)+IF(F373="JPČ",IF(L373=1,68,IF(L373=2,47.6,IF(L373=3,36,IF(L373=4,26,IF(L373=5,24,IF(L373=6,22,IF(L373=7,20,IF(L373=8,18,0))))))))+IF(L373&lt;=8,0,IF(L373&lt;=16,13,IF(L373&lt;=24,9,0)))-IF(L373&lt;=8,0,IF(L373&lt;=16,(L373-9)*0.34,IF(L373&lt;=24,(L373-17)*0.34,0))),0)+IF(F373="JEČ",IF(L373=1,34,IF(L373=2,26.04,IF(L373=3,20.6,IF(L373=4,12,IF(L373=5,11,IF(L373=6,10,IF(L373=7,9,IF(L373=8,8,0))))))))+IF(L373&lt;=8,0,IF(L373&lt;=16,6,0))-IF(L373&lt;=8,0,IF(L373&lt;=16,(L373-9)*0.17,0)),0)+IF(F373="JEOF",IF(L373=1,34,IF(L373=2,26.04,IF(L373=3,20.6,IF(L373=4,12,IF(L373=5,11,IF(L373=6,10,IF(L373=7,9,IF(L373=8,8,0))))))))+IF(L373&lt;=8,0,IF(L373&lt;=16,6,0))-IF(L373&lt;=8,0,IF(L373&lt;=16,(L373-9)*0.17,0)),0)+IF(F373="JnPČ",IF(L373=1,51,IF(L373=2,35.7,IF(L373=3,27,IF(L373=4,19.5,IF(L373=5,18,IF(L373=6,16.5,IF(L373=7,15,IF(L373=8,13.5,0))))))))+IF(L373&lt;=8,0,IF(L373&lt;=16,10,0))-IF(L373&lt;=8,0,IF(L373&lt;=16,(L373-9)*0.255,0)),0)+IF(F373="JnEČ",IF(L373=1,25.5,IF(L373=2,19.53,IF(L373=3,15.48,IF(L373=4,9,IF(L373=5,8.25,IF(L373=6,7.5,IF(L373=7,6.75,IF(L373=8,6,0))))))))+IF(L373&lt;=8,0,IF(L373&lt;=16,5,0))-IF(L373&lt;=8,0,IF(L373&lt;=16,(L373-9)*0.1275,0)),0)+IF(F373="JčPČ",IF(L373=1,21.25,IF(L373=2,14.5,IF(L373=3,11.5,IF(L373=4,7,IF(L373=5,6.5,IF(L373=6,6,IF(L373=7,5.5,IF(L373=8,5,0))))))))+IF(L373&lt;=8,0,IF(L373&lt;=16,4,0))-IF(L373&lt;=8,0,IF(L373&lt;=16,(L373-9)*0.10625,0)),0)+IF(F373="JčEČ",IF(L373=1,17,IF(L373=2,13.02,IF(L373=3,10.32,IF(L373=4,6,IF(L373=5,5.5,IF(L373=6,5,IF(L373=7,4.5,IF(L373=8,4,0))))))))+IF(L373&lt;=8,0,IF(L373&lt;=16,3,0))-IF(L373&lt;=8,0,IF(L373&lt;=16,(L373-9)*0.085,0)),0)+IF(F373="NEAK",IF(L373=1,11.48,IF(L373=2,8.79,IF(L373=3,6.97,IF(L373=4,4.05,IF(L373=5,3.71,IF(L373=6,3.38,IF(L373=7,3.04,IF(L373=8,2.7,0))))))))+IF(L373&lt;=8,0,IF(L373&lt;=16,2,IF(L373&lt;=24,1.3,0)))-IF(L373&lt;=8,0,IF(L373&lt;=16,(L373-9)*0.0574,IF(L373&lt;=24,(L373-17)*0.0574,0))),0))*IF(L373&lt;0,1,IF(OR(F373="PČ",F373="PŽ",F373="PT"),IF(J373&lt;32,J373/32,1),1))* IF(L373&lt;0,1,IF(OR(F373="EČ",F373="EŽ",F373="JOŽ",F373="JPČ",F373="NEAK"),IF(J373&lt;24,J373/24,1),1))*IF(L373&lt;0,1,IF(OR(F373="PČneol",F373="JEČ",F373="JEOF",F373="JnPČ",F373="JnEČ",F373="JčPČ",F373="JčEČ"),IF(J373&lt;16,J373/16,1),1))*IF(L373&lt;0,1,IF(F373="EČneol",IF(J373&lt;8,J373/8,1),1))</f>
        <v>0</v>
      </c>
      <c r="O373" s="9">
        <f>IF(F373="OŽ",N373,IF(H373="Ne",IF(J373*0.3&lt;J373-L373,N373,0),IF(J373*0.1&lt;J373-L373,N373,0)))</f>
        <v>0</v>
      </c>
      <c r="P373" s="4">
        <f t="shared" ref="P373" si="237">IF(O373=0,0,IF(F373="OŽ",IF(L373&gt;35,0,IF(J373&gt;35,(36-L373)*1.836,((36-L373)-(36-J373))*1.836)),0)+IF(F373="PČ",IF(L373&gt;31,0,IF(J373&gt;31,(32-L373)*1.347,((32-L373)-(32-J373))*1.347)),0)+ IF(F373="PČneol",IF(L373&gt;15,0,IF(J373&gt;15,(16-L373)*0.255,((16-L373)-(16-J373))*0.255)),0)+IF(F373="PŽ",IF(L373&gt;31,0,IF(J373&gt;31,(32-L373)*0.255,((32-L373)-(32-J373))*0.255)),0)+IF(F373="EČ",IF(L373&gt;23,0,IF(J373&gt;23,(24-L373)*0.612,((24-L373)-(24-J373))*0.612)),0)+IF(F373="EČneol",IF(L373&gt;7,0,IF(J373&gt;7,(8-L373)*0.204,((8-L373)-(8-J373))*0.204)),0)+IF(F373="EŽ",IF(L373&gt;23,0,IF(J373&gt;23,(24-L373)*0.204,((24-L373)-(24-J373))*0.204)),0)+IF(F373="PT",IF(L373&gt;31,0,IF(J373&gt;31,(32-L373)*0.204,((32-L373)-(32-J373))*0.204)),0)+IF(F373="JOŽ",IF(L373&gt;23,0,IF(J373&gt;23,(24-L373)*0.255,((24-L373)-(24-J373))*0.255)),0)+IF(F373="JPČ",IF(L373&gt;23,0,IF(J373&gt;23,(24-L373)*0.204,((24-L373)-(24-J373))*0.204)),0)+IF(F373="JEČ",IF(L373&gt;15,0,IF(J373&gt;15,(16-L373)*0.102,((16-L373)-(16-J373))*0.102)),0)+IF(F373="JEOF",IF(L373&gt;15,0,IF(J373&gt;15,(16-L373)*0.102,((16-L373)-(16-J373))*0.102)),0)+IF(F373="JnPČ",IF(L373&gt;15,0,IF(J373&gt;15,(16-L373)*0.153,((16-L373)-(16-J373))*0.153)),0)+IF(F373="JnEČ",IF(L373&gt;15,0,IF(J373&gt;15,(16-L373)*0.0765,((16-L373)-(16-J373))*0.0765)),0)+IF(F373="JčPČ",IF(L373&gt;15,0,IF(J373&gt;15,(16-L373)*0.06375,((16-L373)-(16-J373))*0.06375)),0)+IF(F373="JčEČ",IF(L373&gt;15,0,IF(J373&gt;15,(16-L373)*0.051,((16-L373)-(16-J373))*0.051)),0)+IF(F373="NEAK",IF(L373&gt;23,0,IF(J373&gt;23,(24-L373)*0.03444,((24-L373)-(24-J373))*0.03444)),0))</f>
        <v>0</v>
      </c>
      <c r="Q373" s="11">
        <f t="shared" ref="Q373" si="238">IF(ISERROR(P373*100/N373),0,(P373*100/N373))</f>
        <v>0</v>
      </c>
      <c r="R373" s="10">
        <f>IF(Q373&lt;=30,O373+P373,O373+O373*0.3)*IF(G373=1,0.4,IF(G373=2,0.75,IF(G373="1 (kas 4 m. 1 k. nerengiamos)",0.52,1)))*IF(D373="olimpinė",1,IF(M373="Ne",0.5,1))*IF(OR(A$5="Lietuvos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federacija"),IF(OR(J373&lt;8,K373&lt;16),0,1),1)*E373*IF(I373&lt;=1,1,1/I373)*IF(OR(A$5="Lietuvos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73" s="8"/>
    </row>
    <row r="374" spans="1:19" ht="15" customHeight="1">
      <c r="A374" s="67" t="s">
        <v>33</v>
      </c>
      <c r="B374" s="68"/>
      <c r="C374" s="68"/>
      <c r="D374" s="68"/>
      <c r="E374" s="68"/>
      <c r="F374" s="68"/>
      <c r="G374" s="68"/>
      <c r="H374" s="68"/>
      <c r="I374" s="68"/>
      <c r="J374" s="68"/>
      <c r="K374" s="68"/>
      <c r="L374" s="68"/>
      <c r="M374" s="68"/>
      <c r="N374" s="68"/>
      <c r="O374" s="68"/>
      <c r="P374" s="68"/>
      <c r="Q374" s="69"/>
      <c r="R374" s="10">
        <f>SUM(R372:R373)</f>
        <v>0</v>
      </c>
      <c r="S374" s="8"/>
    </row>
    <row r="375" spans="1:19" ht="15.75">
      <c r="A375" s="24" t="s">
        <v>34</v>
      </c>
      <c r="B375" s="24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6"/>
      <c r="S375" s="8"/>
    </row>
    <row r="376" spans="1:19">
      <c r="A376" s="49" t="s">
        <v>46</v>
      </c>
      <c r="B376" s="49"/>
      <c r="C376" s="49"/>
      <c r="D376" s="49"/>
      <c r="E376" s="49"/>
      <c r="F376" s="49"/>
      <c r="G376" s="49"/>
      <c r="H376" s="49"/>
      <c r="I376" s="49"/>
      <c r="J376" s="15"/>
      <c r="K376" s="15"/>
      <c r="L376" s="15"/>
      <c r="M376" s="15"/>
      <c r="N376" s="15"/>
      <c r="O376" s="15"/>
      <c r="P376" s="15"/>
      <c r="Q376" s="15"/>
      <c r="R376" s="16"/>
      <c r="S376" s="8"/>
    </row>
    <row r="377" spans="1:19">
      <c r="A377" s="49"/>
      <c r="B377" s="49"/>
      <c r="C377" s="49"/>
      <c r="D377" s="49"/>
      <c r="E377" s="49"/>
      <c r="F377" s="49"/>
      <c r="G377" s="49"/>
      <c r="H377" s="49"/>
      <c r="I377" s="49"/>
      <c r="J377" s="15"/>
      <c r="K377" s="15"/>
      <c r="L377" s="15"/>
      <c r="M377" s="15"/>
      <c r="N377" s="15"/>
      <c r="O377" s="15"/>
      <c r="P377" s="15"/>
      <c r="Q377" s="15"/>
      <c r="R377" s="16"/>
      <c r="S377" s="8"/>
    </row>
    <row r="378" spans="1:19">
      <c r="A378" s="76" t="s">
        <v>98</v>
      </c>
      <c r="B378" s="77"/>
      <c r="C378" s="77"/>
      <c r="D378" s="77"/>
      <c r="E378" s="77"/>
      <c r="F378" s="77"/>
      <c r="G378" s="77"/>
      <c r="H378" s="77"/>
      <c r="I378" s="77"/>
      <c r="J378" s="77"/>
      <c r="K378" s="77"/>
      <c r="L378" s="77"/>
      <c r="M378" s="77"/>
      <c r="N378" s="77"/>
      <c r="O378" s="77"/>
      <c r="P378" s="77"/>
      <c r="Q378" s="78"/>
      <c r="R378" s="100">
        <f>SUM(R22+R37+R51+R63+R72+R83+R93+R105+R116+R130+R142+R156+R169+R182+R192+R202+R212+R221+R230+R239+R248+R257+R266+R275+R284+R293+R302+R311+R320+R329+R338+R347+R356+R365+R374)</f>
        <v>3171.194375</v>
      </c>
      <c r="S378" s="8"/>
    </row>
    <row r="379" spans="1:19">
      <c r="A379" s="79"/>
      <c r="B379" s="80"/>
      <c r="C379" s="80"/>
      <c r="D379" s="80"/>
      <c r="E379" s="80"/>
      <c r="F379" s="80"/>
      <c r="G379" s="80"/>
      <c r="H379" s="80"/>
      <c r="I379" s="80"/>
      <c r="J379" s="80"/>
      <c r="K379" s="80"/>
      <c r="L379" s="80"/>
      <c r="M379" s="80"/>
      <c r="N379" s="80"/>
      <c r="O379" s="80"/>
      <c r="P379" s="80"/>
      <c r="Q379" s="81"/>
      <c r="R379" s="101"/>
      <c r="S379" s="8"/>
    </row>
    <row r="380" spans="1:19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6"/>
      <c r="O380" s="6"/>
      <c r="P380" s="6"/>
      <c r="Q380" s="6"/>
      <c r="R380" s="7"/>
      <c r="S380" s="8"/>
    </row>
    <row r="381" spans="1:19" ht="15.75">
      <c r="A381" s="85" t="s">
        <v>99</v>
      </c>
      <c r="B381" s="85"/>
      <c r="C381" s="85"/>
      <c r="D381" s="85"/>
      <c r="E381" s="85"/>
      <c r="F381" s="8"/>
      <c r="G381" s="8"/>
      <c r="H381" s="8"/>
      <c r="J381" s="8"/>
      <c r="L381" s="8"/>
      <c r="M381" s="8"/>
      <c r="R381" s="8"/>
      <c r="S381" s="8"/>
    </row>
    <row r="382" spans="1:19" ht="15.75">
      <c r="A382" s="61"/>
      <c r="B382" s="61"/>
      <c r="C382" s="61"/>
      <c r="D382" s="61"/>
      <c r="E382" s="61"/>
      <c r="F382" s="8"/>
      <c r="G382" s="8"/>
      <c r="H382" s="8"/>
      <c r="J382" s="8"/>
      <c r="L382" s="8"/>
      <c r="M382" s="8"/>
      <c r="R382" s="8"/>
      <c r="S382" s="8"/>
    </row>
    <row r="383" spans="1:19" ht="15.75">
      <c r="A383" s="61"/>
      <c r="B383" s="61"/>
      <c r="C383" s="61"/>
      <c r="D383" s="61"/>
      <c r="E383" s="61"/>
      <c r="F383" s="8"/>
      <c r="G383" s="8"/>
      <c r="H383" s="8"/>
      <c r="J383" s="8"/>
      <c r="L383" s="8"/>
      <c r="M383" s="8"/>
      <c r="R383" s="8"/>
      <c r="S383" s="8"/>
    </row>
    <row r="384" spans="1:19" ht="15.75">
      <c r="A384" s="61"/>
      <c r="B384" s="61"/>
      <c r="C384" s="61"/>
      <c r="D384" s="61"/>
      <c r="E384" s="61"/>
      <c r="F384" s="8"/>
      <c r="G384" s="8"/>
      <c r="H384" s="8"/>
      <c r="J384" s="8"/>
      <c r="L384" s="8"/>
      <c r="M384" s="8"/>
      <c r="R384" s="8"/>
      <c r="S384" s="8"/>
    </row>
    <row r="385" spans="1:19" ht="15.75">
      <c r="A385" s="24" t="s">
        <v>100</v>
      </c>
      <c r="B385"/>
      <c r="C385"/>
      <c r="D385"/>
      <c r="E385"/>
      <c r="F385" s="13"/>
      <c r="G385" s="13"/>
      <c r="H385" s="8"/>
      <c r="J385" s="8"/>
      <c r="L385" s="8"/>
      <c r="M385" s="8"/>
      <c r="R385" s="8"/>
      <c r="S385" s="8"/>
    </row>
    <row r="386" spans="1:19">
      <c r="A386"/>
      <c r="B386"/>
      <c r="C386"/>
      <c r="D386"/>
      <c r="E386"/>
      <c r="F386" s="13"/>
      <c r="G386" s="13"/>
      <c r="H386" s="8"/>
      <c r="J386" s="8"/>
      <c r="L386" s="8"/>
      <c r="M386" s="8"/>
      <c r="R386" s="8"/>
      <c r="S386" s="8"/>
    </row>
    <row r="387" spans="1:19" ht="15.75">
      <c r="A387" s="24" t="s">
        <v>101</v>
      </c>
      <c r="B387" t="s">
        <v>102</v>
      </c>
      <c r="C387"/>
      <c r="D387"/>
      <c r="E387"/>
      <c r="F387" s="13"/>
      <c r="G387" s="13"/>
      <c r="H387" s="8"/>
      <c r="I387" s="8" t="s">
        <v>103</v>
      </c>
      <c r="J387" s="8"/>
      <c r="L387" s="8"/>
      <c r="M387" s="8"/>
      <c r="R387" s="8"/>
      <c r="S387" s="8"/>
    </row>
    <row r="388" spans="1:19" ht="15.75">
      <c r="A388" s="25" t="s">
        <v>104</v>
      </c>
      <c r="B388"/>
      <c r="C388"/>
      <c r="D388"/>
      <c r="E388"/>
      <c r="F388" s="13"/>
      <c r="G388" s="13"/>
      <c r="H388" s="8"/>
      <c r="J388" s="8"/>
      <c r="L388" s="8"/>
      <c r="M388" s="8"/>
      <c r="R388" s="8"/>
      <c r="S388" s="8"/>
    </row>
    <row r="389" spans="1:19">
      <c r="A389" s="25" t="s">
        <v>105</v>
      </c>
      <c r="B389"/>
      <c r="C389"/>
      <c r="D389"/>
      <c r="E389"/>
      <c r="F389" s="13"/>
      <c r="G389" s="13"/>
      <c r="H389" s="8"/>
      <c r="J389" s="8"/>
      <c r="L389" s="8"/>
      <c r="M389" s="8"/>
      <c r="R389" s="8"/>
      <c r="S389" s="8"/>
    </row>
    <row r="390" spans="1:19">
      <c r="A390" s="8"/>
      <c r="B390" s="8"/>
      <c r="C390" s="8"/>
      <c r="D390" s="8"/>
      <c r="E390" s="8"/>
      <c r="F390" s="8"/>
      <c r="G390" s="8"/>
      <c r="H390" s="8"/>
      <c r="J390" s="8"/>
      <c r="L390" s="8"/>
      <c r="M390" s="8"/>
      <c r="R390" s="8"/>
      <c r="S390" s="8"/>
    </row>
    <row r="391" spans="1:19">
      <c r="A391" s="8"/>
      <c r="B391" s="8"/>
      <c r="C391" s="8"/>
      <c r="D391" s="8"/>
      <c r="E391" s="8"/>
      <c r="F391" s="8"/>
      <c r="G391" s="8"/>
      <c r="H391" s="8"/>
      <c r="J391" s="8"/>
      <c r="L391" s="8"/>
      <c r="M391" s="8"/>
      <c r="R391" s="8"/>
      <c r="S391" s="8"/>
    </row>
    <row r="392" spans="1:19">
      <c r="A392" s="8"/>
      <c r="B392" s="8"/>
      <c r="C392" s="8"/>
      <c r="D392" s="8"/>
      <c r="E392" s="8"/>
      <c r="F392" s="8"/>
      <c r="G392" s="8"/>
      <c r="H392" s="8"/>
      <c r="J392" s="8"/>
      <c r="L392" s="8"/>
      <c r="M392" s="8"/>
      <c r="R392" s="8"/>
      <c r="S392" s="8"/>
    </row>
    <row r="393" spans="1:19">
      <c r="A393" s="8"/>
      <c r="B393" s="8"/>
      <c r="C393" s="8"/>
      <c r="D393" s="8"/>
      <c r="E393" s="8"/>
      <c r="F393" s="8"/>
      <c r="G393" s="8"/>
      <c r="H393" s="8"/>
      <c r="J393" s="8"/>
      <c r="L393" s="8"/>
      <c r="M393" s="8"/>
      <c r="R393" s="8"/>
      <c r="S393" s="8"/>
    </row>
    <row r="394" spans="1:19">
      <c r="A394" s="8"/>
      <c r="B394" s="8"/>
      <c r="C394" s="8"/>
      <c r="D394" s="8"/>
      <c r="E394" s="8"/>
      <c r="F394" s="8"/>
      <c r="G394" s="8"/>
      <c r="H394" s="8"/>
      <c r="J394" s="8"/>
      <c r="L394" s="8"/>
      <c r="M394" s="8"/>
      <c r="R394" s="8"/>
      <c r="S394" s="8"/>
    </row>
    <row r="395" spans="1:19">
      <c r="A395" s="8"/>
      <c r="B395" s="8"/>
      <c r="C395" s="8"/>
      <c r="D395" s="8"/>
      <c r="E395" s="8"/>
      <c r="F395" s="8"/>
      <c r="G395" s="8"/>
      <c r="H395" s="8"/>
      <c r="J395" s="8"/>
      <c r="L395" s="8"/>
      <c r="M395" s="8"/>
      <c r="R395" s="8"/>
      <c r="S395" s="8"/>
    </row>
    <row r="396" spans="1:19">
      <c r="A396" s="8"/>
      <c r="B396" s="8"/>
      <c r="C396" s="8"/>
      <c r="D396" s="8"/>
      <c r="E396" s="8"/>
      <c r="F396" s="8"/>
      <c r="G396" s="8"/>
      <c r="H396" s="8"/>
      <c r="J396" s="8"/>
      <c r="L396" s="8"/>
      <c r="M396" s="8"/>
      <c r="R396" s="8"/>
      <c r="S396" s="8"/>
    </row>
    <row r="397" spans="1:19">
      <c r="A397" s="8"/>
      <c r="B397" s="8"/>
      <c r="C397" s="8"/>
      <c r="D397" s="8"/>
      <c r="E397" s="8"/>
      <c r="F397" s="8"/>
      <c r="G397" s="8"/>
      <c r="H397" s="8"/>
      <c r="J397" s="8"/>
      <c r="L397" s="8"/>
      <c r="M397" s="8"/>
      <c r="R397" s="8"/>
      <c r="S397" s="8"/>
    </row>
    <row r="398" spans="1:19">
      <c r="A398" s="8"/>
      <c r="B398" s="8"/>
      <c r="C398" s="8"/>
      <c r="D398" s="8"/>
      <c r="E398" s="8"/>
      <c r="F398" s="8"/>
      <c r="G398" s="8"/>
      <c r="H398" s="8"/>
      <c r="J398" s="8"/>
      <c r="L398" s="8"/>
      <c r="M398" s="8"/>
      <c r="R398" s="8"/>
      <c r="S398" s="8"/>
    </row>
    <row r="399" spans="1:19">
      <c r="A399" s="8"/>
      <c r="B399" s="8"/>
      <c r="C399" s="8"/>
      <c r="D399" s="8"/>
      <c r="E399" s="8"/>
      <c r="F399" s="8"/>
      <c r="G399" s="8"/>
      <c r="H399" s="8"/>
      <c r="J399" s="8"/>
      <c r="L399" s="8"/>
      <c r="M399" s="8"/>
      <c r="R399" s="8"/>
      <c r="S399" s="8"/>
    </row>
    <row r="400" spans="1:19">
      <c r="A400" s="8"/>
      <c r="B400" s="8"/>
      <c r="C400" s="8"/>
      <c r="D400" s="8"/>
      <c r="E400" s="8"/>
      <c r="F400" s="8"/>
      <c r="G400" s="8"/>
      <c r="H400" s="8"/>
      <c r="J400" s="8"/>
      <c r="L400" s="8"/>
      <c r="M400" s="8"/>
      <c r="R400" s="8"/>
      <c r="S400" s="8"/>
    </row>
    <row r="401" spans="1:19">
      <c r="A401" s="8"/>
      <c r="B401" s="8"/>
      <c r="C401" s="8"/>
      <c r="D401" s="8"/>
      <c r="E401" s="8"/>
      <c r="F401" s="8"/>
      <c r="G401" s="8"/>
      <c r="H401" s="8"/>
      <c r="J401" s="8"/>
      <c r="L401" s="8"/>
      <c r="M401" s="8"/>
      <c r="R401" s="8"/>
      <c r="S401" s="8"/>
    </row>
    <row r="402" spans="1:19">
      <c r="A402" s="8"/>
      <c r="B402" s="8"/>
      <c r="C402" s="8"/>
      <c r="D402" s="8"/>
      <c r="E402" s="8"/>
      <c r="F402" s="8"/>
      <c r="G402" s="8"/>
      <c r="H402" s="8"/>
      <c r="J402" s="8"/>
      <c r="L402" s="8"/>
      <c r="M402" s="8"/>
      <c r="R402" s="8"/>
      <c r="S402" s="8"/>
    </row>
    <row r="403" spans="1:19">
      <c r="A403" s="8"/>
      <c r="B403" s="8"/>
      <c r="C403" s="8"/>
      <c r="D403" s="8"/>
      <c r="E403" s="8"/>
      <c r="F403" s="8"/>
      <c r="G403" s="8"/>
      <c r="H403" s="8"/>
      <c r="J403" s="8"/>
      <c r="L403" s="8"/>
      <c r="M403" s="8"/>
      <c r="R403" s="8"/>
      <c r="S403" s="8"/>
    </row>
    <row r="404" spans="1:19">
      <c r="A404" s="8"/>
      <c r="B404" s="8"/>
      <c r="C404" s="8"/>
      <c r="D404" s="8"/>
      <c r="E404" s="8"/>
      <c r="F404" s="8"/>
      <c r="G404" s="8"/>
      <c r="H404" s="8"/>
      <c r="J404" s="8"/>
      <c r="L404" s="8"/>
      <c r="M404" s="8"/>
      <c r="R404" s="8"/>
      <c r="S404" s="8"/>
    </row>
    <row r="405" spans="1:19">
      <c r="A405" s="8"/>
      <c r="B405" s="8"/>
      <c r="C405" s="8"/>
      <c r="D405" s="8"/>
      <c r="E405" s="8"/>
      <c r="F405" s="8"/>
      <c r="G405" s="8"/>
      <c r="H405" s="8"/>
      <c r="J405" s="8"/>
      <c r="L405" s="8"/>
      <c r="M405" s="8"/>
      <c r="R405" s="8"/>
      <c r="S405" s="8"/>
    </row>
    <row r="406" spans="1:19">
      <c r="A406" s="8"/>
      <c r="B406" s="8"/>
      <c r="C406" s="8"/>
      <c r="D406" s="8"/>
      <c r="E406" s="8"/>
      <c r="F406" s="8"/>
      <c r="G406" s="8"/>
      <c r="H406" s="8"/>
      <c r="J406" s="8"/>
      <c r="L406" s="8"/>
      <c r="M406" s="8"/>
      <c r="R406" s="8"/>
      <c r="S406" s="8"/>
    </row>
    <row r="407" spans="1:19">
      <c r="A407" s="8"/>
      <c r="B407" s="8"/>
      <c r="C407" s="8"/>
      <c r="D407" s="8"/>
      <c r="E407" s="8"/>
      <c r="F407" s="8"/>
      <c r="G407" s="8"/>
      <c r="H407" s="8"/>
      <c r="J407" s="8"/>
      <c r="L407" s="8"/>
      <c r="M407" s="8"/>
      <c r="R407" s="8"/>
      <c r="S407" s="8"/>
    </row>
    <row r="408" spans="1:19">
      <c r="A408" s="8"/>
      <c r="B408" s="8"/>
      <c r="C408" s="8"/>
      <c r="D408" s="8"/>
      <c r="E408" s="8"/>
      <c r="F408" s="8"/>
      <c r="G408" s="8"/>
      <c r="H408" s="8"/>
      <c r="J408" s="8"/>
      <c r="L408" s="8"/>
      <c r="M408" s="8"/>
      <c r="R408" s="8"/>
      <c r="S408" s="8"/>
    </row>
    <row r="409" spans="1:19">
      <c r="A409" s="8"/>
      <c r="B409" s="8"/>
      <c r="C409" s="8"/>
      <c r="D409" s="8"/>
      <c r="E409" s="8"/>
      <c r="F409" s="8"/>
      <c r="G409" s="8"/>
      <c r="H409" s="8"/>
      <c r="J409" s="8"/>
      <c r="L409" s="8"/>
      <c r="M409" s="8"/>
      <c r="R409" s="8"/>
      <c r="S409" s="8"/>
    </row>
    <row r="410" spans="1:19">
      <c r="A410" s="8"/>
      <c r="B410" s="8"/>
      <c r="C410" s="8"/>
      <c r="D410" s="8"/>
      <c r="E410" s="8"/>
      <c r="F410" s="8"/>
      <c r="G410" s="8"/>
      <c r="H410" s="8"/>
      <c r="J410" s="8"/>
      <c r="L410" s="8"/>
      <c r="M410" s="8"/>
      <c r="R410" s="8"/>
      <c r="S410" s="8"/>
    </row>
    <row r="411" spans="1:19">
      <c r="A411" s="8"/>
      <c r="B411" s="8"/>
      <c r="C411" s="8"/>
      <c r="D411" s="8"/>
      <c r="E411" s="8"/>
      <c r="F411" s="8"/>
      <c r="G411" s="8"/>
      <c r="H411" s="8"/>
      <c r="J411" s="8"/>
      <c r="L411" s="8"/>
      <c r="M411" s="8"/>
      <c r="R411" s="8"/>
      <c r="S411" s="8"/>
    </row>
    <row r="412" spans="1:19">
      <c r="A412" s="8"/>
      <c r="B412" s="8"/>
      <c r="C412" s="8"/>
      <c r="D412" s="8"/>
      <c r="E412" s="8"/>
      <c r="F412" s="8"/>
      <c r="G412" s="8"/>
      <c r="H412" s="8"/>
      <c r="J412" s="8"/>
      <c r="L412" s="8"/>
      <c r="M412" s="8"/>
      <c r="R412" s="8"/>
      <c r="S412" s="8"/>
    </row>
    <row r="413" spans="1:19">
      <c r="A413" s="8"/>
      <c r="B413" s="8"/>
      <c r="C413" s="8"/>
      <c r="D413" s="8"/>
      <c r="E413" s="8"/>
      <c r="F413" s="8"/>
      <c r="G413" s="8"/>
      <c r="H413" s="8"/>
      <c r="J413" s="8"/>
      <c r="L413" s="8"/>
      <c r="M413" s="8"/>
      <c r="R413" s="8"/>
      <c r="S413" s="8"/>
    </row>
    <row r="414" spans="1:19">
      <c r="A414" s="8"/>
      <c r="B414" s="8"/>
      <c r="C414" s="8"/>
      <c r="D414" s="8"/>
      <c r="E414" s="8"/>
      <c r="F414" s="8"/>
      <c r="G414" s="8"/>
      <c r="H414" s="8"/>
      <c r="J414" s="8"/>
      <c r="L414" s="8"/>
      <c r="M414" s="8"/>
      <c r="R414" s="8"/>
      <c r="S414" s="8"/>
    </row>
    <row r="415" spans="1:19">
      <c r="A415" s="8"/>
      <c r="B415" s="8"/>
      <c r="C415" s="8"/>
      <c r="D415" s="8"/>
      <c r="E415" s="8"/>
      <c r="F415" s="8"/>
      <c r="G415" s="8"/>
      <c r="H415" s="8"/>
      <c r="J415" s="8"/>
      <c r="L415" s="8"/>
      <c r="M415" s="8"/>
      <c r="R415" s="8"/>
      <c r="S415" s="8"/>
    </row>
    <row r="416" spans="1:19">
      <c r="A416" s="8"/>
      <c r="B416" s="8"/>
      <c r="C416" s="8"/>
      <c r="D416" s="8"/>
      <c r="E416" s="8"/>
      <c r="F416" s="8"/>
      <c r="G416" s="8"/>
      <c r="H416" s="8"/>
      <c r="J416" s="8"/>
      <c r="L416" s="8"/>
      <c r="M416" s="8"/>
      <c r="R416" s="8"/>
      <c r="S416" s="8"/>
    </row>
    <row r="417" spans="1:19">
      <c r="A417" s="8"/>
      <c r="B417" s="8"/>
      <c r="C417" s="8"/>
      <c r="D417" s="8"/>
      <c r="E417" s="8"/>
      <c r="F417" s="8"/>
      <c r="G417" s="8"/>
      <c r="H417" s="8"/>
      <c r="J417" s="8"/>
      <c r="L417" s="8"/>
      <c r="M417" s="8"/>
      <c r="R417" s="8"/>
      <c r="S417" s="8"/>
    </row>
    <row r="418" spans="1:19">
      <c r="A418" s="8"/>
      <c r="B418" s="8"/>
      <c r="C418" s="8"/>
      <c r="D418" s="8"/>
      <c r="E418" s="8"/>
      <c r="F418" s="8"/>
      <c r="G418" s="8"/>
      <c r="H418" s="8"/>
      <c r="J418" s="8"/>
      <c r="L418" s="8"/>
      <c r="M418" s="8"/>
      <c r="R418" s="8"/>
      <c r="S418" s="8"/>
    </row>
    <row r="419" spans="1:19">
      <c r="A419" s="8"/>
      <c r="B419" s="8"/>
      <c r="C419" s="8"/>
      <c r="D419" s="8"/>
      <c r="E419" s="8"/>
      <c r="F419" s="8"/>
      <c r="G419" s="8"/>
      <c r="H419" s="8"/>
      <c r="J419" s="8"/>
      <c r="L419" s="8"/>
      <c r="M419" s="8"/>
      <c r="R419" s="8"/>
      <c r="S419" s="8"/>
    </row>
    <row r="420" spans="1:19">
      <c r="A420" s="8"/>
      <c r="B420" s="8"/>
      <c r="C420" s="8"/>
      <c r="D420" s="8"/>
      <c r="E420" s="8"/>
      <c r="F420" s="8"/>
      <c r="G420" s="8"/>
      <c r="H420" s="8"/>
      <c r="J420" s="8"/>
      <c r="L420" s="8"/>
      <c r="M420" s="8"/>
      <c r="R420" s="8"/>
      <c r="S420" s="8"/>
    </row>
    <row r="421" spans="1:19">
      <c r="A421" s="8"/>
      <c r="B421" s="8"/>
      <c r="C421" s="8"/>
      <c r="D421" s="8"/>
      <c r="E421" s="8"/>
      <c r="F421" s="8"/>
      <c r="G421" s="8"/>
      <c r="H421" s="8"/>
      <c r="J421" s="8"/>
      <c r="L421" s="8"/>
      <c r="M421" s="8"/>
      <c r="R421" s="8"/>
      <c r="S421" s="8"/>
    </row>
    <row r="422" spans="1:19">
      <c r="A422" s="8"/>
      <c r="B422" s="8"/>
      <c r="C422" s="8"/>
      <c r="D422" s="8"/>
      <c r="E422" s="8"/>
      <c r="F422" s="8"/>
      <c r="G422" s="8"/>
      <c r="H422" s="8"/>
      <c r="J422" s="8"/>
      <c r="L422" s="8"/>
      <c r="M422" s="8"/>
      <c r="R422" s="8"/>
      <c r="S422" s="8"/>
    </row>
    <row r="423" spans="1:19">
      <c r="A423" s="8"/>
      <c r="B423" s="8"/>
      <c r="C423" s="8"/>
      <c r="D423" s="8"/>
      <c r="E423" s="8"/>
      <c r="F423" s="8"/>
      <c r="G423" s="8"/>
      <c r="H423" s="8"/>
      <c r="J423" s="8"/>
      <c r="L423" s="8"/>
      <c r="M423" s="8"/>
      <c r="R423" s="8"/>
      <c r="S423" s="8"/>
    </row>
    <row r="424" spans="1:19">
      <c r="A424" s="8"/>
      <c r="B424" s="8"/>
      <c r="C424" s="8"/>
      <c r="D424" s="8"/>
      <c r="E424" s="8"/>
      <c r="F424" s="8"/>
      <c r="G424" s="8"/>
      <c r="H424" s="8"/>
      <c r="J424" s="8"/>
      <c r="L424" s="8"/>
      <c r="M424" s="8"/>
      <c r="R424" s="8"/>
      <c r="S424" s="8"/>
    </row>
    <row r="425" spans="1:19">
      <c r="A425" s="8"/>
      <c r="B425" s="8"/>
      <c r="C425" s="8"/>
      <c r="D425" s="8"/>
      <c r="E425" s="8"/>
      <c r="F425" s="8"/>
      <c r="G425" s="8"/>
      <c r="H425" s="8"/>
      <c r="J425" s="8"/>
      <c r="L425" s="8"/>
      <c r="M425" s="8"/>
      <c r="R425" s="8"/>
      <c r="S425" s="8"/>
    </row>
    <row r="426" spans="1:19">
      <c r="A426" s="8"/>
      <c r="B426" s="8"/>
      <c r="C426" s="8"/>
      <c r="D426" s="8"/>
      <c r="E426" s="8"/>
      <c r="F426" s="8"/>
      <c r="G426" s="8"/>
      <c r="H426" s="8"/>
      <c r="J426" s="8"/>
      <c r="L426" s="8"/>
      <c r="M426" s="8"/>
      <c r="R426" s="8"/>
      <c r="S426" s="8"/>
    </row>
    <row r="427" spans="1:19">
      <c r="A427" s="8"/>
      <c r="B427" s="8"/>
      <c r="C427" s="8"/>
      <c r="D427" s="8"/>
      <c r="E427" s="8"/>
      <c r="F427" s="8"/>
      <c r="G427" s="8"/>
      <c r="H427" s="8"/>
      <c r="J427" s="8"/>
      <c r="L427" s="8"/>
      <c r="M427" s="8"/>
      <c r="R427" s="8"/>
      <c r="S427" s="8"/>
    </row>
    <row r="428" spans="1:19">
      <c r="A428" s="8"/>
      <c r="B428" s="8"/>
      <c r="C428" s="8"/>
      <c r="D428" s="8"/>
      <c r="E428" s="8"/>
      <c r="F428" s="8"/>
      <c r="G428" s="8"/>
      <c r="H428" s="8"/>
      <c r="J428" s="8"/>
      <c r="L428" s="8"/>
      <c r="M428" s="8"/>
      <c r="R428" s="8"/>
      <c r="S428" s="8"/>
    </row>
    <row r="429" spans="1:19">
      <c r="A429" s="8"/>
      <c r="B429" s="8"/>
      <c r="C429" s="8"/>
      <c r="D429" s="8"/>
      <c r="E429" s="8"/>
      <c r="F429" s="8"/>
      <c r="G429" s="8"/>
      <c r="H429" s="8"/>
      <c r="J429" s="8"/>
      <c r="L429" s="8"/>
      <c r="M429" s="8"/>
      <c r="R429" s="8"/>
      <c r="S429" s="8"/>
    </row>
    <row r="430" spans="1:19">
      <c r="A430" s="8"/>
      <c r="B430" s="8"/>
      <c r="C430" s="8"/>
      <c r="D430" s="8"/>
      <c r="E430" s="8"/>
      <c r="F430" s="8"/>
      <c r="G430" s="8"/>
      <c r="H430" s="8"/>
      <c r="J430" s="8"/>
      <c r="L430" s="8"/>
      <c r="M430" s="8"/>
      <c r="R430" s="8"/>
      <c r="S430" s="8"/>
    </row>
    <row r="431" spans="1:19">
      <c r="A431" s="8"/>
      <c r="B431" s="8"/>
      <c r="C431" s="8"/>
      <c r="D431" s="8"/>
      <c r="E431" s="8"/>
      <c r="F431" s="8"/>
      <c r="G431" s="8"/>
      <c r="H431" s="8"/>
      <c r="J431" s="8"/>
      <c r="L431" s="8"/>
      <c r="M431" s="8"/>
      <c r="R431" s="8"/>
      <c r="S431" s="8"/>
    </row>
    <row r="432" spans="1:19">
      <c r="A432" s="8"/>
      <c r="B432" s="8"/>
      <c r="C432" s="8"/>
      <c r="D432" s="8"/>
      <c r="E432" s="8"/>
      <c r="F432" s="8"/>
      <c r="G432" s="8"/>
      <c r="H432" s="8"/>
      <c r="J432" s="8"/>
      <c r="L432" s="8"/>
      <c r="M432" s="8"/>
      <c r="R432" s="8"/>
      <c r="S432" s="8"/>
    </row>
    <row r="433" spans="1:19">
      <c r="A433" s="8"/>
      <c r="B433" s="8"/>
      <c r="C433" s="8"/>
      <c r="D433" s="8"/>
      <c r="E433" s="8"/>
      <c r="F433" s="8"/>
      <c r="G433" s="8"/>
      <c r="H433" s="8"/>
      <c r="J433" s="8"/>
      <c r="L433" s="8"/>
      <c r="M433" s="8"/>
      <c r="R433" s="8"/>
      <c r="S433" s="8"/>
    </row>
    <row r="434" spans="1:19">
      <c r="A434" s="8"/>
      <c r="B434" s="8"/>
      <c r="C434" s="8"/>
      <c r="D434" s="8"/>
      <c r="E434" s="8"/>
      <c r="F434" s="8"/>
      <c r="G434" s="8"/>
      <c r="H434" s="8"/>
      <c r="J434" s="8"/>
      <c r="L434" s="8"/>
      <c r="M434" s="8"/>
      <c r="R434" s="8"/>
      <c r="S434" s="8"/>
    </row>
    <row r="435" spans="1:19">
      <c r="A435" s="8"/>
      <c r="B435" s="8"/>
      <c r="C435" s="8"/>
      <c r="D435" s="8"/>
      <c r="E435" s="8"/>
      <c r="F435" s="8"/>
      <c r="G435" s="8"/>
      <c r="H435" s="8"/>
      <c r="J435" s="8"/>
      <c r="L435" s="8"/>
      <c r="M435" s="8"/>
      <c r="R435" s="8"/>
      <c r="S435" s="8"/>
    </row>
    <row r="436" spans="1:19">
      <c r="A436" s="8"/>
      <c r="B436" s="8"/>
      <c r="C436" s="8"/>
      <c r="D436" s="8"/>
      <c r="E436" s="8"/>
      <c r="F436" s="8"/>
      <c r="G436" s="8"/>
      <c r="H436" s="8"/>
      <c r="J436" s="8"/>
      <c r="L436" s="8"/>
      <c r="M436" s="8"/>
      <c r="R436" s="8"/>
      <c r="S436" s="8"/>
    </row>
    <row r="437" spans="1:19">
      <c r="A437" s="8"/>
      <c r="B437" s="8"/>
      <c r="C437" s="8"/>
      <c r="D437" s="8"/>
      <c r="E437" s="8"/>
      <c r="F437" s="8"/>
      <c r="G437" s="8"/>
      <c r="H437" s="8"/>
      <c r="J437" s="8"/>
      <c r="L437" s="8"/>
      <c r="M437" s="8"/>
      <c r="R437" s="8"/>
      <c r="S437" s="8"/>
    </row>
    <row r="438" spans="1:19">
      <c r="A438" s="8"/>
      <c r="B438" s="8"/>
      <c r="C438" s="8"/>
      <c r="D438" s="8"/>
      <c r="E438" s="8"/>
      <c r="F438" s="8"/>
      <c r="G438" s="8"/>
      <c r="H438" s="8"/>
      <c r="J438" s="8"/>
      <c r="L438" s="8"/>
      <c r="M438" s="8"/>
      <c r="R438" s="8"/>
      <c r="S438" s="8"/>
    </row>
    <row r="439" spans="1:19">
      <c r="A439" s="8"/>
      <c r="B439" s="8"/>
      <c r="C439" s="8"/>
      <c r="D439" s="8"/>
      <c r="E439" s="8"/>
      <c r="F439" s="8"/>
      <c r="G439" s="8"/>
      <c r="H439" s="8"/>
      <c r="J439" s="8"/>
      <c r="L439" s="8"/>
      <c r="M439" s="8"/>
      <c r="R439" s="8"/>
      <c r="S439" s="8"/>
    </row>
    <row r="440" spans="1:19">
      <c r="A440" s="8"/>
      <c r="B440" s="8"/>
      <c r="C440" s="8"/>
      <c r="D440" s="8"/>
      <c r="E440" s="8"/>
      <c r="F440" s="8"/>
      <c r="G440" s="8"/>
      <c r="H440" s="8"/>
      <c r="J440" s="8"/>
      <c r="L440" s="8"/>
      <c r="M440" s="8"/>
      <c r="R440" s="8"/>
      <c r="S440" s="8"/>
    </row>
    <row r="441" spans="1:19">
      <c r="A441" s="8"/>
      <c r="B441" s="8"/>
      <c r="C441" s="8"/>
      <c r="D441" s="8"/>
      <c r="E441" s="8"/>
      <c r="F441" s="8"/>
      <c r="G441" s="8"/>
      <c r="H441" s="8"/>
      <c r="J441" s="8"/>
      <c r="L441" s="8"/>
      <c r="M441" s="8"/>
      <c r="R441" s="8"/>
      <c r="S441" s="8"/>
    </row>
    <row r="442" spans="1:19">
      <c r="A442" s="8"/>
      <c r="B442" s="8"/>
      <c r="C442" s="8"/>
      <c r="D442" s="8"/>
      <c r="E442" s="8"/>
      <c r="F442" s="8"/>
      <c r="G442" s="8"/>
      <c r="H442" s="8"/>
      <c r="J442" s="8"/>
      <c r="L442" s="8"/>
      <c r="M442" s="8"/>
      <c r="R442" s="8"/>
      <c r="S442" s="8"/>
    </row>
    <row r="443" spans="1:19">
      <c r="A443" s="8"/>
      <c r="B443" s="8"/>
      <c r="C443" s="8"/>
      <c r="D443" s="8"/>
      <c r="E443" s="8"/>
      <c r="F443" s="8"/>
      <c r="G443" s="8"/>
      <c r="H443" s="8"/>
      <c r="J443" s="8"/>
      <c r="L443" s="8"/>
      <c r="M443" s="8"/>
      <c r="R443" s="8"/>
      <c r="S443" s="8"/>
    </row>
    <row r="444" spans="1:19">
      <c r="A444" s="8"/>
      <c r="B444" s="8"/>
      <c r="C444" s="8"/>
      <c r="D444" s="8"/>
      <c r="E444" s="8"/>
      <c r="F444" s="8"/>
      <c r="G444" s="8"/>
      <c r="H444" s="8"/>
      <c r="J444" s="8"/>
      <c r="L444" s="8"/>
      <c r="M444" s="8"/>
      <c r="R444" s="8"/>
      <c r="S444" s="8"/>
    </row>
    <row r="445" spans="1:19">
      <c r="A445" s="8"/>
      <c r="B445" s="8"/>
      <c r="C445" s="8"/>
      <c r="D445" s="8"/>
      <c r="E445" s="8"/>
      <c r="F445" s="8"/>
      <c r="G445" s="8"/>
      <c r="H445" s="8"/>
      <c r="J445" s="8"/>
      <c r="L445" s="8"/>
      <c r="M445" s="8"/>
      <c r="R445" s="8"/>
      <c r="S445" s="8"/>
    </row>
    <row r="446" spans="1:19">
      <c r="A446" s="8"/>
      <c r="B446" s="8"/>
      <c r="C446" s="8"/>
      <c r="D446" s="8"/>
      <c r="E446" s="8"/>
      <c r="F446" s="8"/>
      <c r="G446" s="8"/>
      <c r="H446" s="8"/>
      <c r="J446" s="8"/>
      <c r="L446" s="8"/>
      <c r="M446" s="8"/>
      <c r="R446" s="8"/>
      <c r="S446" s="8"/>
    </row>
    <row r="447" spans="1:19">
      <c r="A447" s="8"/>
      <c r="B447" s="8"/>
      <c r="C447" s="8"/>
      <c r="D447" s="8"/>
      <c r="E447" s="8"/>
      <c r="F447" s="8"/>
      <c r="G447" s="8"/>
      <c r="H447" s="8"/>
      <c r="J447" s="8"/>
      <c r="L447" s="8"/>
      <c r="M447" s="8"/>
      <c r="R447" s="8"/>
      <c r="S447" s="8"/>
    </row>
    <row r="448" spans="1:19">
      <c r="A448" s="8"/>
      <c r="B448" s="8"/>
      <c r="C448" s="8"/>
      <c r="D448" s="8"/>
      <c r="E448" s="8"/>
      <c r="F448" s="8"/>
      <c r="G448" s="8"/>
      <c r="H448" s="8"/>
      <c r="J448" s="8"/>
      <c r="L448" s="8"/>
      <c r="M448" s="8"/>
      <c r="R448" s="8"/>
      <c r="S448" s="8"/>
    </row>
    <row r="449" spans="1:19">
      <c r="A449" s="8"/>
      <c r="B449" s="8"/>
      <c r="C449" s="8"/>
      <c r="D449" s="8"/>
      <c r="E449" s="8"/>
      <c r="F449" s="8"/>
      <c r="G449" s="8"/>
      <c r="H449" s="8"/>
      <c r="J449" s="8"/>
      <c r="L449" s="8"/>
      <c r="M449" s="8"/>
      <c r="R449" s="8"/>
      <c r="S449" s="8"/>
    </row>
    <row r="450" spans="1:19">
      <c r="A450" s="8"/>
      <c r="B450" s="8"/>
      <c r="C450" s="8"/>
      <c r="D450" s="8"/>
      <c r="E450" s="8"/>
      <c r="F450" s="8"/>
      <c r="G450" s="8"/>
      <c r="H450" s="8"/>
      <c r="J450" s="8"/>
      <c r="L450" s="8"/>
      <c r="M450" s="8"/>
      <c r="R450" s="8"/>
      <c r="S450" s="8"/>
    </row>
    <row r="451" spans="1:19">
      <c r="A451" s="8"/>
      <c r="B451" s="8"/>
      <c r="C451" s="8"/>
      <c r="D451" s="8"/>
      <c r="E451" s="8"/>
      <c r="F451" s="8"/>
      <c r="G451" s="8"/>
      <c r="H451" s="8"/>
      <c r="J451" s="8"/>
      <c r="L451" s="8"/>
      <c r="M451" s="8"/>
      <c r="R451" s="8"/>
      <c r="S451" s="8"/>
    </row>
    <row r="452" spans="1:19">
      <c r="A452" s="8"/>
      <c r="B452" s="8"/>
      <c r="C452" s="8"/>
      <c r="D452" s="8"/>
      <c r="E452" s="8"/>
      <c r="F452" s="8"/>
      <c r="G452" s="8"/>
      <c r="H452" s="8"/>
      <c r="J452" s="8"/>
      <c r="L452" s="8"/>
      <c r="M452" s="8"/>
      <c r="R452" s="8"/>
      <c r="S452" s="8"/>
    </row>
    <row r="453" spans="1:19">
      <c r="A453" s="8"/>
      <c r="B453" s="8"/>
      <c r="C453" s="8"/>
      <c r="D453" s="8"/>
      <c r="E453" s="8"/>
      <c r="F453" s="8"/>
      <c r="G453" s="8"/>
      <c r="H453" s="8"/>
      <c r="J453" s="8"/>
      <c r="L453" s="8"/>
      <c r="M453" s="8"/>
      <c r="R453" s="8"/>
      <c r="S453" s="8"/>
    </row>
    <row r="454" spans="1:19">
      <c r="A454" s="8"/>
      <c r="B454" s="8"/>
      <c r="C454" s="8"/>
      <c r="D454" s="8"/>
      <c r="E454" s="8"/>
      <c r="F454" s="8"/>
      <c r="G454" s="8"/>
      <c r="H454" s="8"/>
      <c r="J454" s="8"/>
      <c r="L454" s="8"/>
      <c r="M454" s="8"/>
      <c r="R454" s="8"/>
      <c r="S454" s="8"/>
    </row>
    <row r="455" spans="1:19">
      <c r="A455" s="8"/>
      <c r="B455" s="8"/>
      <c r="C455" s="8"/>
      <c r="D455" s="8"/>
      <c r="E455" s="8"/>
      <c r="F455" s="8"/>
      <c r="G455" s="8"/>
      <c r="H455" s="8"/>
      <c r="J455" s="8"/>
      <c r="L455" s="8"/>
      <c r="M455" s="8"/>
      <c r="R455" s="8"/>
      <c r="S455" s="8"/>
    </row>
    <row r="456" spans="1:19">
      <c r="A456" s="8"/>
      <c r="B456" s="8"/>
      <c r="C456" s="8"/>
      <c r="D456" s="8"/>
      <c r="E456" s="8"/>
      <c r="F456" s="8"/>
      <c r="G456" s="8"/>
      <c r="H456" s="8"/>
      <c r="J456" s="8"/>
      <c r="L456" s="8"/>
      <c r="M456" s="8"/>
      <c r="R456" s="8"/>
      <c r="S456" s="8"/>
    </row>
    <row r="457" spans="1:19">
      <c r="A457" s="8"/>
      <c r="B457" s="8"/>
      <c r="C457" s="8"/>
      <c r="D457" s="8"/>
      <c r="E457" s="8"/>
      <c r="F457" s="8"/>
      <c r="G457" s="8"/>
      <c r="H457" s="8"/>
      <c r="J457" s="8"/>
      <c r="L457" s="8"/>
      <c r="M457" s="8"/>
      <c r="R457" s="8"/>
      <c r="S457" s="8"/>
    </row>
    <row r="458" spans="1:19">
      <c r="A458" s="8"/>
      <c r="B458" s="8"/>
      <c r="C458" s="8"/>
      <c r="D458" s="8"/>
      <c r="E458" s="8"/>
      <c r="F458" s="8"/>
      <c r="G458" s="8"/>
      <c r="H458" s="8"/>
      <c r="J458" s="8"/>
      <c r="L458" s="8"/>
      <c r="M458" s="8"/>
      <c r="R458" s="8"/>
      <c r="S458" s="8"/>
    </row>
    <row r="459" spans="1:19">
      <c r="A459" s="8"/>
      <c r="B459" s="8"/>
      <c r="C459" s="8"/>
      <c r="D459" s="8"/>
      <c r="E459" s="8"/>
      <c r="F459" s="8"/>
      <c r="G459" s="8"/>
      <c r="H459" s="8"/>
      <c r="J459" s="8"/>
      <c r="L459" s="8"/>
      <c r="M459" s="8"/>
      <c r="R459" s="8"/>
      <c r="S459" s="8"/>
    </row>
    <row r="460" spans="1:19">
      <c r="A460" s="8"/>
      <c r="B460" s="8"/>
      <c r="C460" s="8"/>
      <c r="D460" s="8"/>
      <c r="E460" s="8"/>
      <c r="F460" s="8"/>
      <c r="G460" s="8"/>
      <c r="H460" s="8"/>
      <c r="J460" s="8"/>
      <c r="L460" s="8"/>
      <c r="M460" s="8"/>
      <c r="R460" s="8"/>
      <c r="S460" s="8"/>
    </row>
    <row r="461" spans="1:19">
      <c r="A461" s="8"/>
      <c r="B461" s="8"/>
      <c r="C461" s="8"/>
      <c r="D461" s="8"/>
      <c r="E461" s="8"/>
      <c r="F461" s="8"/>
      <c r="G461" s="8"/>
      <c r="H461" s="8"/>
      <c r="J461" s="8"/>
      <c r="L461" s="8"/>
      <c r="M461" s="8"/>
      <c r="R461" s="8"/>
      <c r="S461" s="8"/>
    </row>
    <row r="462" spans="1:19">
      <c r="A462" s="8"/>
      <c r="B462" s="8"/>
      <c r="C462" s="8"/>
      <c r="D462" s="8"/>
      <c r="E462" s="8"/>
      <c r="F462" s="8"/>
      <c r="G462" s="8"/>
      <c r="H462" s="8"/>
      <c r="J462" s="8"/>
      <c r="L462" s="8"/>
      <c r="M462" s="8"/>
      <c r="R462" s="8"/>
      <c r="S462" s="8"/>
    </row>
    <row r="463" spans="1:19">
      <c r="A463" s="8"/>
      <c r="B463" s="8"/>
      <c r="C463" s="8"/>
      <c r="D463" s="8"/>
      <c r="E463" s="8"/>
      <c r="F463" s="8"/>
      <c r="G463" s="8"/>
      <c r="H463" s="8"/>
      <c r="J463" s="8"/>
      <c r="L463" s="8"/>
      <c r="M463" s="8"/>
      <c r="R463" s="8"/>
      <c r="S463" s="8"/>
    </row>
    <row r="464" spans="1:19">
      <c r="A464" s="8"/>
      <c r="B464" s="8"/>
      <c r="C464" s="8"/>
      <c r="D464" s="8"/>
      <c r="E464" s="8"/>
      <c r="F464" s="8"/>
      <c r="G464" s="8"/>
      <c r="H464" s="8"/>
      <c r="J464" s="8"/>
      <c r="L464" s="8"/>
      <c r="M464" s="8"/>
      <c r="R464" s="8"/>
      <c r="S464" s="8"/>
    </row>
    <row r="465" spans="1:19">
      <c r="A465" s="8"/>
      <c r="B465" s="8"/>
      <c r="C465" s="8"/>
      <c r="D465" s="8"/>
      <c r="E465" s="8"/>
      <c r="F465" s="8"/>
      <c r="G465" s="8"/>
      <c r="H465" s="8"/>
      <c r="J465" s="8"/>
      <c r="L465" s="8"/>
      <c r="M465" s="8"/>
      <c r="R465" s="8"/>
      <c r="S465" s="8"/>
    </row>
    <row r="466" spans="1:19">
      <c r="A466" s="8"/>
      <c r="B466" s="8"/>
      <c r="C466" s="8"/>
      <c r="D466" s="8"/>
      <c r="E466" s="8"/>
      <c r="F466" s="8"/>
      <c r="G466" s="8"/>
      <c r="H466" s="8"/>
      <c r="J466" s="8"/>
      <c r="L466" s="8"/>
      <c r="M466" s="8"/>
      <c r="R466" s="8"/>
      <c r="S466" s="8"/>
    </row>
    <row r="467" spans="1:19">
      <c r="A467" s="8"/>
      <c r="B467" s="8"/>
      <c r="C467" s="8"/>
      <c r="D467" s="8"/>
      <c r="E467" s="8"/>
      <c r="F467" s="8"/>
      <c r="G467" s="8"/>
      <c r="H467" s="8"/>
      <c r="J467" s="8"/>
      <c r="L467" s="8"/>
      <c r="M467" s="8"/>
      <c r="R467" s="8"/>
      <c r="S467" s="8"/>
    </row>
    <row r="468" spans="1:19">
      <c r="A468" s="8"/>
      <c r="B468" s="8"/>
      <c r="C468" s="8"/>
      <c r="D468" s="8"/>
      <c r="E468" s="8"/>
      <c r="F468" s="8"/>
      <c r="G468" s="8"/>
      <c r="H468" s="8"/>
      <c r="J468" s="8"/>
      <c r="L468" s="8"/>
      <c r="M468" s="8"/>
      <c r="R468" s="8"/>
      <c r="S468" s="8"/>
    </row>
    <row r="469" spans="1:19">
      <c r="A469" s="8"/>
      <c r="B469" s="8"/>
      <c r="C469" s="8"/>
      <c r="D469" s="8"/>
      <c r="E469" s="8"/>
      <c r="F469" s="8"/>
      <c r="G469" s="8"/>
      <c r="H469" s="8"/>
      <c r="J469" s="8"/>
      <c r="L469" s="8"/>
      <c r="M469" s="8"/>
      <c r="R469" s="8"/>
      <c r="S469" s="8"/>
    </row>
    <row r="470" spans="1:19">
      <c r="A470" s="8"/>
      <c r="B470" s="8"/>
      <c r="C470" s="8"/>
      <c r="D470" s="8"/>
      <c r="E470" s="8"/>
      <c r="F470" s="8"/>
      <c r="G470" s="8"/>
      <c r="H470" s="8"/>
      <c r="J470" s="8"/>
      <c r="L470" s="8"/>
      <c r="M470" s="8"/>
      <c r="R470" s="8"/>
      <c r="S470" s="8"/>
    </row>
    <row r="471" spans="1:19">
      <c r="A471" s="8"/>
      <c r="B471" s="8"/>
      <c r="C471" s="8"/>
      <c r="D471" s="8"/>
      <c r="E471" s="8"/>
      <c r="F471" s="8"/>
      <c r="G471" s="8"/>
      <c r="H471" s="8"/>
      <c r="J471" s="8"/>
      <c r="L471" s="8"/>
      <c r="M471" s="8"/>
      <c r="R471" s="8"/>
      <c r="S471" s="8"/>
    </row>
    <row r="472" spans="1:19">
      <c r="A472" s="8"/>
      <c r="B472" s="8"/>
      <c r="C472" s="8"/>
      <c r="D472" s="8"/>
      <c r="E472" s="8"/>
      <c r="F472" s="8"/>
      <c r="G472" s="8"/>
      <c r="H472" s="8"/>
      <c r="J472" s="8"/>
      <c r="L472" s="8"/>
      <c r="M472" s="8"/>
      <c r="R472" s="8"/>
      <c r="S472" s="8"/>
    </row>
    <row r="473" spans="1:19">
      <c r="A473" s="8"/>
      <c r="B473" s="8"/>
      <c r="C473" s="8"/>
      <c r="D473" s="8"/>
      <c r="E473" s="8"/>
      <c r="F473" s="8"/>
      <c r="G473" s="8"/>
      <c r="H473" s="8"/>
      <c r="J473" s="8"/>
      <c r="L473" s="8"/>
      <c r="M473" s="8"/>
      <c r="R473" s="8"/>
      <c r="S473" s="8"/>
    </row>
    <row r="474" spans="1:19">
      <c r="A474" s="8"/>
      <c r="B474" s="8"/>
      <c r="C474" s="8"/>
      <c r="D474" s="8"/>
      <c r="E474" s="8"/>
      <c r="F474" s="8"/>
      <c r="G474" s="8"/>
      <c r="H474" s="8"/>
      <c r="J474" s="8"/>
      <c r="L474" s="8"/>
      <c r="M474" s="8"/>
      <c r="R474" s="8"/>
      <c r="S474" s="8"/>
    </row>
    <row r="475" spans="1:19">
      <c r="A475" s="8"/>
      <c r="B475" s="8"/>
      <c r="C475" s="8"/>
      <c r="D475" s="8"/>
      <c r="E475" s="8"/>
      <c r="F475" s="8"/>
      <c r="G475" s="8"/>
      <c r="H475" s="8"/>
      <c r="J475" s="8"/>
      <c r="L475" s="8"/>
      <c r="M475" s="8"/>
      <c r="R475" s="8"/>
      <c r="S475" s="8"/>
    </row>
    <row r="476" spans="1:19">
      <c r="A476" s="8"/>
      <c r="B476" s="8"/>
      <c r="C476" s="8"/>
      <c r="D476" s="8"/>
      <c r="E476" s="8"/>
      <c r="F476" s="8"/>
      <c r="G476" s="8"/>
      <c r="H476" s="8"/>
      <c r="J476" s="8"/>
      <c r="L476" s="8"/>
      <c r="M476" s="8"/>
      <c r="R476" s="8"/>
      <c r="S476" s="8"/>
    </row>
    <row r="477" spans="1:19">
      <c r="A477" s="8"/>
      <c r="B477" s="8"/>
      <c r="C477" s="8"/>
      <c r="D477" s="8"/>
      <c r="E477" s="8"/>
      <c r="F477" s="8"/>
      <c r="G477" s="8"/>
      <c r="H477" s="8"/>
      <c r="J477" s="8"/>
      <c r="L477" s="8"/>
      <c r="M477" s="8"/>
      <c r="R477" s="8"/>
      <c r="S477" s="8"/>
    </row>
    <row r="478" spans="1:19">
      <c r="A478" s="8"/>
      <c r="B478" s="8"/>
      <c r="C478" s="8"/>
      <c r="D478" s="8"/>
      <c r="E478" s="8"/>
      <c r="F478" s="8"/>
      <c r="G478" s="8"/>
      <c r="H478" s="8"/>
      <c r="J478" s="8"/>
      <c r="L478" s="8"/>
      <c r="M478" s="8"/>
      <c r="R478" s="8"/>
      <c r="S478" s="8"/>
    </row>
    <row r="479" spans="1:19">
      <c r="A479" s="8"/>
      <c r="B479" s="8"/>
      <c r="C479" s="8"/>
      <c r="D479" s="8"/>
      <c r="E479" s="8"/>
      <c r="F479" s="8"/>
      <c r="G479" s="8"/>
      <c r="H479" s="8"/>
      <c r="J479" s="8"/>
      <c r="L479" s="8"/>
      <c r="M479" s="8"/>
      <c r="R479" s="8"/>
      <c r="S479" s="8"/>
    </row>
    <row r="480" spans="1:19">
      <c r="A480" s="8"/>
      <c r="B480" s="8"/>
      <c r="C480" s="8"/>
      <c r="D480" s="8"/>
      <c r="E480" s="8"/>
      <c r="F480" s="8"/>
      <c r="G480" s="8"/>
      <c r="H480" s="8"/>
      <c r="J480" s="8"/>
      <c r="L480" s="8"/>
      <c r="M480" s="8"/>
      <c r="R480" s="8"/>
      <c r="S480" s="8"/>
    </row>
    <row r="481" spans="1:19">
      <c r="A481" s="8"/>
      <c r="B481" s="8"/>
      <c r="C481" s="8"/>
      <c r="D481" s="8"/>
      <c r="E481" s="8"/>
      <c r="F481" s="8"/>
      <c r="G481" s="8"/>
      <c r="H481" s="8"/>
      <c r="J481" s="8"/>
      <c r="L481" s="8"/>
      <c r="M481" s="8"/>
      <c r="R481" s="8"/>
      <c r="S481" s="8"/>
    </row>
    <row r="482" spans="1:19">
      <c r="A482" s="8"/>
      <c r="B482" s="8"/>
      <c r="C482" s="8"/>
      <c r="D482" s="8"/>
      <c r="E482" s="8"/>
      <c r="F482" s="8"/>
      <c r="G482" s="8"/>
      <c r="H482" s="8"/>
      <c r="J482" s="8"/>
      <c r="L482" s="8"/>
      <c r="M482" s="8"/>
      <c r="R482" s="8"/>
      <c r="S482" s="8"/>
    </row>
    <row r="483" spans="1:19">
      <c r="A483" s="8"/>
      <c r="B483" s="8"/>
      <c r="C483" s="8"/>
      <c r="D483" s="8"/>
      <c r="E483" s="8"/>
      <c r="F483" s="8"/>
      <c r="G483" s="8"/>
      <c r="H483" s="8"/>
      <c r="J483" s="8"/>
      <c r="L483" s="8"/>
      <c r="M483" s="8"/>
      <c r="R483" s="8"/>
      <c r="S483" s="8"/>
    </row>
    <row r="484" spans="1:19">
      <c r="A484" s="8"/>
      <c r="B484" s="8"/>
      <c r="C484" s="8"/>
      <c r="D484" s="8"/>
      <c r="E484" s="8"/>
      <c r="F484" s="8"/>
      <c r="G484" s="8"/>
      <c r="H484" s="8"/>
      <c r="J484" s="8"/>
      <c r="L484" s="8"/>
      <c r="M484" s="8"/>
      <c r="R484" s="8"/>
      <c r="S484" s="8"/>
    </row>
    <row r="485" spans="1:19">
      <c r="A485" s="8"/>
      <c r="B485" s="8"/>
      <c r="C485" s="8"/>
      <c r="D485" s="8"/>
      <c r="E485" s="8"/>
      <c r="F485" s="8"/>
      <c r="G485" s="8"/>
      <c r="H485" s="8"/>
      <c r="J485" s="8"/>
      <c r="L485" s="8"/>
      <c r="M485" s="8"/>
      <c r="R485" s="8"/>
      <c r="S485" s="8"/>
    </row>
    <row r="486" spans="1:19">
      <c r="A486" s="8"/>
      <c r="B486" s="8"/>
      <c r="C486" s="8"/>
      <c r="D486" s="8"/>
      <c r="E486" s="8"/>
      <c r="F486" s="8"/>
      <c r="G486" s="8"/>
      <c r="H486" s="8"/>
      <c r="J486" s="8"/>
      <c r="L486" s="8"/>
      <c r="M486" s="8"/>
      <c r="R486" s="8"/>
      <c r="S486" s="8"/>
    </row>
    <row r="487" spans="1:19">
      <c r="A487" s="8"/>
      <c r="B487" s="8"/>
      <c r="C487" s="8"/>
      <c r="D487" s="8"/>
      <c r="E487" s="8"/>
      <c r="F487" s="8"/>
      <c r="G487" s="8"/>
      <c r="H487" s="8"/>
      <c r="J487" s="8"/>
      <c r="L487" s="8"/>
      <c r="M487" s="8"/>
      <c r="R487" s="8"/>
      <c r="S487" s="8"/>
    </row>
    <row r="488" spans="1:19">
      <c r="A488" s="8"/>
      <c r="B488" s="8"/>
      <c r="C488" s="8"/>
      <c r="D488" s="8"/>
      <c r="E488" s="8"/>
      <c r="F488" s="8"/>
      <c r="G488" s="8"/>
      <c r="H488" s="8"/>
      <c r="J488" s="8"/>
      <c r="L488" s="8"/>
      <c r="M488" s="8"/>
      <c r="R488" s="8"/>
      <c r="S488" s="8"/>
    </row>
    <row r="489" spans="1:19">
      <c r="A489" s="8"/>
      <c r="B489" s="8"/>
      <c r="C489" s="8"/>
      <c r="D489" s="8"/>
      <c r="E489" s="8"/>
      <c r="F489" s="8"/>
      <c r="G489" s="8"/>
      <c r="H489" s="8"/>
      <c r="J489" s="8"/>
      <c r="L489" s="8"/>
      <c r="M489" s="8"/>
      <c r="R489" s="8"/>
      <c r="S489" s="8"/>
    </row>
    <row r="490" spans="1:19">
      <c r="A490" s="8"/>
      <c r="B490" s="8"/>
      <c r="C490" s="8"/>
      <c r="D490" s="8"/>
      <c r="E490" s="8"/>
      <c r="F490" s="8"/>
      <c r="G490" s="8"/>
      <c r="H490" s="8"/>
      <c r="J490" s="8"/>
      <c r="L490" s="8"/>
      <c r="M490" s="8"/>
      <c r="R490" s="8"/>
      <c r="S490" s="8"/>
    </row>
    <row r="491" spans="1:19">
      <c r="A491" s="8"/>
      <c r="B491" s="8"/>
      <c r="C491" s="8"/>
      <c r="D491" s="8"/>
      <c r="E491" s="8"/>
      <c r="F491" s="8"/>
      <c r="G491" s="8"/>
      <c r="H491" s="8"/>
      <c r="J491" s="8"/>
      <c r="L491" s="8"/>
      <c r="M491" s="8"/>
      <c r="R491" s="8"/>
      <c r="S491" s="8"/>
    </row>
    <row r="492" spans="1:19">
      <c r="A492" s="8"/>
      <c r="B492" s="8"/>
      <c r="C492" s="8"/>
      <c r="D492" s="8"/>
      <c r="E492" s="8"/>
      <c r="F492" s="8"/>
      <c r="G492" s="8"/>
      <c r="H492" s="8"/>
      <c r="J492" s="8"/>
      <c r="L492" s="8"/>
      <c r="M492" s="8"/>
      <c r="R492" s="8"/>
      <c r="S492" s="8"/>
    </row>
    <row r="493" spans="1:19">
      <c r="A493" s="8"/>
      <c r="B493" s="8"/>
      <c r="C493" s="8"/>
      <c r="D493" s="8"/>
      <c r="E493" s="8"/>
      <c r="F493" s="8"/>
      <c r="G493" s="8"/>
      <c r="H493" s="8"/>
      <c r="J493" s="8"/>
      <c r="L493" s="8"/>
      <c r="M493" s="8"/>
      <c r="R493" s="8"/>
      <c r="S493" s="8"/>
    </row>
    <row r="494" spans="1:19">
      <c r="A494" s="8"/>
      <c r="B494" s="8"/>
      <c r="C494" s="8"/>
      <c r="D494" s="8"/>
      <c r="E494" s="8"/>
      <c r="F494" s="8"/>
      <c r="G494" s="8"/>
      <c r="H494" s="8"/>
      <c r="J494" s="8"/>
      <c r="L494" s="8"/>
      <c r="M494" s="8"/>
      <c r="R494" s="8"/>
      <c r="S494" s="8"/>
    </row>
    <row r="495" spans="1:19">
      <c r="A495" s="8"/>
      <c r="B495" s="8"/>
      <c r="C495" s="8"/>
      <c r="D495" s="8"/>
      <c r="E495" s="8"/>
      <c r="F495" s="8"/>
      <c r="G495" s="8"/>
      <c r="H495" s="8"/>
      <c r="J495" s="8"/>
      <c r="L495" s="8"/>
      <c r="M495" s="8"/>
      <c r="R495" s="8"/>
      <c r="S495" s="8"/>
    </row>
    <row r="496" spans="1:19">
      <c r="A496" s="8"/>
      <c r="B496" s="8"/>
      <c r="C496" s="8"/>
      <c r="D496" s="8"/>
      <c r="E496" s="8"/>
      <c r="F496" s="8"/>
      <c r="G496" s="8"/>
      <c r="H496" s="8"/>
      <c r="J496" s="8"/>
      <c r="L496" s="8"/>
      <c r="M496" s="8"/>
      <c r="R496" s="8"/>
      <c r="S496" s="8"/>
    </row>
    <row r="497" spans="1:19">
      <c r="A497" s="8"/>
      <c r="B497" s="8"/>
      <c r="C497" s="8"/>
      <c r="D497" s="8"/>
      <c r="E497" s="8"/>
      <c r="F497" s="8"/>
      <c r="G497" s="8"/>
      <c r="H497" s="8"/>
      <c r="J497" s="8"/>
      <c r="L497" s="8"/>
      <c r="M497" s="8"/>
      <c r="R497" s="8"/>
      <c r="S497" s="8"/>
    </row>
    <row r="498" spans="1:19">
      <c r="A498" s="8"/>
      <c r="B498" s="8"/>
      <c r="C498" s="8"/>
      <c r="D498" s="8"/>
      <c r="E498" s="8"/>
      <c r="F498" s="8"/>
      <c r="G498" s="8"/>
      <c r="H498" s="8"/>
      <c r="J498" s="8"/>
      <c r="L498" s="8"/>
      <c r="M498" s="8"/>
      <c r="R498" s="8"/>
      <c r="S498" s="8"/>
    </row>
    <row r="499" spans="1:19">
      <c r="A499" s="8"/>
      <c r="B499" s="8"/>
      <c r="C499" s="8"/>
      <c r="D499" s="8"/>
      <c r="E499" s="8"/>
      <c r="F499" s="8"/>
      <c r="G499" s="8"/>
      <c r="H499" s="8"/>
      <c r="J499" s="8"/>
      <c r="L499" s="8"/>
      <c r="M499" s="8"/>
      <c r="R499" s="8"/>
      <c r="S499" s="8"/>
    </row>
    <row r="500" spans="1:19">
      <c r="A500" s="8"/>
      <c r="B500" s="8"/>
      <c r="C500" s="8"/>
      <c r="D500" s="8"/>
      <c r="E500" s="8"/>
      <c r="F500" s="8"/>
      <c r="G500" s="8"/>
      <c r="H500" s="8"/>
      <c r="J500" s="8"/>
      <c r="L500" s="8"/>
      <c r="M500" s="8"/>
      <c r="R500" s="8"/>
      <c r="S500" s="8"/>
    </row>
    <row r="501" spans="1:19">
      <c r="A501" s="8"/>
      <c r="B501" s="8"/>
      <c r="C501" s="8"/>
      <c r="D501" s="8"/>
      <c r="E501" s="8"/>
      <c r="F501" s="8"/>
      <c r="G501" s="8"/>
      <c r="H501" s="8"/>
      <c r="J501" s="8"/>
      <c r="L501" s="8"/>
      <c r="M501" s="8"/>
      <c r="R501" s="8"/>
      <c r="S501" s="8"/>
    </row>
    <row r="502" spans="1:19">
      <c r="A502" s="8"/>
      <c r="B502" s="8"/>
      <c r="C502" s="8"/>
      <c r="D502" s="8"/>
      <c r="E502" s="8"/>
      <c r="F502" s="8"/>
      <c r="G502" s="8"/>
      <c r="H502" s="8"/>
      <c r="J502" s="8"/>
      <c r="L502" s="8"/>
      <c r="M502" s="8"/>
      <c r="R502" s="8"/>
      <c r="S502" s="8"/>
    </row>
    <row r="503" spans="1:19">
      <c r="A503" s="8"/>
      <c r="B503" s="8"/>
      <c r="C503" s="8"/>
      <c r="D503" s="8"/>
      <c r="E503" s="8"/>
      <c r="F503" s="8"/>
      <c r="G503" s="8"/>
      <c r="H503" s="8"/>
      <c r="J503" s="8"/>
      <c r="L503" s="8"/>
      <c r="M503" s="8"/>
      <c r="R503" s="8"/>
      <c r="S503" s="8"/>
    </row>
    <row r="504" spans="1:19">
      <c r="A504" s="8"/>
      <c r="B504" s="8"/>
      <c r="C504" s="8"/>
      <c r="D504" s="8"/>
      <c r="E504" s="8"/>
      <c r="F504" s="8"/>
      <c r="G504" s="8"/>
      <c r="H504" s="8"/>
      <c r="J504" s="8"/>
      <c r="L504" s="8"/>
      <c r="M504" s="8"/>
      <c r="R504" s="8"/>
      <c r="S504" s="8"/>
    </row>
    <row r="505" spans="1:19">
      <c r="A505" s="8"/>
      <c r="B505" s="8"/>
      <c r="C505" s="8"/>
      <c r="D505" s="8"/>
      <c r="E505" s="8"/>
      <c r="F505" s="8"/>
      <c r="G505" s="8"/>
      <c r="H505" s="8"/>
      <c r="J505" s="8"/>
      <c r="L505" s="8"/>
      <c r="M505" s="8"/>
      <c r="R505" s="8"/>
      <c r="S505" s="8"/>
    </row>
    <row r="506" spans="1:19">
      <c r="A506" s="8"/>
      <c r="B506" s="8"/>
      <c r="C506" s="8"/>
      <c r="D506" s="8"/>
      <c r="E506" s="8"/>
      <c r="F506" s="8"/>
      <c r="G506" s="8"/>
      <c r="H506" s="8"/>
      <c r="J506" s="8"/>
      <c r="L506" s="8"/>
      <c r="M506" s="8"/>
      <c r="R506" s="8"/>
      <c r="S506" s="8"/>
    </row>
    <row r="507" spans="1:19">
      <c r="A507" s="8"/>
      <c r="B507" s="8"/>
      <c r="C507" s="8"/>
      <c r="D507" s="8"/>
      <c r="E507" s="8"/>
      <c r="F507" s="8"/>
      <c r="G507" s="8"/>
      <c r="H507" s="8"/>
      <c r="J507" s="8"/>
      <c r="L507" s="8"/>
      <c r="M507" s="8"/>
      <c r="R507" s="8"/>
      <c r="S507" s="8"/>
    </row>
    <row r="508" spans="1:19">
      <c r="A508" s="8"/>
      <c r="B508" s="8"/>
      <c r="C508" s="8"/>
      <c r="D508" s="8"/>
      <c r="E508" s="8"/>
      <c r="F508" s="8"/>
      <c r="G508" s="8"/>
      <c r="H508" s="8"/>
      <c r="J508" s="8"/>
      <c r="L508" s="8"/>
      <c r="M508" s="8"/>
      <c r="R508" s="8"/>
      <c r="S508" s="8"/>
    </row>
    <row r="509" spans="1:19">
      <c r="A509" s="8"/>
      <c r="B509" s="8"/>
      <c r="C509" s="8"/>
      <c r="D509" s="8"/>
      <c r="E509" s="8"/>
      <c r="F509" s="8"/>
      <c r="G509" s="8"/>
      <c r="H509" s="8"/>
      <c r="J509" s="8"/>
      <c r="L509" s="8"/>
      <c r="M509" s="8"/>
      <c r="R509" s="8"/>
      <c r="S509" s="8"/>
    </row>
    <row r="510" spans="1:19">
      <c r="A510" s="8"/>
      <c r="B510" s="8"/>
      <c r="C510" s="8"/>
      <c r="D510" s="8"/>
      <c r="E510" s="8"/>
      <c r="F510" s="8"/>
      <c r="G510" s="8"/>
      <c r="H510" s="8"/>
      <c r="J510" s="8"/>
      <c r="L510" s="8"/>
      <c r="M510" s="8"/>
      <c r="R510" s="8"/>
      <c r="S510" s="8"/>
    </row>
    <row r="511" spans="1:19">
      <c r="A511" s="8"/>
      <c r="B511" s="8"/>
      <c r="C511" s="8"/>
      <c r="D511" s="8"/>
      <c r="E511" s="8"/>
      <c r="F511" s="8"/>
      <c r="G511" s="8"/>
      <c r="H511" s="8"/>
      <c r="J511" s="8"/>
      <c r="L511" s="8"/>
      <c r="M511" s="8"/>
      <c r="R511" s="8"/>
      <c r="S511" s="8"/>
    </row>
    <row r="512" spans="1:19">
      <c r="A512" s="8"/>
      <c r="B512" s="8"/>
      <c r="C512" s="8"/>
      <c r="D512" s="8"/>
      <c r="E512" s="8"/>
      <c r="F512" s="8"/>
      <c r="G512" s="8"/>
      <c r="H512" s="8"/>
      <c r="J512" s="8"/>
      <c r="L512" s="8"/>
      <c r="M512" s="8"/>
      <c r="R512" s="8"/>
      <c r="S512" s="8"/>
    </row>
    <row r="513" spans="1:19">
      <c r="A513" s="8"/>
      <c r="B513" s="8"/>
      <c r="C513" s="8"/>
      <c r="D513" s="8"/>
      <c r="E513" s="8"/>
      <c r="F513" s="8"/>
      <c r="G513" s="8"/>
      <c r="H513" s="8"/>
      <c r="J513" s="8"/>
      <c r="L513" s="8"/>
      <c r="M513" s="8"/>
      <c r="R513" s="8"/>
      <c r="S513" s="8"/>
    </row>
    <row r="514" spans="1:19">
      <c r="A514" s="8"/>
      <c r="B514" s="8"/>
      <c r="C514" s="8"/>
      <c r="D514" s="8"/>
      <c r="E514" s="8"/>
      <c r="F514" s="8"/>
      <c r="G514" s="8"/>
      <c r="H514" s="8"/>
      <c r="J514" s="8"/>
      <c r="L514" s="8"/>
      <c r="M514" s="8"/>
      <c r="R514" s="8"/>
      <c r="S514" s="8"/>
    </row>
    <row r="515" spans="1:19">
      <c r="A515" s="8"/>
      <c r="B515" s="8"/>
      <c r="C515" s="8"/>
      <c r="D515" s="8"/>
      <c r="E515" s="8"/>
      <c r="F515" s="8"/>
      <c r="G515" s="8"/>
      <c r="H515" s="8"/>
      <c r="J515" s="8"/>
      <c r="L515" s="8"/>
      <c r="M515" s="8"/>
      <c r="R515" s="8"/>
      <c r="S515" s="8"/>
    </row>
    <row r="516" spans="1:19">
      <c r="A516" s="8"/>
      <c r="B516" s="8"/>
      <c r="C516" s="8"/>
      <c r="D516" s="8"/>
      <c r="E516" s="8"/>
      <c r="F516" s="8"/>
      <c r="G516" s="8"/>
      <c r="H516" s="8"/>
      <c r="J516" s="8"/>
      <c r="L516" s="8"/>
      <c r="M516" s="8"/>
      <c r="R516" s="8"/>
      <c r="S516" s="8"/>
    </row>
    <row r="517" spans="1:19">
      <c r="A517" s="8"/>
      <c r="B517" s="8"/>
      <c r="C517" s="8"/>
      <c r="D517" s="8"/>
      <c r="E517" s="8"/>
      <c r="F517" s="8"/>
      <c r="G517" s="8"/>
      <c r="H517" s="8"/>
      <c r="J517" s="8"/>
      <c r="L517" s="8"/>
      <c r="M517" s="8"/>
      <c r="R517" s="8"/>
      <c r="S517" s="8"/>
    </row>
    <row r="518" spans="1:19">
      <c r="A518" s="8"/>
      <c r="B518" s="8"/>
      <c r="C518" s="8"/>
      <c r="D518" s="8"/>
      <c r="E518" s="8"/>
      <c r="F518" s="8"/>
      <c r="G518" s="8"/>
      <c r="H518" s="8"/>
      <c r="J518" s="8"/>
      <c r="L518" s="8"/>
      <c r="M518" s="8"/>
      <c r="R518" s="8"/>
      <c r="S518" s="8"/>
    </row>
    <row r="519" spans="1:19">
      <c r="A519" s="8"/>
      <c r="B519" s="8"/>
      <c r="C519" s="8"/>
      <c r="D519" s="8"/>
      <c r="E519" s="8"/>
      <c r="F519" s="8"/>
      <c r="G519" s="8"/>
      <c r="H519" s="8"/>
      <c r="J519" s="8"/>
      <c r="L519" s="8"/>
      <c r="M519" s="8"/>
      <c r="R519" s="8"/>
      <c r="S519" s="8"/>
    </row>
    <row r="520" spans="1:19">
      <c r="A520" s="8"/>
      <c r="B520" s="8"/>
      <c r="C520" s="8"/>
      <c r="D520" s="8"/>
      <c r="E520" s="8"/>
      <c r="F520" s="8"/>
      <c r="G520" s="8"/>
      <c r="H520" s="8"/>
      <c r="J520" s="8"/>
      <c r="L520" s="8"/>
      <c r="M520" s="8"/>
      <c r="R520" s="8"/>
      <c r="S520" s="8"/>
    </row>
    <row r="521" spans="1:19">
      <c r="A521" s="8"/>
      <c r="B521" s="8"/>
      <c r="C521" s="8"/>
      <c r="D521" s="8"/>
      <c r="E521" s="8"/>
      <c r="F521" s="8"/>
      <c r="G521" s="8"/>
      <c r="H521" s="8"/>
      <c r="J521" s="8"/>
      <c r="L521" s="8"/>
      <c r="M521" s="8"/>
      <c r="R521" s="8"/>
      <c r="S521" s="8"/>
    </row>
    <row r="522" spans="1:19">
      <c r="A522" s="8"/>
      <c r="B522" s="8"/>
      <c r="C522" s="8"/>
      <c r="D522" s="8"/>
      <c r="E522" s="8"/>
      <c r="F522" s="8"/>
      <c r="G522" s="8"/>
      <c r="H522" s="8"/>
      <c r="J522" s="8"/>
      <c r="L522" s="8"/>
      <c r="M522" s="8"/>
      <c r="R522" s="8"/>
      <c r="S522" s="8"/>
    </row>
    <row r="523" spans="1:19">
      <c r="A523" s="8"/>
      <c r="B523" s="8"/>
      <c r="C523" s="8"/>
      <c r="D523" s="8"/>
      <c r="E523" s="8"/>
      <c r="F523" s="8"/>
      <c r="G523" s="8"/>
      <c r="H523" s="8"/>
      <c r="J523" s="8"/>
      <c r="L523" s="8"/>
      <c r="M523" s="8"/>
      <c r="R523" s="8"/>
      <c r="S523" s="8"/>
    </row>
    <row r="524" spans="1:19">
      <c r="A524" s="8"/>
      <c r="B524" s="8"/>
      <c r="C524" s="8"/>
      <c r="D524" s="8"/>
      <c r="E524" s="8"/>
      <c r="F524" s="8"/>
      <c r="G524" s="8"/>
      <c r="H524" s="8"/>
      <c r="J524" s="8"/>
      <c r="L524" s="8"/>
      <c r="M524" s="8"/>
      <c r="R524" s="8"/>
      <c r="S524" s="8"/>
    </row>
    <row r="525" spans="1:19">
      <c r="A525" s="8"/>
      <c r="B525" s="8"/>
      <c r="C525" s="8"/>
      <c r="D525" s="8"/>
      <c r="E525" s="8"/>
      <c r="F525" s="8"/>
      <c r="G525" s="8"/>
      <c r="H525" s="8"/>
      <c r="J525" s="8"/>
      <c r="L525" s="8"/>
      <c r="M525" s="8"/>
      <c r="R525" s="8"/>
      <c r="S525" s="8"/>
    </row>
    <row r="526" spans="1:19">
      <c r="A526" s="8"/>
      <c r="B526" s="8"/>
      <c r="C526" s="8"/>
      <c r="D526" s="8"/>
      <c r="E526" s="8"/>
      <c r="F526" s="8"/>
      <c r="G526" s="8"/>
      <c r="H526" s="8"/>
      <c r="J526" s="8"/>
      <c r="L526" s="8"/>
      <c r="M526" s="8"/>
      <c r="R526" s="8"/>
      <c r="S526" s="8"/>
    </row>
    <row r="527" spans="1:19">
      <c r="A527" s="8"/>
      <c r="B527" s="8"/>
      <c r="C527" s="8"/>
      <c r="D527" s="8"/>
      <c r="E527" s="8"/>
      <c r="F527" s="8"/>
      <c r="G527" s="8"/>
      <c r="H527" s="8"/>
      <c r="J527" s="8"/>
      <c r="L527" s="8"/>
      <c r="M527" s="8"/>
      <c r="R527" s="8"/>
      <c r="S527" s="8"/>
    </row>
    <row r="528" spans="1:19">
      <c r="A528" s="8"/>
      <c r="B528" s="8"/>
      <c r="C528" s="8"/>
      <c r="D528" s="8"/>
      <c r="E528" s="8"/>
      <c r="F528" s="8"/>
      <c r="G528" s="8"/>
      <c r="H528" s="8"/>
      <c r="J528" s="8"/>
      <c r="L528" s="8"/>
      <c r="M528" s="8"/>
      <c r="R528" s="8"/>
      <c r="S528" s="8"/>
    </row>
    <row r="529" spans="1:19">
      <c r="A529" s="8"/>
      <c r="B529" s="8"/>
      <c r="C529" s="8"/>
      <c r="D529" s="8"/>
      <c r="E529" s="8"/>
      <c r="F529" s="8"/>
      <c r="G529" s="8"/>
      <c r="H529" s="8"/>
      <c r="J529" s="8"/>
      <c r="L529" s="8"/>
      <c r="M529" s="8"/>
      <c r="R529" s="8"/>
      <c r="S529" s="8"/>
    </row>
    <row r="530" spans="1:19">
      <c r="A530" s="8"/>
      <c r="B530" s="8"/>
      <c r="C530" s="8"/>
      <c r="D530" s="8"/>
      <c r="E530" s="8"/>
      <c r="F530" s="8"/>
      <c r="G530" s="8"/>
      <c r="H530" s="8"/>
      <c r="J530" s="8"/>
      <c r="L530" s="8"/>
      <c r="M530" s="8"/>
      <c r="R530" s="8"/>
      <c r="S530" s="8"/>
    </row>
    <row r="531" spans="1:19">
      <c r="A531" s="8"/>
      <c r="B531" s="8"/>
      <c r="C531" s="8"/>
      <c r="D531" s="8"/>
      <c r="E531" s="8"/>
      <c r="F531" s="8"/>
      <c r="G531" s="8"/>
      <c r="H531" s="8"/>
      <c r="J531" s="8"/>
      <c r="L531" s="8"/>
      <c r="M531" s="8"/>
      <c r="R531" s="8"/>
      <c r="S531" s="8"/>
    </row>
    <row r="532" spans="1:19">
      <c r="A532" s="8"/>
      <c r="B532" s="8"/>
      <c r="C532" s="8"/>
      <c r="D532" s="8"/>
      <c r="E532" s="8"/>
      <c r="F532" s="8"/>
      <c r="G532" s="8"/>
      <c r="H532" s="8"/>
      <c r="J532" s="8"/>
      <c r="L532" s="8"/>
      <c r="M532" s="8"/>
      <c r="R532" s="8"/>
      <c r="S532" s="8"/>
    </row>
    <row r="533" spans="1:19">
      <c r="A533" s="8"/>
      <c r="B533" s="8"/>
      <c r="C533" s="8"/>
      <c r="D533" s="8"/>
      <c r="E533" s="8"/>
      <c r="F533" s="8"/>
      <c r="G533" s="8"/>
      <c r="H533" s="8"/>
      <c r="J533" s="8"/>
      <c r="L533" s="8"/>
      <c r="M533" s="8"/>
      <c r="R533" s="8"/>
      <c r="S533" s="8"/>
    </row>
    <row r="534" spans="1:19">
      <c r="A534" s="8"/>
      <c r="B534" s="8"/>
      <c r="C534" s="8"/>
      <c r="D534" s="8"/>
      <c r="E534" s="8"/>
      <c r="F534" s="8"/>
      <c r="G534" s="8"/>
      <c r="H534" s="8"/>
      <c r="J534" s="8"/>
      <c r="L534" s="8"/>
      <c r="M534" s="8"/>
      <c r="R534" s="8"/>
      <c r="S534" s="8"/>
    </row>
    <row r="535" spans="1:19">
      <c r="A535" s="8"/>
      <c r="B535" s="8"/>
      <c r="C535" s="8"/>
      <c r="D535" s="8"/>
      <c r="E535" s="8"/>
      <c r="F535" s="8"/>
      <c r="G535" s="8"/>
      <c r="H535" s="8"/>
      <c r="J535" s="8"/>
      <c r="L535" s="8"/>
      <c r="M535" s="8"/>
      <c r="R535" s="8"/>
      <c r="S535" s="8"/>
    </row>
    <row r="536" spans="1:19">
      <c r="A536" s="8"/>
      <c r="B536" s="8"/>
      <c r="C536" s="8"/>
      <c r="D536" s="8"/>
      <c r="E536" s="8"/>
      <c r="F536" s="8"/>
      <c r="G536" s="8"/>
      <c r="H536" s="8"/>
      <c r="J536" s="8"/>
      <c r="L536" s="8"/>
      <c r="M536" s="8"/>
      <c r="R536" s="8"/>
      <c r="S536" s="8"/>
    </row>
    <row r="537" spans="1:19">
      <c r="A537" s="8"/>
      <c r="B537" s="8"/>
      <c r="C537" s="8"/>
      <c r="D537" s="8"/>
      <c r="E537" s="8"/>
      <c r="F537" s="8"/>
      <c r="G537" s="8"/>
      <c r="H537" s="8"/>
      <c r="J537" s="8"/>
      <c r="L537" s="8"/>
      <c r="M537" s="8"/>
      <c r="R537" s="8"/>
      <c r="S537" s="8"/>
    </row>
    <row r="538" spans="1:19">
      <c r="A538" s="8"/>
      <c r="B538" s="8"/>
      <c r="C538" s="8"/>
      <c r="D538" s="8"/>
      <c r="E538" s="8"/>
      <c r="F538" s="8"/>
      <c r="G538" s="8"/>
      <c r="H538" s="8"/>
      <c r="J538" s="8"/>
      <c r="L538" s="8"/>
      <c r="M538" s="8"/>
      <c r="R538" s="8"/>
      <c r="S538" s="8"/>
    </row>
    <row r="539" spans="1:19">
      <c r="A539" s="8"/>
      <c r="B539" s="8"/>
      <c r="C539" s="8"/>
      <c r="D539" s="8"/>
      <c r="E539" s="8"/>
      <c r="F539" s="8"/>
      <c r="G539" s="8"/>
      <c r="H539" s="8"/>
      <c r="J539" s="8"/>
      <c r="L539" s="8"/>
      <c r="M539" s="8"/>
      <c r="R539" s="8"/>
      <c r="S539" s="8"/>
    </row>
    <row r="540" spans="1:19">
      <c r="A540" s="8"/>
      <c r="B540" s="8"/>
      <c r="C540" s="8"/>
      <c r="D540" s="8"/>
      <c r="E540" s="8"/>
      <c r="F540" s="8"/>
      <c r="G540" s="8"/>
      <c r="H540" s="8"/>
      <c r="J540" s="8"/>
      <c r="L540" s="8"/>
      <c r="M540" s="8"/>
      <c r="R540" s="8"/>
      <c r="S540" s="8"/>
    </row>
    <row r="541" spans="1:19">
      <c r="A541" s="8"/>
      <c r="B541" s="8"/>
      <c r="C541" s="8"/>
      <c r="D541" s="8"/>
      <c r="E541" s="8"/>
      <c r="F541" s="8"/>
      <c r="G541" s="8"/>
      <c r="H541" s="8"/>
      <c r="J541" s="8"/>
      <c r="L541" s="8"/>
      <c r="M541" s="8"/>
      <c r="R541" s="8"/>
      <c r="S541" s="8"/>
    </row>
    <row r="542" spans="1:19">
      <c r="A542" s="8"/>
      <c r="B542" s="8"/>
      <c r="C542" s="8"/>
      <c r="D542" s="8"/>
      <c r="E542" s="8"/>
      <c r="F542" s="8"/>
      <c r="G542" s="8"/>
      <c r="H542" s="8"/>
      <c r="J542" s="8"/>
      <c r="L542" s="8"/>
      <c r="M542" s="8"/>
      <c r="R542" s="8"/>
      <c r="S542" s="8"/>
    </row>
    <row r="543" spans="1:19">
      <c r="A543" s="8"/>
      <c r="B543" s="8"/>
      <c r="C543" s="8"/>
      <c r="D543" s="8"/>
      <c r="E543" s="8"/>
      <c r="F543" s="8"/>
      <c r="G543" s="8"/>
      <c r="H543" s="8"/>
      <c r="J543" s="8"/>
      <c r="L543" s="8"/>
      <c r="M543" s="8"/>
      <c r="R543" s="8"/>
      <c r="S543" s="8"/>
    </row>
    <row r="544" spans="1:19">
      <c r="A544" s="8"/>
      <c r="B544" s="8"/>
      <c r="C544" s="8"/>
      <c r="D544" s="8"/>
      <c r="E544" s="8"/>
      <c r="F544" s="8"/>
      <c r="G544" s="8"/>
      <c r="H544" s="8"/>
      <c r="J544" s="8"/>
      <c r="L544" s="8"/>
      <c r="M544" s="8"/>
      <c r="R544" s="8"/>
      <c r="S544" s="8"/>
    </row>
    <row r="545" spans="1:19">
      <c r="A545" s="8"/>
      <c r="B545" s="8"/>
      <c r="C545" s="8"/>
      <c r="D545" s="8"/>
      <c r="E545" s="8"/>
      <c r="F545" s="8"/>
      <c r="G545" s="8"/>
      <c r="H545" s="8"/>
      <c r="J545" s="8"/>
      <c r="L545" s="8"/>
      <c r="M545" s="8"/>
      <c r="R545" s="8"/>
      <c r="S545" s="8"/>
    </row>
    <row r="546" spans="1:19">
      <c r="A546" s="8"/>
      <c r="B546" s="8"/>
      <c r="C546" s="8"/>
      <c r="D546" s="8"/>
      <c r="E546" s="8"/>
      <c r="F546" s="8"/>
      <c r="G546" s="8"/>
      <c r="H546" s="8"/>
      <c r="J546" s="8"/>
      <c r="L546" s="8"/>
      <c r="M546" s="8"/>
      <c r="R546" s="8"/>
      <c r="S546" s="8"/>
    </row>
    <row r="547" spans="1:19">
      <c r="A547" s="8"/>
      <c r="B547" s="8"/>
      <c r="C547" s="8"/>
      <c r="D547" s="8"/>
      <c r="E547" s="8"/>
      <c r="F547" s="8"/>
      <c r="G547" s="8"/>
      <c r="H547" s="8"/>
      <c r="J547" s="8"/>
      <c r="L547" s="8"/>
      <c r="M547" s="8"/>
      <c r="R547" s="8"/>
      <c r="S547" s="8"/>
    </row>
    <row r="548" spans="1:19">
      <c r="A548" s="8"/>
      <c r="B548" s="8"/>
      <c r="C548" s="8"/>
      <c r="D548" s="8"/>
      <c r="E548" s="8"/>
      <c r="F548" s="8"/>
      <c r="G548" s="8"/>
      <c r="H548" s="8"/>
      <c r="J548" s="8"/>
      <c r="L548" s="8"/>
      <c r="M548" s="8"/>
      <c r="R548" s="8"/>
      <c r="S548" s="8"/>
    </row>
    <row r="549" spans="1:19">
      <c r="A549" s="8"/>
      <c r="B549" s="8"/>
      <c r="C549" s="8"/>
      <c r="D549" s="8"/>
      <c r="E549" s="8"/>
      <c r="F549" s="8"/>
      <c r="G549" s="8"/>
      <c r="H549" s="8"/>
      <c r="J549" s="8"/>
      <c r="L549" s="8"/>
      <c r="M549" s="8"/>
      <c r="R549" s="8"/>
      <c r="S549" s="8"/>
    </row>
    <row r="550" spans="1:19">
      <c r="A550" s="8"/>
      <c r="B550" s="8"/>
      <c r="C550" s="8"/>
      <c r="D550" s="8"/>
      <c r="E550" s="8"/>
      <c r="F550" s="8"/>
      <c r="G550" s="8"/>
      <c r="H550" s="8"/>
      <c r="J550" s="8"/>
      <c r="L550" s="8"/>
      <c r="M550" s="8"/>
      <c r="R550" s="8"/>
      <c r="S550" s="8"/>
    </row>
    <row r="551" spans="1:19">
      <c r="A551" s="8"/>
      <c r="B551" s="8"/>
      <c r="C551" s="8"/>
      <c r="D551" s="8"/>
      <c r="E551" s="8"/>
      <c r="F551" s="8"/>
      <c r="G551" s="8"/>
      <c r="H551" s="8"/>
      <c r="J551" s="8"/>
      <c r="L551" s="8"/>
      <c r="M551" s="8"/>
      <c r="R551" s="8"/>
      <c r="S551" s="8"/>
    </row>
    <row r="552" spans="1:19">
      <c r="A552" s="8"/>
      <c r="B552" s="8"/>
      <c r="C552" s="8"/>
      <c r="D552" s="8"/>
      <c r="E552" s="8"/>
      <c r="F552" s="8"/>
      <c r="G552" s="8"/>
      <c r="H552" s="8"/>
      <c r="J552" s="8"/>
      <c r="L552" s="8"/>
      <c r="M552" s="8"/>
      <c r="R552" s="8"/>
      <c r="S552" s="8"/>
    </row>
    <row r="553" spans="1:19">
      <c r="A553" s="8"/>
      <c r="B553" s="8"/>
      <c r="C553" s="8"/>
      <c r="D553" s="8"/>
      <c r="E553" s="8"/>
      <c r="F553" s="8"/>
      <c r="G553" s="8"/>
      <c r="H553" s="8"/>
      <c r="J553" s="8"/>
      <c r="L553" s="8"/>
      <c r="M553" s="8"/>
      <c r="R553" s="8"/>
      <c r="S553" s="8"/>
    </row>
    <row r="554" spans="1:19">
      <c r="A554" s="8"/>
      <c r="B554" s="8"/>
      <c r="C554" s="8"/>
      <c r="D554" s="8"/>
      <c r="E554" s="8"/>
      <c r="F554" s="8"/>
      <c r="G554" s="8"/>
      <c r="H554" s="8"/>
      <c r="J554" s="8"/>
      <c r="L554" s="8"/>
      <c r="M554" s="8"/>
      <c r="R554" s="8"/>
      <c r="S554" s="8"/>
    </row>
    <row r="555" spans="1:19">
      <c r="A555" s="8"/>
      <c r="B555" s="8"/>
      <c r="C555" s="8"/>
      <c r="D555" s="8"/>
      <c r="E555" s="8"/>
      <c r="F555" s="8"/>
      <c r="G555" s="8"/>
      <c r="H555" s="8"/>
      <c r="J555" s="8"/>
      <c r="L555" s="8"/>
      <c r="M555" s="8"/>
      <c r="R555" s="8"/>
      <c r="S555" s="8"/>
    </row>
    <row r="556" spans="1:19">
      <c r="A556" s="8"/>
      <c r="B556" s="8"/>
      <c r="C556" s="8"/>
      <c r="D556" s="8"/>
      <c r="E556" s="8"/>
      <c r="F556" s="8"/>
      <c r="G556" s="8"/>
      <c r="H556" s="8"/>
      <c r="J556" s="8"/>
      <c r="L556" s="8"/>
      <c r="M556" s="8"/>
      <c r="R556" s="8"/>
      <c r="S556" s="8"/>
    </row>
    <row r="557" spans="1:19">
      <c r="A557" s="8"/>
      <c r="B557" s="8"/>
      <c r="C557" s="8"/>
      <c r="D557" s="8"/>
      <c r="E557" s="8"/>
      <c r="F557" s="8"/>
      <c r="G557" s="8"/>
      <c r="H557" s="8"/>
      <c r="J557" s="8"/>
      <c r="L557" s="8"/>
      <c r="M557" s="8"/>
      <c r="R557" s="8"/>
      <c r="S557" s="8"/>
    </row>
    <row r="558" spans="1:19">
      <c r="A558" s="8"/>
      <c r="B558" s="8"/>
      <c r="C558" s="8"/>
      <c r="D558" s="8"/>
      <c r="E558" s="8"/>
      <c r="F558" s="8"/>
      <c r="G558" s="8"/>
      <c r="H558" s="8"/>
      <c r="J558" s="8"/>
      <c r="L558" s="8"/>
      <c r="M558" s="8"/>
      <c r="R558" s="8"/>
      <c r="S558" s="8"/>
    </row>
    <row r="559" spans="1:19">
      <c r="A559" s="8"/>
      <c r="B559" s="8"/>
      <c r="C559" s="8"/>
      <c r="D559" s="8"/>
      <c r="E559" s="8"/>
      <c r="F559" s="8"/>
      <c r="G559" s="8"/>
      <c r="H559" s="8"/>
      <c r="J559" s="8"/>
      <c r="L559" s="8"/>
      <c r="M559" s="8"/>
      <c r="R559" s="8"/>
      <c r="S559" s="8"/>
    </row>
    <row r="560" spans="1:19">
      <c r="A560" s="8"/>
      <c r="B560" s="8"/>
      <c r="C560" s="8"/>
      <c r="D560" s="8"/>
      <c r="E560" s="8"/>
      <c r="F560" s="8"/>
      <c r="G560" s="8"/>
      <c r="H560" s="8"/>
      <c r="J560" s="8"/>
      <c r="L560" s="8"/>
      <c r="M560" s="8"/>
      <c r="R560" s="8"/>
      <c r="S560" s="8"/>
    </row>
    <row r="561" spans="1:19">
      <c r="A561" s="8"/>
      <c r="B561" s="8"/>
      <c r="C561" s="8"/>
      <c r="D561" s="8"/>
      <c r="E561" s="8"/>
      <c r="F561" s="8"/>
      <c r="G561" s="8"/>
      <c r="H561" s="8"/>
      <c r="J561" s="8"/>
      <c r="L561" s="8"/>
      <c r="M561" s="8"/>
      <c r="R561" s="8"/>
      <c r="S561" s="8"/>
    </row>
    <row r="562" spans="1:19">
      <c r="A562" s="8"/>
      <c r="B562" s="8"/>
      <c r="C562" s="8"/>
      <c r="D562" s="8"/>
      <c r="E562" s="8"/>
      <c r="F562" s="8"/>
      <c r="G562" s="8"/>
      <c r="H562" s="8"/>
      <c r="J562" s="8"/>
      <c r="L562" s="8"/>
      <c r="M562" s="8"/>
      <c r="R562" s="8"/>
      <c r="S562" s="8"/>
    </row>
    <row r="563" spans="1:19">
      <c r="A563" s="8"/>
      <c r="B563" s="8"/>
      <c r="C563" s="8"/>
      <c r="D563" s="8"/>
      <c r="E563" s="8"/>
      <c r="F563" s="8"/>
      <c r="G563" s="8"/>
      <c r="H563" s="8"/>
      <c r="J563" s="8"/>
      <c r="L563" s="8"/>
      <c r="M563" s="8"/>
      <c r="R563" s="8"/>
      <c r="S563" s="8"/>
    </row>
    <row r="564" spans="1:19">
      <c r="A564" s="8"/>
      <c r="B564" s="8"/>
      <c r="C564" s="8"/>
      <c r="D564" s="8"/>
      <c r="E564" s="8"/>
      <c r="F564" s="8"/>
      <c r="G564" s="8"/>
      <c r="H564" s="8"/>
      <c r="J564" s="8"/>
      <c r="L564" s="8"/>
      <c r="M564" s="8"/>
      <c r="R564" s="8"/>
      <c r="S564" s="8"/>
    </row>
    <row r="565" spans="1:19">
      <c r="A565" s="8"/>
      <c r="B565" s="8"/>
      <c r="C565" s="8"/>
      <c r="D565" s="8"/>
      <c r="E565" s="8"/>
      <c r="F565" s="8"/>
      <c r="G565" s="8"/>
      <c r="H565" s="8"/>
      <c r="J565" s="8"/>
      <c r="L565" s="8"/>
      <c r="M565" s="8"/>
      <c r="R565" s="8"/>
      <c r="S565" s="8"/>
    </row>
    <row r="566" spans="1:19">
      <c r="A566" s="8"/>
      <c r="B566" s="8"/>
      <c r="C566" s="8"/>
      <c r="D566" s="8"/>
      <c r="E566" s="8"/>
      <c r="F566" s="8"/>
      <c r="G566" s="8"/>
      <c r="H566" s="8"/>
      <c r="J566" s="8"/>
      <c r="L566" s="8"/>
      <c r="M566" s="8"/>
      <c r="R566" s="8"/>
      <c r="S566" s="8"/>
    </row>
    <row r="567" spans="1:19">
      <c r="A567" s="8"/>
      <c r="B567" s="8"/>
      <c r="C567" s="8"/>
      <c r="D567" s="8"/>
      <c r="E567" s="8"/>
      <c r="F567" s="8"/>
      <c r="G567" s="8"/>
      <c r="H567" s="8"/>
      <c r="J567" s="8"/>
      <c r="L567" s="8"/>
      <c r="M567" s="8"/>
      <c r="R567" s="8"/>
      <c r="S567" s="8"/>
    </row>
    <row r="568" spans="1:19">
      <c r="A568" s="8"/>
      <c r="B568" s="8"/>
      <c r="C568" s="8"/>
      <c r="D568" s="8"/>
      <c r="E568" s="8"/>
      <c r="F568" s="8"/>
      <c r="G568" s="8"/>
      <c r="H568" s="8"/>
      <c r="J568" s="8"/>
      <c r="L568" s="8"/>
      <c r="M568" s="8"/>
      <c r="R568" s="8"/>
      <c r="S568" s="8"/>
    </row>
    <row r="569" spans="1:19">
      <c r="A569" s="8"/>
      <c r="B569" s="8"/>
      <c r="C569" s="8"/>
      <c r="D569" s="8"/>
      <c r="E569" s="8"/>
      <c r="F569" s="8"/>
      <c r="G569" s="8"/>
      <c r="H569" s="8"/>
      <c r="J569" s="8"/>
      <c r="L569" s="8"/>
      <c r="M569" s="8"/>
      <c r="R569" s="8"/>
      <c r="S569" s="8"/>
    </row>
    <row r="570" spans="1:19">
      <c r="A570" s="8"/>
      <c r="B570" s="8"/>
      <c r="C570" s="8"/>
      <c r="D570" s="8"/>
      <c r="E570" s="8"/>
      <c r="F570" s="8"/>
      <c r="G570" s="8"/>
      <c r="H570" s="8"/>
      <c r="J570" s="8"/>
      <c r="L570" s="8"/>
      <c r="M570" s="8"/>
      <c r="R570" s="8"/>
      <c r="S570" s="8"/>
    </row>
    <row r="571" spans="1:19">
      <c r="A571" s="8"/>
      <c r="B571" s="8"/>
      <c r="C571" s="8"/>
      <c r="D571" s="8"/>
      <c r="E571" s="8"/>
      <c r="F571" s="8"/>
      <c r="G571" s="8"/>
      <c r="H571" s="8"/>
      <c r="J571" s="8"/>
      <c r="L571" s="8"/>
      <c r="M571" s="8"/>
      <c r="R571" s="8"/>
      <c r="S571" s="8"/>
    </row>
    <row r="572" spans="1:19">
      <c r="A572" s="8"/>
      <c r="B572" s="8"/>
      <c r="C572" s="8"/>
      <c r="D572" s="8"/>
      <c r="E572" s="8"/>
      <c r="F572" s="8"/>
      <c r="G572" s="8"/>
      <c r="H572" s="8"/>
      <c r="J572" s="8"/>
      <c r="L572" s="8"/>
      <c r="M572" s="8"/>
      <c r="R572" s="8"/>
      <c r="S572" s="8"/>
    </row>
    <row r="573" spans="1:19">
      <c r="A573" s="8"/>
      <c r="B573" s="8"/>
      <c r="C573" s="8"/>
      <c r="D573" s="8"/>
      <c r="E573" s="8"/>
      <c r="F573" s="8"/>
      <c r="G573" s="8"/>
      <c r="H573" s="8"/>
      <c r="J573" s="8"/>
      <c r="L573" s="8"/>
      <c r="M573" s="8"/>
      <c r="R573" s="8"/>
      <c r="S573" s="8"/>
    </row>
    <row r="574" spans="1:19">
      <c r="A574" s="8"/>
      <c r="B574" s="8"/>
      <c r="C574" s="8"/>
      <c r="D574" s="8"/>
      <c r="E574" s="8"/>
      <c r="F574" s="8"/>
      <c r="G574" s="8"/>
      <c r="H574" s="8"/>
      <c r="J574" s="8"/>
      <c r="L574" s="8"/>
      <c r="M574" s="8"/>
      <c r="R574" s="8"/>
      <c r="S574" s="8"/>
    </row>
    <row r="575" spans="1:19">
      <c r="A575" s="8"/>
      <c r="B575" s="8"/>
      <c r="C575" s="8"/>
      <c r="D575" s="8"/>
      <c r="E575" s="8"/>
      <c r="F575" s="8"/>
      <c r="G575" s="8"/>
      <c r="H575" s="8"/>
      <c r="J575" s="8"/>
      <c r="L575" s="8"/>
      <c r="M575" s="8"/>
      <c r="R575" s="8"/>
      <c r="S575" s="8"/>
    </row>
    <row r="576" spans="1:19">
      <c r="A576" s="8"/>
      <c r="B576" s="8"/>
      <c r="C576" s="8"/>
      <c r="D576" s="8"/>
      <c r="E576" s="8"/>
      <c r="F576" s="8"/>
      <c r="G576" s="8"/>
      <c r="H576" s="8"/>
      <c r="J576" s="8"/>
      <c r="L576" s="8"/>
      <c r="M576" s="8"/>
      <c r="R576" s="8"/>
      <c r="S576" s="8"/>
    </row>
    <row r="577" spans="1:19">
      <c r="A577" s="8"/>
      <c r="B577" s="8"/>
      <c r="C577" s="8"/>
      <c r="D577" s="8"/>
      <c r="E577" s="8"/>
      <c r="F577" s="8"/>
      <c r="G577" s="8"/>
      <c r="H577" s="8"/>
      <c r="J577" s="8"/>
      <c r="L577" s="8"/>
      <c r="M577" s="8"/>
      <c r="R577" s="8"/>
      <c r="S577" s="8"/>
    </row>
    <row r="578" spans="1:19">
      <c r="A578" s="8"/>
      <c r="B578" s="8"/>
      <c r="C578" s="8"/>
      <c r="D578" s="8"/>
      <c r="E578" s="8"/>
      <c r="F578" s="8"/>
      <c r="G578" s="8"/>
      <c r="H578" s="8"/>
      <c r="J578" s="8"/>
      <c r="L578" s="8"/>
      <c r="M578" s="8"/>
      <c r="R578" s="8"/>
      <c r="S578" s="8"/>
    </row>
    <row r="579" spans="1:19">
      <c r="A579" s="8"/>
      <c r="B579" s="8"/>
      <c r="C579" s="8"/>
      <c r="D579" s="8"/>
      <c r="E579" s="8"/>
      <c r="F579" s="8"/>
      <c r="G579" s="8"/>
      <c r="H579" s="8"/>
      <c r="J579" s="8"/>
      <c r="L579" s="8"/>
      <c r="M579" s="8"/>
      <c r="R579" s="8"/>
      <c r="S579" s="8"/>
    </row>
    <row r="580" spans="1:19">
      <c r="A580" s="8"/>
      <c r="B580" s="8"/>
      <c r="C580" s="8"/>
      <c r="D580" s="8"/>
      <c r="E580" s="8"/>
      <c r="F580" s="8"/>
      <c r="G580" s="8"/>
      <c r="H580" s="8"/>
      <c r="J580" s="8"/>
      <c r="L580" s="8"/>
      <c r="M580" s="8"/>
      <c r="R580" s="8"/>
      <c r="S580" s="8"/>
    </row>
    <row r="581" spans="1:19">
      <c r="A581" s="8"/>
      <c r="B581" s="8"/>
      <c r="C581" s="8"/>
      <c r="D581" s="8"/>
      <c r="E581" s="8"/>
      <c r="F581" s="8"/>
      <c r="G581" s="8"/>
      <c r="H581" s="8"/>
      <c r="J581" s="8"/>
      <c r="L581" s="8"/>
      <c r="M581" s="8"/>
      <c r="R581" s="8"/>
      <c r="S581" s="8"/>
    </row>
    <row r="582" spans="1:19">
      <c r="A582" s="8"/>
      <c r="B582" s="8"/>
      <c r="C582" s="8"/>
      <c r="D582" s="8"/>
      <c r="E582" s="8"/>
      <c r="F582" s="8"/>
      <c r="G582" s="8"/>
      <c r="H582" s="8"/>
      <c r="J582" s="8"/>
      <c r="L582" s="8"/>
      <c r="M582" s="8"/>
      <c r="R582" s="8"/>
      <c r="S582" s="8"/>
    </row>
    <row r="583" spans="1:19">
      <c r="A583" s="8"/>
      <c r="B583" s="8"/>
      <c r="C583" s="8"/>
      <c r="D583" s="8"/>
      <c r="E583" s="8"/>
      <c r="F583" s="8"/>
      <c r="G583" s="8"/>
      <c r="H583" s="8"/>
      <c r="J583" s="8"/>
      <c r="L583" s="8"/>
      <c r="M583" s="8"/>
      <c r="R583" s="8"/>
      <c r="S583" s="8"/>
    </row>
    <row r="584" spans="1:19">
      <c r="A584" s="8"/>
      <c r="B584" s="8"/>
      <c r="C584" s="8"/>
      <c r="D584" s="8"/>
      <c r="E584" s="8"/>
      <c r="F584" s="8"/>
      <c r="G584" s="8"/>
      <c r="H584" s="8"/>
      <c r="J584" s="8"/>
      <c r="L584" s="8"/>
      <c r="M584" s="8"/>
      <c r="R584" s="8"/>
      <c r="S584" s="8"/>
    </row>
    <row r="585" spans="1:19">
      <c r="A585" s="8"/>
      <c r="B585" s="8"/>
      <c r="C585" s="8"/>
      <c r="D585" s="8"/>
      <c r="E585" s="8"/>
      <c r="F585" s="8"/>
      <c r="G585" s="8"/>
      <c r="H585" s="8"/>
      <c r="J585" s="8"/>
      <c r="L585" s="8"/>
      <c r="M585" s="8"/>
      <c r="R585" s="8"/>
      <c r="S585" s="8"/>
    </row>
    <row r="586" spans="1:19">
      <c r="A586" s="8"/>
      <c r="B586" s="8"/>
      <c r="C586" s="8"/>
      <c r="D586" s="8"/>
      <c r="E586" s="8"/>
      <c r="F586" s="8"/>
      <c r="G586" s="8"/>
      <c r="H586" s="8"/>
      <c r="J586" s="8"/>
      <c r="L586" s="8"/>
      <c r="M586" s="8"/>
      <c r="R586" s="8"/>
      <c r="S586" s="8"/>
    </row>
    <row r="587" spans="1:19">
      <c r="A587" s="8"/>
      <c r="B587" s="8"/>
      <c r="C587" s="8"/>
      <c r="D587" s="8"/>
      <c r="E587" s="8"/>
      <c r="F587" s="8"/>
      <c r="G587" s="8"/>
      <c r="H587" s="8"/>
      <c r="J587" s="8"/>
      <c r="L587" s="8"/>
      <c r="M587" s="8"/>
      <c r="R587" s="8"/>
      <c r="S587" s="8"/>
    </row>
    <row r="588" spans="1:19">
      <c r="A588" s="8"/>
      <c r="B588" s="8"/>
      <c r="C588" s="8"/>
      <c r="D588" s="8"/>
      <c r="E588" s="8"/>
      <c r="F588" s="8"/>
      <c r="G588" s="8"/>
      <c r="H588" s="8"/>
      <c r="J588" s="8"/>
      <c r="L588" s="8"/>
      <c r="M588" s="8"/>
      <c r="R588" s="8"/>
      <c r="S588" s="8"/>
    </row>
    <row r="589" spans="1:19">
      <c r="A589" s="8"/>
      <c r="B589" s="8"/>
      <c r="C589" s="8"/>
      <c r="D589" s="8"/>
      <c r="E589" s="8"/>
      <c r="F589" s="8"/>
      <c r="G589" s="8"/>
      <c r="H589" s="8"/>
      <c r="J589" s="8"/>
      <c r="L589" s="8"/>
      <c r="M589" s="8"/>
      <c r="R589" s="8"/>
      <c r="S589" s="8"/>
    </row>
    <row r="590" spans="1:19">
      <c r="A590" s="8"/>
      <c r="B590" s="8"/>
      <c r="C590" s="8"/>
      <c r="D590" s="8"/>
      <c r="E590" s="8"/>
      <c r="F590" s="8"/>
      <c r="G590" s="8"/>
      <c r="H590" s="8"/>
      <c r="J590" s="8"/>
      <c r="L590" s="8"/>
      <c r="M590" s="8"/>
      <c r="R590" s="8"/>
      <c r="S590" s="8"/>
    </row>
    <row r="591" spans="1:19">
      <c r="A591" s="8"/>
      <c r="B591" s="8"/>
      <c r="C591" s="8"/>
      <c r="D591" s="8"/>
      <c r="E591" s="8"/>
      <c r="F591" s="8"/>
      <c r="G591" s="8"/>
      <c r="H591" s="8"/>
      <c r="J591" s="8"/>
      <c r="L591" s="8"/>
      <c r="M591" s="8"/>
      <c r="R591" s="8"/>
      <c r="S591" s="8"/>
    </row>
    <row r="592" spans="1:19">
      <c r="A592" s="8"/>
      <c r="B592" s="8"/>
      <c r="C592" s="8"/>
      <c r="D592" s="8"/>
      <c r="E592" s="8"/>
      <c r="F592" s="8"/>
      <c r="G592" s="8"/>
      <c r="H592" s="8"/>
      <c r="J592" s="8"/>
      <c r="L592" s="8"/>
      <c r="M592" s="8"/>
      <c r="R592" s="8"/>
      <c r="S592" s="8"/>
    </row>
    <row r="593" spans="1:19">
      <c r="A593" s="8"/>
      <c r="B593" s="8"/>
      <c r="C593" s="8"/>
      <c r="D593" s="8"/>
      <c r="E593" s="8"/>
      <c r="F593" s="8"/>
      <c r="G593" s="8"/>
      <c r="H593" s="8"/>
      <c r="J593" s="8"/>
      <c r="L593" s="8"/>
      <c r="M593" s="8"/>
      <c r="R593" s="8"/>
      <c r="S593" s="8"/>
    </row>
    <row r="594" spans="1:19">
      <c r="A594" s="8"/>
      <c r="B594" s="8"/>
      <c r="C594" s="8"/>
      <c r="D594" s="8"/>
      <c r="E594" s="8"/>
      <c r="F594" s="8"/>
      <c r="G594" s="8"/>
      <c r="H594" s="8"/>
      <c r="J594" s="8"/>
      <c r="L594" s="8"/>
      <c r="M594" s="8"/>
      <c r="R594" s="8"/>
      <c r="S594" s="8"/>
    </row>
    <row r="595" spans="1:19">
      <c r="A595" s="8"/>
      <c r="B595" s="8"/>
      <c r="C595" s="8"/>
      <c r="D595" s="8"/>
      <c r="E595" s="8"/>
      <c r="F595" s="8"/>
      <c r="G595" s="8"/>
      <c r="H595" s="8"/>
      <c r="J595" s="8"/>
      <c r="L595" s="8"/>
      <c r="M595" s="8"/>
      <c r="R595" s="8"/>
      <c r="S595" s="8"/>
    </row>
    <row r="596" spans="1:19">
      <c r="A596" s="8"/>
      <c r="B596" s="8"/>
      <c r="C596" s="8"/>
      <c r="D596" s="8"/>
      <c r="E596" s="8"/>
      <c r="F596" s="8"/>
      <c r="G596" s="8"/>
      <c r="H596" s="8"/>
      <c r="J596" s="8"/>
      <c r="L596" s="8"/>
      <c r="M596" s="8"/>
      <c r="R596" s="8"/>
      <c r="S596" s="8"/>
    </row>
    <row r="597" spans="1:19">
      <c r="A597" s="8"/>
      <c r="B597" s="8"/>
      <c r="C597" s="8"/>
      <c r="D597" s="8"/>
      <c r="E597" s="8"/>
      <c r="F597" s="8"/>
      <c r="G597" s="8"/>
      <c r="H597" s="8"/>
      <c r="J597" s="8"/>
      <c r="L597" s="8"/>
      <c r="M597" s="8"/>
      <c r="R597" s="8"/>
      <c r="S597" s="8"/>
    </row>
    <row r="598" spans="1:19">
      <c r="A598" s="8"/>
      <c r="B598" s="8"/>
      <c r="C598" s="8"/>
      <c r="D598" s="8"/>
      <c r="E598" s="8"/>
      <c r="F598" s="8"/>
      <c r="G598" s="8"/>
      <c r="H598" s="8"/>
      <c r="J598" s="8"/>
      <c r="L598" s="8"/>
      <c r="M598" s="8"/>
      <c r="R598" s="8"/>
      <c r="S598" s="8"/>
    </row>
    <row r="599" spans="1:19">
      <c r="A599" s="8"/>
      <c r="B599" s="8"/>
      <c r="C599" s="8"/>
      <c r="D599" s="8"/>
      <c r="E599" s="8"/>
      <c r="F599" s="8"/>
      <c r="G599" s="8"/>
      <c r="H599" s="8"/>
      <c r="J599" s="8"/>
      <c r="L599" s="8"/>
      <c r="M599" s="8"/>
      <c r="R599" s="8"/>
      <c r="S599" s="8"/>
    </row>
    <row r="600" spans="1:19">
      <c r="A600" s="8"/>
      <c r="B600" s="8"/>
      <c r="C600" s="8"/>
      <c r="D600" s="8"/>
      <c r="E600" s="8"/>
      <c r="F600" s="8"/>
      <c r="G600" s="8"/>
      <c r="H600" s="8"/>
      <c r="J600" s="8"/>
      <c r="L600" s="8"/>
      <c r="M600" s="8"/>
      <c r="R600" s="8"/>
      <c r="S600" s="8"/>
    </row>
    <row r="601" spans="1:19">
      <c r="A601" s="8"/>
      <c r="B601" s="8"/>
      <c r="C601" s="8"/>
      <c r="D601" s="8"/>
      <c r="E601" s="8"/>
      <c r="F601" s="8"/>
      <c r="G601" s="8"/>
      <c r="H601" s="8"/>
      <c r="J601" s="8"/>
      <c r="L601" s="8"/>
      <c r="M601" s="8"/>
      <c r="R601" s="8"/>
      <c r="S601" s="8"/>
    </row>
    <row r="602" spans="1:19">
      <c r="A602" s="8"/>
      <c r="B602" s="8"/>
      <c r="C602" s="8"/>
      <c r="D602" s="8"/>
      <c r="E602" s="8"/>
      <c r="F602" s="8"/>
      <c r="G602" s="8"/>
      <c r="H602" s="8"/>
      <c r="J602" s="8"/>
      <c r="L602" s="8"/>
      <c r="M602" s="8"/>
      <c r="R602" s="8"/>
      <c r="S602" s="8"/>
    </row>
    <row r="603" spans="1:19">
      <c r="A603" s="8"/>
      <c r="B603" s="8"/>
      <c r="C603" s="8"/>
      <c r="D603" s="8"/>
      <c r="E603" s="8"/>
      <c r="F603" s="8"/>
      <c r="G603" s="8"/>
      <c r="H603" s="8"/>
      <c r="J603" s="8"/>
      <c r="L603" s="8"/>
      <c r="M603" s="8"/>
      <c r="R603" s="8"/>
      <c r="S603" s="8"/>
    </row>
    <row r="604" spans="1:19">
      <c r="A604" s="8"/>
      <c r="B604" s="8"/>
      <c r="C604" s="8"/>
      <c r="D604" s="8"/>
      <c r="E604" s="8"/>
      <c r="F604" s="8"/>
      <c r="G604" s="8"/>
      <c r="H604" s="8"/>
      <c r="J604" s="8"/>
      <c r="L604" s="8"/>
      <c r="M604" s="8"/>
      <c r="R604" s="8"/>
      <c r="S604" s="8"/>
    </row>
    <row r="605" spans="1:19">
      <c r="A605" s="8"/>
      <c r="B605" s="8"/>
      <c r="C605" s="8"/>
      <c r="D605" s="8"/>
      <c r="E605" s="8"/>
      <c r="F605" s="8"/>
      <c r="G605" s="8"/>
      <c r="H605" s="8"/>
      <c r="J605" s="8"/>
      <c r="L605" s="8"/>
      <c r="M605" s="8"/>
      <c r="R605" s="8"/>
      <c r="S605" s="8"/>
    </row>
    <row r="606" spans="1:19">
      <c r="A606" s="8"/>
      <c r="B606" s="8"/>
      <c r="C606" s="8"/>
      <c r="D606" s="8"/>
      <c r="E606" s="8"/>
      <c r="F606" s="8"/>
      <c r="G606" s="8"/>
      <c r="H606" s="8"/>
      <c r="J606" s="8"/>
      <c r="L606" s="8"/>
      <c r="M606" s="8"/>
      <c r="R606" s="8"/>
      <c r="S606" s="8"/>
    </row>
    <row r="607" spans="1:19">
      <c r="A607" s="8"/>
      <c r="B607" s="8"/>
      <c r="C607" s="8"/>
      <c r="D607" s="8"/>
      <c r="E607" s="8"/>
      <c r="F607" s="8"/>
      <c r="G607" s="8"/>
      <c r="H607" s="8"/>
      <c r="J607" s="8"/>
      <c r="L607" s="8"/>
      <c r="M607" s="8"/>
      <c r="R607" s="8"/>
      <c r="S607" s="8"/>
    </row>
    <row r="608" spans="1:19">
      <c r="A608" s="8"/>
      <c r="B608" s="8"/>
      <c r="C608" s="8"/>
      <c r="D608" s="8"/>
      <c r="E608" s="8"/>
      <c r="F608" s="8"/>
      <c r="G608" s="8"/>
      <c r="H608" s="8"/>
      <c r="J608" s="8"/>
      <c r="L608" s="8"/>
      <c r="M608" s="8"/>
      <c r="R608" s="8"/>
      <c r="S608" s="8"/>
    </row>
    <row r="609" spans="1:19">
      <c r="A609" s="8"/>
      <c r="B609" s="8"/>
      <c r="C609" s="8"/>
      <c r="D609" s="8"/>
      <c r="E609" s="8"/>
      <c r="F609" s="8"/>
      <c r="G609" s="8"/>
      <c r="H609" s="8"/>
      <c r="J609" s="8"/>
      <c r="L609" s="8"/>
      <c r="M609" s="8"/>
      <c r="R609" s="8"/>
      <c r="S609" s="8"/>
    </row>
    <row r="610" spans="1:19">
      <c r="A610" s="8"/>
      <c r="B610" s="8"/>
      <c r="C610" s="8"/>
      <c r="D610" s="8"/>
      <c r="E610" s="8"/>
      <c r="F610" s="8"/>
      <c r="G610" s="8"/>
      <c r="H610" s="8"/>
      <c r="J610" s="8"/>
      <c r="L610" s="8"/>
      <c r="M610" s="8"/>
      <c r="R610" s="8"/>
      <c r="S610" s="8"/>
    </row>
    <row r="611" spans="1:19">
      <c r="A611" s="8"/>
      <c r="B611" s="8"/>
      <c r="C611" s="8"/>
      <c r="D611" s="8"/>
      <c r="E611" s="8"/>
      <c r="F611" s="8"/>
      <c r="G611" s="8"/>
      <c r="H611" s="8"/>
      <c r="J611" s="8"/>
      <c r="L611" s="8"/>
      <c r="M611" s="8"/>
      <c r="R611" s="8"/>
      <c r="S611" s="8"/>
    </row>
    <row r="612" spans="1:19">
      <c r="A612" s="8"/>
      <c r="B612" s="8"/>
      <c r="C612" s="8"/>
      <c r="D612" s="8"/>
      <c r="E612" s="8"/>
      <c r="F612" s="8"/>
      <c r="G612" s="8"/>
      <c r="H612" s="8"/>
      <c r="J612" s="8"/>
      <c r="L612" s="8"/>
      <c r="M612" s="8"/>
      <c r="R612" s="8"/>
      <c r="S612" s="8"/>
    </row>
    <row r="613" spans="1:19">
      <c r="A613" s="8"/>
      <c r="B613" s="8"/>
      <c r="C613" s="8"/>
      <c r="D613" s="8"/>
      <c r="E613" s="8"/>
      <c r="F613" s="8"/>
      <c r="G613" s="8"/>
      <c r="H613" s="8"/>
      <c r="J613" s="8"/>
      <c r="L613" s="8"/>
      <c r="M613" s="8"/>
      <c r="R613" s="8"/>
      <c r="S613" s="8"/>
    </row>
    <row r="614" spans="1:19">
      <c r="A614" s="8"/>
      <c r="B614" s="8"/>
      <c r="C614" s="8"/>
      <c r="D614" s="8"/>
      <c r="E614" s="8"/>
      <c r="F614" s="8"/>
      <c r="G614" s="8"/>
      <c r="H614" s="8"/>
      <c r="J614" s="8"/>
      <c r="L614" s="8"/>
      <c r="M614" s="8"/>
      <c r="R614" s="8"/>
      <c r="S614" s="8"/>
    </row>
    <row r="615" spans="1:19">
      <c r="A615" s="8"/>
      <c r="B615" s="8"/>
      <c r="C615" s="8"/>
      <c r="D615" s="8"/>
      <c r="E615" s="8"/>
      <c r="F615" s="8"/>
      <c r="G615" s="8"/>
      <c r="H615" s="8"/>
      <c r="J615" s="8"/>
      <c r="L615" s="8"/>
      <c r="M615" s="8"/>
      <c r="R615" s="8"/>
      <c r="S615" s="8"/>
    </row>
    <row r="616" spans="1:19">
      <c r="A616" s="8"/>
      <c r="B616" s="8"/>
      <c r="C616" s="8"/>
      <c r="D616" s="8"/>
      <c r="E616" s="8"/>
      <c r="F616" s="8"/>
      <c r="G616" s="8"/>
      <c r="H616" s="8"/>
      <c r="J616" s="8"/>
      <c r="L616" s="8"/>
      <c r="M616" s="8"/>
      <c r="R616" s="8"/>
      <c r="S616" s="8"/>
    </row>
    <row r="617" spans="1:19">
      <c r="A617" s="8"/>
      <c r="B617" s="8"/>
      <c r="C617" s="8"/>
      <c r="D617" s="8"/>
      <c r="E617" s="8"/>
      <c r="F617" s="8"/>
      <c r="G617" s="8"/>
      <c r="H617" s="8"/>
      <c r="J617" s="8"/>
      <c r="L617" s="8"/>
      <c r="M617" s="8"/>
      <c r="R617" s="8"/>
      <c r="S617" s="8"/>
    </row>
    <row r="618" spans="1:19">
      <c r="A618" s="8"/>
      <c r="B618" s="8"/>
      <c r="C618" s="8"/>
      <c r="D618" s="8"/>
      <c r="E618" s="8"/>
      <c r="F618" s="8"/>
      <c r="G618" s="8"/>
      <c r="H618" s="8"/>
      <c r="J618" s="8"/>
      <c r="L618" s="8"/>
      <c r="M618" s="8"/>
      <c r="R618" s="8"/>
      <c r="S618" s="8"/>
    </row>
    <row r="619" spans="1:19">
      <c r="A619" s="8"/>
      <c r="B619" s="8"/>
      <c r="C619" s="8"/>
      <c r="D619" s="8"/>
      <c r="E619" s="8"/>
      <c r="F619" s="8"/>
      <c r="G619" s="8"/>
      <c r="H619" s="8"/>
      <c r="J619" s="8"/>
      <c r="L619" s="8"/>
      <c r="M619" s="8"/>
      <c r="R619" s="8"/>
      <c r="S619" s="8"/>
    </row>
    <row r="620" spans="1:19">
      <c r="A620" s="8"/>
      <c r="B620" s="8"/>
      <c r="C620" s="8"/>
      <c r="D620" s="8"/>
      <c r="E620" s="8"/>
      <c r="F620" s="8"/>
      <c r="G620" s="8"/>
      <c r="H620" s="8"/>
      <c r="J620" s="8"/>
      <c r="L620" s="8"/>
      <c r="M620" s="8"/>
      <c r="R620" s="8"/>
      <c r="S620" s="8"/>
    </row>
    <row r="621" spans="1:19">
      <c r="A621" s="8"/>
      <c r="B621" s="8"/>
      <c r="C621" s="8"/>
      <c r="D621" s="8"/>
      <c r="E621" s="8"/>
      <c r="F621" s="8"/>
      <c r="G621" s="8"/>
      <c r="H621" s="8"/>
      <c r="J621" s="8"/>
      <c r="L621" s="8"/>
      <c r="M621" s="8"/>
      <c r="R621" s="8"/>
      <c r="S621" s="8"/>
    </row>
    <row r="622" spans="1:19">
      <c r="A622" s="8"/>
      <c r="B622" s="8"/>
      <c r="C622" s="8"/>
      <c r="D622" s="8"/>
      <c r="E622" s="8"/>
      <c r="F622" s="8"/>
      <c r="G622" s="8"/>
      <c r="H622" s="8"/>
      <c r="J622" s="8"/>
      <c r="L622" s="8"/>
      <c r="M622" s="8"/>
      <c r="R622" s="8"/>
      <c r="S622" s="8"/>
    </row>
    <row r="623" spans="1:19">
      <c r="A623" s="8"/>
      <c r="B623" s="8"/>
      <c r="C623" s="8"/>
      <c r="D623" s="8"/>
      <c r="E623" s="8"/>
      <c r="F623" s="8"/>
      <c r="G623" s="8"/>
      <c r="H623" s="8"/>
      <c r="J623" s="8"/>
      <c r="L623" s="8"/>
      <c r="M623" s="8"/>
      <c r="R623" s="8"/>
      <c r="S623" s="8"/>
    </row>
    <row r="624" spans="1:19">
      <c r="A624" s="8"/>
      <c r="B624" s="8"/>
      <c r="C624" s="8"/>
      <c r="D624" s="8"/>
      <c r="E624" s="8"/>
      <c r="F624" s="8"/>
      <c r="G624" s="8"/>
      <c r="H624" s="8"/>
      <c r="J624" s="8"/>
      <c r="L624" s="8"/>
      <c r="M624" s="8"/>
      <c r="R624" s="8"/>
      <c r="S624" s="8"/>
    </row>
    <row r="625" spans="1:19">
      <c r="A625" s="8"/>
      <c r="B625" s="8"/>
      <c r="C625" s="8"/>
      <c r="D625" s="8"/>
      <c r="E625" s="8"/>
      <c r="F625" s="8"/>
      <c r="G625" s="8"/>
      <c r="H625" s="8"/>
      <c r="J625" s="8"/>
      <c r="L625" s="8"/>
      <c r="M625" s="8"/>
      <c r="R625" s="8"/>
      <c r="S625" s="8"/>
    </row>
    <row r="626" spans="1:19">
      <c r="A626" s="8"/>
      <c r="B626" s="8"/>
      <c r="C626" s="8"/>
      <c r="D626" s="8"/>
      <c r="E626" s="8"/>
      <c r="F626" s="8"/>
      <c r="G626" s="8"/>
      <c r="H626" s="8"/>
      <c r="J626" s="8"/>
      <c r="L626" s="8"/>
      <c r="M626" s="8"/>
      <c r="R626" s="8"/>
      <c r="S626" s="8"/>
    </row>
    <row r="627" spans="1:19">
      <c r="A627" s="8"/>
      <c r="B627" s="8"/>
      <c r="C627" s="8"/>
      <c r="D627" s="8"/>
      <c r="E627" s="8"/>
      <c r="F627" s="8"/>
      <c r="G627" s="8"/>
      <c r="H627" s="8"/>
      <c r="J627" s="8"/>
      <c r="L627" s="8"/>
      <c r="M627" s="8"/>
      <c r="R627" s="8"/>
      <c r="S627" s="8"/>
    </row>
    <row r="628" spans="1:19">
      <c r="A628" s="8"/>
      <c r="B628" s="8"/>
      <c r="C628" s="8"/>
      <c r="D628" s="8"/>
      <c r="E628" s="8"/>
      <c r="F628" s="8"/>
      <c r="G628" s="8"/>
      <c r="H628" s="8"/>
      <c r="J628" s="8"/>
      <c r="L628" s="8"/>
      <c r="M628" s="8"/>
      <c r="R628" s="8"/>
      <c r="S628" s="8"/>
    </row>
    <row r="629" spans="1:19">
      <c r="A629" s="8"/>
      <c r="B629" s="8"/>
      <c r="C629" s="8"/>
      <c r="D629" s="8"/>
      <c r="E629" s="8"/>
      <c r="F629" s="8"/>
      <c r="G629" s="8"/>
      <c r="H629" s="8"/>
      <c r="J629" s="8"/>
      <c r="L629" s="8"/>
      <c r="M629" s="8"/>
      <c r="R629" s="8"/>
      <c r="S629" s="8"/>
    </row>
    <row r="630" spans="1:19">
      <c r="A630" s="8"/>
      <c r="B630" s="8"/>
      <c r="C630" s="8"/>
      <c r="D630" s="8"/>
      <c r="E630" s="8"/>
      <c r="F630" s="8"/>
      <c r="G630" s="8"/>
      <c r="H630" s="8"/>
      <c r="J630" s="8"/>
      <c r="L630" s="8"/>
      <c r="M630" s="8"/>
      <c r="R630" s="8"/>
      <c r="S630" s="8"/>
    </row>
    <row r="631" spans="1:19">
      <c r="A631" s="8"/>
      <c r="B631" s="8"/>
      <c r="C631" s="8"/>
      <c r="D631" s="8"/>
      <c r="E631" s="8"/>
      <c r="F631" s="8"/>
      <c r="G631" s="8"/>
      <c r="H631" s="8"/>
      <c r="J631" s="8"/>
      <c r="L631" s="8"/>
      <c r="M631" s="8"/>
      <c r="R631" s="8"/>
      <c r="S631" s="8"/>
    </row>
    <row r="632" spans="1:19">
      <c r="A632" s="8"/>
      <c r="B632" s="8"/>
      <c r="C632" s="8"/>
      <c r="D632" s="8"/>
      <c r="E632" s="8"/>
      <c r="F632" s="8"/>
      <c r="G632" s="8"/>
      <c r="H632" s="8"/>
      <c r="J632" s="8"/>
      <c r="L632" s="8"/>
      <c r="M632" s="8"/>
      <c r="R632" s="8"/>
      <c r="S632" s="8"/>
    </row>
    <row r="633" spans="1:19">
      <c r="A633" s="8"/>
      <c r="B633" s="8"/>
      <c r="C633" s="8"/>
      <c r="D633" s="8"/>
      <c r="E633" s="8"/>
      <c r="F633" s="8"/>
      <c r="G633" s="8"/>
      <c r="H633" s="8"/>
      <c r="J633" s="8"/>
      <c r="L633" s="8"/>
      <c r="M633" s="8"/>
      <c r="R633" s="8"/>
      <c r="S633" s="8"/>
    </row>
    <row r="634" spans="1:19">
      <c r="A634" s="8"/>
      <c r="B634" s="8"/>
      <c r="C634" s="8"/>
      <c r="D634" s="8"/>
      <c r="E634" s="8"/>
      <c r="F634" s="8"/>
      <c r="G634" s="8"/>
      <c r="H634" s="8"/>
      <c r="J634" s="8"/>
      <c r="L634" s="8"/>
      <c r="M634" s="8"/>
      <c r="R634" s="8"/>
      <c r="S634" s="8"/>
    </row>
    <row r="635" spans="1:19">
      <c r="A635" s="8"/>
      <c r="B635" s="8"/>
      <c r="C635" s="8"/>
      <c r="D635" s="8"/>
      <c r="E635" s="8"/>
      <c r="F635" s="8"/>
      <c r="G635" s="8"/>
      <c r="H635" s="8"/>
      <c r="J635" s="8"/>
      <c r="L635" s="8"/>
      <c r="M635" s="8"/>
      <c r="R635" s="8"/>
      <c r="S635" s="8"/>
    </row>
    <row r="636" spans="1:19">
      <c r="A636" s="8"/>
      <c r="B636" s="8"/>
      <c r="C636" s="8"/>
      <c r="D636" s="8"/>
      <c r="E636" s="8"/>
      <c r="F636" s="8"/>
      <c r="G636" s="8"/>
      <c r="H636" s="8"/>
      <c r="J636" s="8"/>
      <c r="L636" s="8"/>
      <c r="M636" s="8"/>
      <c r="R636" s="8"/>
      <c r="S636" s="8"/>
    </row>
    <row r="637" spans="1:19">
      <c r="A637" s="8"/>
      <c r="B637" s="8"/>
      <c r="C637" s="8"/>
      <c r="D637" s="8"/>
      <c r="E637" s="8"/>
      <c r="F637" s="8"/>
      <c r="G637" s="8"/>
      <c r="H637" s="8"/>
      <c r="J637" s="8"/>
      <c r="L637" s="8"/>
      <c r="M637" s="8"/>
      <c r="R637" s="8"/>
      <c r="S637" s="8"/>
    </row>
    <row r="638" spans="1:19">
      <c r="A638" s="8"/>
      <c r="B638" s="8"/>
      <c r="C638" s="8"/>
      <c r="D638" s="8"/>
      <c r="E638" s="8"/>
      <c r="F638" s="8"/>
      <c r="G638" s="8"/>
      <c r="H638" s="8"/>
      <c r="J638" s="8"/>
      <c r="L638" s="8"/>
      <c r="M638" s="8"/>
      <c r="R638" s="8"/>
      <c r="S638" s="8"/>
    </row>
    <row r="639" spans="1:19">
      <c r="A639" s="8"/>
      <c r="B639" s="8"/>
      <c r="C639" s="8"/>
      <c r="D639" s="8"/>
      <c r="E639" s="8"/>
      <c r="F639" s="8"/>
      <c r="G639" s="8"/>
      <c r="H639" s="8"/>
      <c r="J639" s="8"/>
      <c r="L639" s="8"/>
      <c r="M639" s="8"/>
      <c r="R639" s="8"/>
      <c r="S639" s="8"/>
    </row>
    <row r="640" spans="1:19">
      <c r="A640" s="8"/>
      <c r="B640" s="8"/>
      <c r="C640" s="8"/>
      <c r="D640" s="8"/>
      <c r="E640" s="8"/>
      <c r="F640" s="8"/>
      <c r="G640" s="8"/>
      <c r="H640" s="8"/>
      <c r="J640" s="8"/>
      <c r="L640" s="8"/>
      <c r="M640" s="8"/>
      <c r="R640" s="8"/>
      <c r="S640" s="8"/>
    </row>
    <row r="641" spans="1:19">
      <c r="A641" s="8"/>
      <c r="B641" s="8"/>
      <c r="C641" s="8"/>
      <c r="D641" s="8"/>
      <c r="E641" s="8"/>
      <c r="F641" s="8"/>
      <c r="G641" s="8"/>
      <c r="H641" s="8"/>
      <c r="J641" s="8"/>
      <c r="L641" s="8"/>
      <c r="M641" s="8"/>
      <c r="R641" s="8"/>
      <c r="S641" s="8"/>
    </row>
    <row r="642" spans="1:19">
      <c r="A642" s="8"/>
      <c r="B642" s="8"/>
      <c r="C642" s="8"/>
      <c r="D642" s="8"/>
      <c r="E642" s="8"/>
      <c r="F642" s="8"/>
      <c r="G642" s="8"/>
      <c r="H642" s="8"/>
      <c r="J642" s="8"/>
      <c r="L642" s="8"/>
      <c r="M642" s="8"/>
      <c r="R642" s="8"/>
      <c r="S642" s="8"/>
    </row>
    <row r="643" spans="1:19">
      <c r="A643" s="8"/>
      <c r="B643" s="8"/>
      <c r="C643" s="8"/>
      <c r="D643" s="8"/>
      <c r="E643" s="8"/>
      <c r="F643" s="8"/>
      <c r="G643" s="8"/>
      <c r="H643" s="8"/>
      <c r="J643" s="8"/>
      <c r="L643" s="8"/>
      <c r="M643" s="8"/>
      <c r="R643" s="8"/>
      <c r="S643" s="8"/>
    </row>
    <row r="644" spans="1:19">
      <c r="A644" s="8"/>
      <c r="B644" s="8"/>
      <c r="C644" s="8"/>
      <c r="D644" s="8"/>
      <c r="E644" s="8"/>
      <c r="F644" s="8"/>
      <c r="G644" s="8"/>
      <c r="H644" s="8"/>
      <c r="J644" s="8"/>
      <c r="L644" s="8"/>
      <c r="M644" s="8"/>
      <c r="R644" s="8"/>
      <c r="S644" s="8"/>
    </row>
  </sheetData>
  <mergeCells count="165">
    <mergeCell ref="A63:Q63"/>
    <mergeCell ref="A68:P68"/>
    <mergeCell ref="A69:C69"/>
    <mergeCell ref="A31:P31"/>
    <mergeCell ref="A37:Q37"/>
    <mergeCell ref="A43:P43"/>
    <mergeCell ref="A45:P45"/>
    <mergeCell ref="A51:Q51"/>
    <mergeCell ref="A30:C30"/>
    <mergeCell ref="A44:C44"/>
    <mergeCell ref="A56:C56"/>
    <mergeCell ref="A57:P57"/>
    <mergeCell ref="A5:Q5"/>
    <mergeCell ref="N14:N15"/>
    <mergeCell ref="O14:O15"/>
    <mergeCell ref="F13:O13"/>
    <mergeCell ref="A6:Q6"/>
    <mergeCell ref="F14:F15"/>
    <mergeCell ref="J14:J15"/>
    <mergeCell ref="L14:L15"/>
    <mergeCell ref="P13:P15"/>
    <mergeCell ref="C13:C15"/>
    <mergeCell ref="I14:I15"/>
    <mergeCell ref="K14:K15"/>
    <mergeCell ref="A72:Q72"/>
    <mergeCell ref="A78:P78"/>
    <mergeCell ref="A79:C79"/>
    <mergeCell ref="A80:P80"/>
    <mergeCell ref="A83:Q83"/>
    <mergeCell ref="A381:E381"/>
    <mergeCell ref="B7:H7"/>
    <mergeCell ref="B8:D8"/>
    <mergeCell ref="A11:R11"/>
    <mergeCell ref="A18:C18"/>
    <mergeCell ref="R13:R15"/>
    <mergeCell ref="A13:A15"/>
    <mergeCell ref="B13:B15"/>
    <mergeCell ref="D13:D15"/>
    <mergeCell ref="G14:G15"/>
    <mergeCell ref="E13:E15"/>
    <mergeCell ref="M14:M15"/>
    <mergeCell ref="H14:H15"/>
    <mergeCell ref="Q13:Q15"/>
    <mergeCell ref="R378:R379"/>
    <mergeCell ref="A55:P55"/>
    <mergeCell ref="A22:Q22"/>
    <mergeCell ref="A17:P17"/>
    <mergeCell ref="A29:P29"/>
    <mergeCell ref="A99:C99"/>
    <mergeCell ref="A100:P100"/>
    <mergeCell ref="A105:Q105"/>
    <mergeCell ref="A110:P110"/>
    <mergeCell ref="A111:C111"/>
    <mergeCell ref="A88:P88"/>
    <mergeCell ref="A89:C89"/>
    <mergeCell ref="A90:P90"/>
    <mergeCell ref="A93:Q93"/>
    <mergeCell ref="A98:P98"/>
    <mergeCell ref="A130:Q130"/>
    <mergeCell ref="A136:P136"/>
    <mergeCell ref="A137:C137"/>
    <mergeCell ref="A138:P138"/>
    <mergeCell ref="A142:Q142"/>
    <mergeCell ref="A112:P112"/>
    <mergeCell ref="A116:Q116"/>
    <mergeCell ref="A124:P124"/>
    <mergeCell ref="A125:C125"/>
    <mergeCell ref="A126:P126"/>
    <mergeCell ref="A161:C161"/>
    <mergeCell ref="A162:P162"/>
    <mergeCell ref="A169:Q169"/>
    <mergeCell ref="A173:P173"/>
    <mergeCell ref="A174:C174"/>
    <mergeCell ref="A148:P148"/>
    <mergeCell ref="A149:C149"/>
    <mergeCell ref="A150:P150"/>
    <mergeCell ref="A156:Q156"/>
    <mergeCell ref="A160:P160"/>
    <mergeCell ref="A192:Q192"/>
    <mergeCell ref="A196:P196"/>
    <mergeCell ref="A197:C197"/>
    <mergeCell ref="A198:P198"/>
    <mergeCell ref="A202:Q202"/>
    <mergeCell ref="A175:P175"/>
    <mergeCell ref="A182:Q182"/>
    <mergeCell ref="A186:P186"/>
    <mergeCell ref="A187:C187"/>
    <mergeCell ref="A188:P188"/>
    <mergeCell ref="A378:Q379"/>
    <mergeCell ref="A207:P207"/>
    <mergeCell ref="A208:C208"/>
    <mergeCell ref="A209:P209"/>
    <mergeCell ref="A212:Q212"/>
    <mergeCell ref="A216:P216"/>
    <mergeCell ref="A217:C217"/>
    <mergeCell ref="A218:P218"/>
    <mergeCell ref="A221:Q221"/>
    <mergeCell ref="A225:P225"/>
    <mergeCell ref="A226:C226"/>
    <mergeCell ref="A227:P227"/>
    <mergeCell ref="A230:Q230"/>
    <mergeCell ref="A234:P234"/>
    <mergeCell ref="A235:C235"/>
    <mergeCell ref="A236:P236"/>
    <mergeCell ref="A252:P252"/>
    <mergeCell ref="A253:C253"/>
    <mergeCell ref="A254:P254"/>
    <mergeCell ref="A257:Q257"/>
    <mergeCell ref="A261:P261"/>
    <mergeCell ref="A239:Q239"/>
    <mergeCell ref="A243:P243"/>
    <mergeCell ref="A244:C244"/>
    <mergeCell ref="A245:P245"/>
    <mergeCell ref="A248:Q248"/>
    <mergeCell ref="A272:P272"/>
    <mergeCell ref="A275:Q275"/>
    <mergeCell ref="A279:P279"/>
    <mergeCell ref="A280:C280"/>
    <mergeCell ref="A281:P281"/>
    <mergeCell ref="A262:C262"/>
    <mergeCell ref="A263:P263"/>
    <mergeCell ref="A266:Q266"/>
    <mergeCell ref="A270:P270"/>
    <mergeCell ref="A271:C271"/>
    <mergeCell ref="A297:P297"/>
    <mergeCell ref="A298:C298"/>
    <mergeCell ref="A299:P299"/>
    <mergeCell ref="A302:Q302"/>
    <mergeCell ref="A306:P306"/>
    <mergeCell ref="A284:Q284"/>
    <mergeCell ref="A288:P288"/>
    <mergeCell ref="A289:C289"/>
    <mergeCell ref="A290:P290"/>
    <mergeCell ref="A293:Q293"/>
    <mergeCell ref="A317:P317"/>
    <mergeCell ref="A320:Q320"/>
    <mergeCell ref="A324:P324"/>
    <mergeCell ref="A325:C325"/>
    <mergeCell ref="A326:P326"/>
    <mergeCell ref="A307:C307"/>
    <mergeCell ref="A308:P308"/>
    <mergeCell ref="A311:Q311"/>
    <mergeCell ref="A315:P315"/>
    <mergeCell ref="A316:C316"/>
    <mergeCell ref="A342:P342"/>
    <mergeCell ref="A343:C343"/>
    <mergeCell ref="A344:P344"/>
    <mergeCell ref="A347:Q347"/>
    <mergeCell ref="A351:P351"/>
    <mergeCell ref="A329:Q329"/>
    <mergeCell ref="A333:P333"/>
    <mergeCell ref="A334:C334"/>
    <mergeCell ref="A335:P335"/>
    <mergeCell ref="A338:Q338"/>
    <mergeCell ref="A374:Q374"/>
    <mergeCell ref="A362:P362"/>
    <mergeCell ref="A365:Q365"/>
    <mergeCell ref="A369:P369"/>
    <mergeCell ref="A370:C370"/>
    <mergeCell ref="A371:P371"/>
    <mergeCell ref="A352:C352"/>
    <mergeCell ref="A353:P353"/>
    <mergeCell ref="A356:Q356"/>
    <mergeCell ref="A360:P360"/>
    <mergeCell ref="A361:C361"/>
  </mergeCells>
  <phoneticPr fontId="0" type="noConversion"/>
  <dataValidations count="4">
    <dataValidation type="list" allowBlank="1" showInputMessage="1" showErrorMessage="1" sqref="D19:D21 D372:D373 D363:D364 D354:D355 D345:D346 D336:D337 D327:D328 D318:D319 D309:D310 D300:D301 D291:D292 D282:D283 D273:D274 D32:D36 D46:D50 D58:D62 D70:D71 D81:D82 D91:D92 D101:D104 D113:D115 D127:D129 D139:D141 D151:D155 D163:D168 D176:D181 D189:D191 D199:D201 D210:D211 D219:D220 D228:D229 D237:D238 D246:D247 D264:D265 D255:D256">
      <formula1>"olimpinė,neolimpinė"</formula1>
    </dataValidation>
    <dataValidation type="list" allowBlank="1" showInputMessage="1" showErrorMessage="1" sqref="H19:H21 M19:M21 H372:H373 M372:M373 H363:H364 M363:M364 H354:H355 M354:M355 H345:H346 M345:M346 H336:H337 M336:M337 H327:H328 M327:M328 H318:H319 M318:M319 H309:H310 M309:M310 H300:H301 M300:M301 H291:H292 M291:M292 H282:H283 M282:M283 H273:H274 M273:M274 H32:H36 M32:M36 H46:H50 M46:M50 H58:H62 M58:M62 H70:H71 M70:M71 H81:H82 M81:M82 H91:H92 M91:M92 H101:H104 M101:M104 H113:H115 M113:M115 H127:H129 M127:M129 H139:H141 M139:M141 H151:H155 M151:M155 H163:H168 M163:M168 H176:H181 M176:M181 M189:M191 H189:H191 H199:H201 M199:M201 H210:H211 M210:M211 H219:H220 M219:M220 H228:H229 M228:M229 H237:H238 M237:M238 M246:M247 H246:H247 H264:H265 M264:M265 H255:H256 M255:M256">
      <formula1>"Taip,Ne"</formula1>
    </dataValidation>
    <dataValidation type="list" allowBlank="1" showInputMessage="1" showErrorMessage="1" sqref="F19:F21 F372:F373 F363:F364 F354:F355 F345:F346 F336:F337 F327:F328 F318:F319 F309:F310 F300:F301 F291:F292 F282:F283 F273:F274 F32:F36 F46:F50 F58:F62 F70:F71 F81:F82 F91:F92 F101:F104 F113:F115 F127:F129 F139:F141 F151:F155 F163:F168 F176:F181 F189:F191 F199:F201 F210:F211 F219:F220 F228:F229 F237:F238 F246:F247 F264:F265 F255:F256">
      <formula1>"OŽ,PČ,PČneol,EČ,EČneol,JOŽ,JPČ,JEČ,JnPČ,JnEČ,NEAK"</formula1>
    </dataValidation>
    <dataValidation type="list" allowBlank="1" showInputMessage="1" showErrorMessage="1" sqref="G19:G21 G372:G373 G363:G364 G354:G355 G345:G346 G336:G337 G327:G328 G318:G319 G309:G310 G300:G301 G291:G292 G282:G283 G273:G274 G32:G36 G46:G50 G58:G62 G70:G71 G81:G82 G91:G92 G101:G104 G113:G115 G127:G129 G139:G141 G151:G155 G163:G168 G176:G181 G189:G191 G199:G201 G210:G211 G219:G220 G228:G229 G237:G238 G246:G247 G264:G265 G255:G256">
      <formula1>"1,1 (kas 4 m. 1 k. nerengiamos),2,4 arba 5"</formula1>
    </dataValidation>
  </dataValidations>
  <hyperlinks>
    <hyperlink ref="B7:H7" r:id="rId1" display="Žemaitės 6,Vilnius,tel.(85)2410420,mob. 868743468,el.p. ramunelesi@gmail.com"/>
    <hyperlink ref="C24" r:id="rId2"/>
    <hyperlink ref="C25" r:id="rId3"/>
    <hyperlink ref="C26" r:id="rId4"/>
    <hyperlink ref="C39" r:id="rId5"/>
    <hyperlink ref="C52:I52" r:id="rId6" display="http://www.chessarbiter.com/turnieje_warcaby/2017/f_6389/final_standings&amp;9.html"/>
    <hyperlink ref="C65" r:id="rId7"/>
    <hyperlink ref="C74:L74" r:id="rId8" display="http://http://www.chessarbiter.com/turnieje_warcaby/2017/f_6467/tournament_table_acc_places.html"/>
    <hyperlink ref="B75" r:id="rId9"/>
    <hyperlink ref="B76" r:id="rId10"/>
    <hyperlink ref="C84:M84" r:id="rId11" display="https://results.fmjd.org/tournaments/2017/f_53/tournament_table_acc_places.html"/>
    <hyperlink ref="C85:I85" r:id="rId12" display="http://www.asiadraughts.org/adc2017/Results/u20m/100/blitz/tournament_table_acc_places.html_x0009__x0009__x0009__x0009__x0009__x0009__x0009__x0009_"/>
    <hyperlink ref="C94:L94" r:id="rId13" display="https://results.fmjd.org/tournaments/2017/f_50/tournament_table_acc_places.html"/>
    <hyperlink ref="C95:I95" r:id="rId14" display="http://asiadraughts.org/adc2017/Results/u17m/100/main/tournament_table_acc_places.html"/>
    <hyperlink ref="C106" r:id="rId15"/>
    <hyperlink ref="C107:F107" r:id="rId16" display="http://fmjd.org/results/tournaments/2018/f_327/"/>
    <hyperlink ref="C117:H117" r:id="rId17" display="http://fmjd.org/results/tournaments/2018/f_532/final_standings&amp;15.html"/>
    <hyperlink ref="C118:H118" r:id="rId18" display="http://fmjd.org/results/tournaments/2018/f_533/final_standings&amp;15.html"/>
    <hyperlink ref="C119:H119" r:id="rId19" display="https://results.fmjd.org/tournaments/2018/f_534/final_standings&amp;11.html"/>
    <hyperlink ref="C120:H120" r:id="rId20" display="https://results.fmjd.org/tournaments/2018/f_538/final_standings&amp;9.html"/>
    <hyperlink ref="C121:H121" r:id="rId21" display="https://results.fmjd.org/tournaments/2018/f_340/final_standings&amp;7.html"/>
    <hyperlink ref="C131" r:id="rId22"/>
    <hyperlink ref="C132:H132" r:id="rId23" display="https://results.fmjd.org/tournaments/2018/f_277/final_standings&amp;7.html"/>
    <hyperlink ref="C133" r:id="rId24"/>
    <hyperlink ref="C143:G143" r:id="rId25" display="http://fmjd.org/results/tournaments/2018/f_1113/"/>
    <hyperlink ref="C144:H144" r:id="rId26" display="https://results.fmjd.org/tournaments/2018/f_338/final_standings&amp;7.html"/>
    <hyperlink ref="C145:I145" r:id="rId27" display="https://results.fmjd.org/tournaments/2018/f_712/tournament_table_acc_places.html"/>
    <hyperlink ref="C157:I157" r:id="rId28" display=" https://idf64.org/tournaments/2019/wc2019-men-blitz/tournament_table_acc_places.html"/>
    <hyperlink ref="C170:I170" r:id="rId29" display="https://idf64.org/tournaments/2019/wc2019-men-rapid/tournament_table_acc_places.html"/>
    <hyperlink ref="C183:I183" r:id="rId30" display="https://idf64.org/tournaments/2019/wc2019-men-classic/tournament_table_acc_places.html"/>
    <hyperlink ref="C193:I193" r:id="rId31" display="https://results.fmjd.org/tournaments/2019/f_2759/tournament_table_acc_places.html"/>
    <hyperlink ref="C194" r:id="rId32"/>
    <hyperlink ref="C203" r:id="rId33"/>
    <hyperlink ref="C204" r:id="rId34"/>
  </hyperlinks>
  <pageMargins left="0.39" right="0.38" top="0.47244094488188981" bottom="0.39370078740157483" header="0.31496062992125984" footer="0.31496062992125984"/>
  <pageSetup paperSize="9" scale="55" orientation="landscape" r:id="rId35"/>
  <legacyDrawing r:id="rId3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'Pripazintos federacijos'!$A$2:$A$75</xm:f>
          </x14:formula1>
          <xm:sqref>A5:Q5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6"/>
  <sheetViews>
    <sheetView topLeftCell="A4" workbookViewId="0">
      <selection activeCell="C19" sqref="C19"/>
    </sheetView>
  </sheetViews>
  <sheetFormatPr defaultRowHeight="15"/>
  <cols>
    <col min="3" max="3" width="30.42578125" customWidth="1"/>
  </cols>
  <sheetData>
    <row r="1" spans="1:41" ht="15.7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51"/>
      <c r="AE1" s="51"/>
      <c r="AF1" s="51"/>
      <c r="AG1" s="51"/>
      <c r="AH1" s="26"/>
      <c r="AI1" s="26"/>
      <c r="AJ1" s="51"/>
      <c r="AK1" s="51" t="s">
        <v>106</v>
      </c>
      <c r="AL1" s="51"/>
      <c r="AM1" s="51"/>
      <c r="AN1" s="51"/>
    </row>
    <row r="2" spans="1:41" ht="15.7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51"/>
      <c r="AE2" s="51"/>
      <c r="AF2" s="51"/>
      <c r="AG2" s="51"/>
      <c r="AH2" s="26"/>
      <c r="AI2" s="26"/>
      <c r="AJ2" s="51"/>
      <c r="AK2" s="51" t="s">
        <v>107</v>
      </c>
      <c r="AL2" s="51"/>
      <c r="AM2" s="51"/>
      <c r="AN2" s="51"/>
    </row>
    <row r="3" spans="1:41" ht="15.7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51"/>
      <c r="AE3" s="51"/>
      <c r="AF3" s="51"/>
      <c r="AG3" s="51"/>
      <c r="AH3" s="26"/>
      <c r="AI3" s="26"/>
      <c r="AJ3" s="51"/>
      <c r="AK3" s="51" t="s">
        <v>108</v>
      </c>
      <c r="AL3" s="51"/>
      <c r="AM3" s="51"/>
      <c r="AN3" s="51"/>
    </row>
    <row r="4" spans="1:41" ht="15.7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51"/>
      <c r="AE4" s="51"/>
      <c r="AF4" s="51"/>
      <c r="AG4" s="51"/>
      <c r="AH4" s="26"/>
      <c r="AI4" s="26"/>
      <c r="AJ4" s="51"/>
      <c r="AK4" s="51" t="s">
        <v>109</v>
      </c>
      <c r="AL4" s="51"/>
      <c r="AM4" s="51"/>
      <c r="AN4" s="51"/>
    </row>
    <row r="5" spans="1:41" ht="15.75">
      <c r="A5" s="114" t="s">
        <v>110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</row>
    <row r="6" spans="1:41" ht="15.75" thickBot="1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</row>
    <row r="7" spans="1:41" ht="96">
      <c r="A7" s="115" t="s">
        <v>8</v>
      </c>
      <c r="B7" s="117" t="s">
        <v>111</v>
      </c>
      <c r="C7" s="120" t="s">
        <v>112</v>
      </c>
      <c r="D7" s="122" t="s">
        <v>113</v>
      </c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30" t="s">
        <v>13</v>
      </c>
      <c r="AO7" s="31"/>
    </row>
    <row r="8" spans="1:41">
      <c r="A8" s="116"/>
      <c r="B8" s="118"/>
      <c r="C8" s="121"/>
      <c r="D8" s="124" t="s">
        <v>114</v>
      </c>
      <c r="E8" s="124" t="s">
        <v>115</v>
      </c>
      <c r="F8" s="124" t="s">
        <v>116</v>
      </c>
      <c r="G8" s="124" t="s">
        <v>117</v>
      </c>
      <c r="H8" s="124" t="s">
        <v>118</v>
      </c>
      <c r="I8" s="124" t="s">
        <v>119</v>
      </c>
      <c r="J8" s="124" t="s">
        <v>120</v>
      </c>
      <c r="K8" s="124" t="s">
        <v>121</v>
      </c>
      <c r="L8" s="124" t="s">
        <v>122</v>
      </c>
      <c r="M8" s="124" t="s">
        <v>123</v>
      </c>
      <c r="N8" s="124" t="s">
        <v>124</v>
      </c>
      <c r="O8" s="124" t="s">
        <v>125</v>
      </c>
      <c r="P8" s="124" t="s">
        <v>126</v>
      </c>
      <c r="Q8" s="124" t="s">
        <v>127</v>
      </c>
      <c r="R8" s="124" t="s">
        <v>128</v>
      </c>
      <c r="S8" s="124" t="s">
        <v>129</v>
      </c>
      <c r="T8" s="124" t="s">
        <v>130</v>
      </c>
      <c r="U8" s="124" t="s">
        <v>131</v>
      </c>
      <c r="V8" s="124" t="s">
        <v>132</v>
      </c>
      <c r="W8" s="124" t="s">
        <v>133</v>
      </c>
      <c r="X8" s="124" t="s">
        <v>134</v>
      </c>
      <c r="Y8" s="124" t="s">
        <v>135</v>
      </c>
      <c r="Z8" s="124" t="s">
        <v>136</v>
      </c>
      <c r="AA8" s="124" t="s">
        <v>137</v>
      </c>
      <c r="AB8" s="124" t="s">
        <v>138</v>
      </c>
      <c r="AC8" s="124" t="s">
        <v>139</v>
      </c>
      <c r="AD8" s="124" t="s">
        <v>140</v>
      </c>
      <c r="AE8" s="124" t="s">
        <v>141</v>
      </c>
      <c r="AF8" s="124" t="s">
        <v>142</v>
      </c>
      <c r="AG8" s="124" t="s">
        <v>143</v>
      </c>
      <c r="AH8" s="124" t="s">
        <v>144</v>
      </c>
      <c r="AI8" s="124" t="s">
        <v>145</v>
      </c>
      <c r="AJ8" s="124" t="s">
        <v>146</v>
      </c>
      <c r="AK8" s="124" t="s">
        <v>147</v>
      </c>
      <c r="AL8" s="124" t="s">
        <v>148</v>
      </c>
      <c r="AM8" s="124" t="s">
        <v>149</v>
      </c>
      <c r="AN8" s="125" t="s">
        <v>150</v>
      </c>
    </row>
    <row r="9" spans="1:41">
      <c r="A9" s="116"/>
      <c r="B9" s="119"/>
      <c r="C9" s="121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6"/>
    </row>
    <row r="10" spans="1:41" s="55" customFormat="1">
      <c r="A10" s="52" t="s">
        <v>151</v>
      </c>
      <c r="B10" s="53" t="s">
        <v>152</v>
      </c>
      <c r="C10" s="35" t="s">
        <v>153</v>
      </c>
      <c r="D10" s="34">
        <v>550.79999999999995</v>
      </c>
      <c r="E10" s="34">
        <v>426.38400000000001</v>
      </c>
      <c r="F10" s="34">
        <v>342.14400000000001</v>
      </c>
      <c r="G10" s="34">
        <v>181.44</v>
      </c>
      <c r="H10" s="34">
        <v>168.48</v>
      </c>
      <c r="I10" s="34">
        <v>155.52000000000001</v>
      </c>
      <c r="J10" s="34">
        <v>148.5</v>
      </c>
      <c r="K10" s="34">
        <v>144</v>
      </c>
      <c r="L10" s="34">
        <v>137.69999999999999</v>
      </c>
      <c r="M10" s="34">
        <v>134.946</v>
      </c>
      <c r="N10" s="34">
        <v>132.19199999999998</v>
      </c>
      <c r="O10" s="34">
        <v>129.43799999999999</v>
      </c>
      <c r="P10" s="34">
        <v>126.684</v>
      </c>
      <c r="Q10" s="34">
        <v>123.92999999999998</v>
      </c>
      <c r="R10" s="34">
        <v>121.17599999999999</v>
      </c>
      <c r="S10" s="34">
        <v>118.42199999999998</v>
      </c>
      <c r="T10" s="34">
        <v>108</v>
      </c>
      <c r="U10" s="34">
        <v>105.24600000000001</v>
      </c>
      <c r="V10" s="34">
        <v>102.49199999999999</v>
      </c>
      <c r="W10" s="34">
        <v>99.738</v>
      </c>
      <c r="X10" s="34">
        <v>96.983999999999995</v>
      </c>
      <c r="Y10" s="34">
        <v>94.229999999999976</v>
      </c>
      <c r="Z10" s="34">
        <v>91.475999999999985</v>
      </c>
      <c r="AA10" s="34">
        <v>88.721999999999994</v>
      </c>
      <c r="AB10" s="34">
        <v>80.099999999999994</v>
      </c>
      <c r="AC10" s="34">
        <v>77.345999999999989</v>
      </c>
      <c r="AD10" s="34">
        <v>74.591999999999999</v>
      </c>
      <c r="AE10" s="34">
        <v>71.837999999999994</v>
      </c>
      <c r="AF10" s="34">
        <v>69.084000000000003</v>
      </c>
      <c r="AG10" s="34">
        <v>66.329999999999984</v>
      </c>
      <c r="AH10" s="34">
        <v>63.575999999999986</v>
      </c>
      <c r="AI10" s="34">
        <v>60.821999999999989</v>
      </c>
      <c r="AJ10" s="34">
        <v>52.2</v>
      </c>
      <c r="AK10" s="34">
        <v>49.445999999999998</v>
      </c>
      <c r="AL10" s="34">
        <v>46.692</v>
      </c>
      <c r="AM10" s="34">
        <v>43.937999999999995</v>
      </c>
      <c r="AN10" s="54">
        <f>SUM(D10*0.3/100)</f>
        <v>1.6523999999999999</v>
      </c>
    </row>
    <row r="11" spans="1:41">
      <c r="A11" s="65" t="s">
        <v>154</v>
      </c>
      <c r="B11" s="44" t="s">
        <v>30</v>
      </c>
      <c r="C11" s="35" t="s">
        <v>155</v>
      </c>
      <c r="D11" s="33">
        <v>449</v>
      </c>
      <c r="E11" s="33">
        <v>314</v>
      </c>
      <c r="F11" s="33">
        <v>238</v>
      </c>
      <c r="G11" s="33">
        <v>172</v>
      </c>
      <c r="H11" s="33">
        <v>159</v>
      </c>
      <c r="I11" s="33">
        <v>145</v>
      </c>
      <c r="J11" s="33">
        <v>132</v>
      </c>
      <c r="K11" s="33">
        <v>119</v>
      </c>
      <c r="L11" s="34">
        <v>88</v>
      </c>
      <c r="M11" s="34">
        <f>L11-2.245</f>
        <v>85.754999999999995</v>
      </c>
      <c r="N11" s="34">
        <f t="shared" ref="N11:AI11" si="0">M11-2.245</f>
        <v>83.509999999999991</v>
      </c>
      <c r="O11" s="34">
        <f t="shared" si="0"/>
        <v>81.264999999999986</v>
      </c>
      <c r="P11" s="34">
        <f t="shared" si="0"/>
        <v>79.019999999999982</v>
      </c>
      <c r="Q11" s="34">
        <f t="shared" si="0"/>
        <v>76.774999999999977</v>
      </c>
      <c r="R11" s="34">
        <f t="shared" si="0"/>
        <v>74.529999999999973</v>
      </c>
      <c r="S11" s="34">
        <f t="shared" si="0"/>
        <v>72.284999999999968</v>
      </c>
      <c r="T11" s="34">
        <v>55</v>
      </c>
      <c r="U11" s="34">
        <f t="shared" si="0"/>
        <v>52.755000000000003</v>
      </c>
      <c r="V11" s="34">
        <f t="shared" si="0"/>
        <v>50.510000000000005</v>
      </c>
      <c r="W11" s="34">
        <f t="shared" si="0"/>
        <v>48.265000000000008</v>
      </c>
      <c r="X11" s="34">
        <f t="shared" si="0"/>
        <v>46.02000000000001</v>
      </c>
      <c r="Y11" s="34">
        <f t="shared" si="0"/>
        <v>43.775000000000013</v>
      </c>
      <c r="Z11" s="34">
        <f t="shared" si="0"/>
        <v>41.530000000000015</v>
      </c>
      <c r="AA11" s="34">
        <f t="shared" si="0"/>
        <v>39.285000000000018</v>
      </c>
      <c r="AB11" s="34">
        <v>22</v>
      </c>
      <c r="AC11" s="34">
        <f t="shared" si="0"/>
        <v>19.754999999999999</v>
      </c>
      <c r="AD11" s="34">
        <f t="shared" si="0"/>
        <v>17.509999999999998</v>
      </c>
      <c r="AE11" s="34">
        <f t="shared" si="0"/>
        <v>15.264999999999997</v>
      </c>
      <c r="AF11" s="34">
        <f t="shared" si="0"/>
        <v>13.019999999999996</v>
      </c>
      <c r="AG11" s="34">
        <f t="shared" si="0"/>
        <v>10.774999999999995</v>
      </c>
      <c r="AH11" s="34">
        <f t="shared" si="0"/>
        <v>8.529999999999994</v>
      </c>
      <c r="AI11" s="34">
        <f t="shared" si="0"/>
        <v>6.2849999999999939</v>
      </c>
      <c r="AJ11" s="36" t="s">
        <v>156</v>
      </c>
      <c r="AK11" s="36" t="s">
        <v>156</v>
      </c>
      <c r="AL11" s="36" t="s">
        <v>156</v>
      </c>
      <c r="AM11" s="36" t="s">
        <v>156</v>
      </c>
      <c r="AN11" s="66">
        <f t="shared" ref="AN11:AN26" si="1">SUM(D11*0.3/100)</f>
        <v>1.347</v>
      </c>
    </row>
    <row r="12" spans="1:41">
      <c r="A12" s="65" t="s">
        <v>157</v>
      </c>
      <c r="B12" s="44" t="s">
        <v>158</v>
      </c>
      <c r="C12" s="35" t="s">
        <v>159</v>
      </c>
      <c r="D12" s="33">
        <v>204</v>
      </c>
      <c r="E12" s="33">
        <v>156.24</v>
      </c>
      <c r="F12" s="33">
        <v>123.84</v>
      </c>
      <c r="G12" s="33">
        <v>72</v>
      </c>
      <c r="H12" s="33">
        <v>66</v>
      </c>
      <c r="I12" s="33">
        <v>60</v>
      </c>
      <c r="J12" s="33">
        <v>54</v>
      </c>
      <c r="K12" s="33">
        <v>48</v>
      </c>
      <c r="L12" s="34">
        <v>40</v>
      </c>
      <c r="M12" s="34">
        <f>L12-1.02</f>
        <v>38.979999999999997</v>
      </c>
      <c r="N12" s="34">
        <f t="shared" ref="N12:AA12" si="2">M12-1.02</f>
        <v>37.959999999999994</v>
      </c>
      <c r="O12" s="34">
        <f t="shared" si="2"/>
        <v>36.939999999999991</v>
      </c>
      <c r="P12" s="34">
        <f t="shared" si="2"/>
        <v>35.919999999999987</v>
      </c>
      <c r="Q12" s="34">
        <f t="shared" si="2"/>
        <v>34.899999999999984</v>
      </c>
      <c r="R12" s="34">
        <f t="shared" si="2"/>
        <v>33.879999999999981</v>
      </c>
      <c r="S12" s="34">
        <f t="shared" si="2"/>
        <v>32.859999999999978</v>
      </c>
      <c r="T12" s="34">
        <v>25</v>
      </c>
      <c r="U12" s="34">
        <f t="shared" si="2"/>
        <v>23.98</v>
      </c>
      <c r="V12" s="34">
        <f t="shared" si="2"/>
        <v>22.96</v>
      </c>
      <c r="W12" s="34">
        <f t="shared" si="2"/>
        <v>21.94</v>
      </c>
      <c r="X12" s="34">
        <f t="shared" si="2"/>
        <v>20.92</v>
      </c>
      <c r="Y12" s="34">
        <f t="shared" si="2"/>
        <v>19.900000000000002</v>
      </c>
      <c r="Z12" s="34">
        <f t="shared" si="2"/>
        <v>18.880000000000003</v>
      </c>
      <c r="AA12" s="34">
        <f t="shared" si="2"/>
        <v>17.860000000000003</v>
      </c>
      <c r="AB12" s="36" t="s">
        <v>156</v>
      </c>
      <c r="AC12" s="36" t="s">
        <v>156</v>
      </c>
      <c r="AD12" s="36" t="s">
        <v>156</v>
      </c>
      <c r="AE12" s="36" t="s">
        <v>156</v>
      </c>
      <c r="AF12" s="36" t="s">
        <v>156</v>
      </c>
      <c r="AG12" s="36" t="s">
        <v>156</v>
      </c>
      <c r="AH12" s="36" t="s">
        <v>156</v>
      </c>
      <c r="AI12" s="36" t="s">
        <v>156</v>
      </c>
      <c r="AJ12" s="36" t="s">
        <v>156</v>
      </c>
      <c r="AK12" s="36" t="s">
        <v>156</v>
      </c>
      <c r="AL12" s="36" t="s">
        <v>156</v>
      </c>
      <c r="AM12" s="36" t="s">
        <v>156</v>
      </c>
      <c r="AN12" s="66">
        <f t="shared" si="1"/>
        <v>0.61199999999999999</v>
      </c>
    </row>
    <row r="13" spans="1:41" ht="84">
      <c r="A13" s="65" t="s">
        <v>160</v>
      </c>
      <c r="B13" s="44" t="s">
        <v>161</v>
      </c>
      <c r="C13" s="22" t="s">
        <v>162</v>
      </c>
      <c r="D13" s="33">
        <v>85</v>
      </c>
      <c r="E13" s="33">
        <v>64.61</v>
      </c>
      <c r="F13" s="33">
        <v>50.76</v>
      </c>
      <c r="G13" s="33">
        <v>16.25</v>
      </c>
      <c r="H13" s="33">
        <v>15</v>
      </c>
      <c r="I13" s="33">
        <v>13.75</v>
      </c>
      <c r="J13" s="33">
        <v>12.5</v>
      </c>
      <c r="K13" s="33">
        <v>11.25</v>
      </c>
      <c r="L13" s="34">
        <v>9</v>
      </c>
      <c r="M13" s="34">
        <f>L13-0.425</f>
        <v>8.5749999999999993</v>
      </c>
      <c r="N13" s="34">
        <f t="shared" ref="N13:S13" si="3">M13-0.425</f>
        <v>8.1499999999999986</v>
      </c>
      <c r="O13" s="34">
        <f t="shared" si="3"/>
        <v>7.7249999999999988</v>
      </c>
      <c r="P13" s="34">
        <f t="shared" si="3"/>
        <v>7.2999999999999989</v>
      </c>
      <c r="Q13" s="34">
        <f t="shared" si="3"/>
        <v>6.8749999999999991</v>
      </c>
      <c r="R13" s="34">
        <f t="shared" si="3"/>
        <v>6.4499999999999993</v>
      </c>
      <c r="S13" s="34">
        <f t="shared" si="3"/>
        <v>6.0249999999999995</v>
      </c>
      <c r="T13" s="36" t="s">
        <v>156</v>
      </c>
      <c r="U13" s="36" t="s">
        <v>156</v>
      </c>
      <c r="V13" s="36" t="s">
        <v>156</v>
      </c>
      <c r="W13" s="36" t="s">
        <v>156</v>
      </c>
      <c r="X13" s="36" t="s">
        <v>156</v>
      </c>
      <c r="Y13" s="36" t="s">
        <v>156</v>
      </c>
      <c r="Z13" s="36" t="s">
        <v>156</v>
      </c>
      <c r="AA13" s="36" t="s">
        <v>156</v>
      </c>
      <c r="AB13" s="36" t="s">
        <v>156</v>
      </c>
      <c r="AC13" s="36" t="s">
        <v>156</v>
      </c>
      <c r="AD13" s="36" t="s">
        <v>156</v>
      </c>
      <c r="AE13" s="36" t="s">
        <v>156</v>
      </c>
      <c r="AF13" s="36" t="s">
        <v>156</v>
      </c>
      <c r="AG13" s="36" t="s">
        <v>156</v>
      </c>
      <c r="AH13" s="36" t="s">
        <v>156</v>
      </c>
      <c r="AI13" s="36" t="s">
        <v>156</v>
      </c>
      <c r="AJ13" s="36" t="s">
        <v>156</v>
      </c>
      <c r="AK13" s="36" t="s">
        <v>156</v>
      </c>
      <c r="AL13" s="36" t="s">
        <v>156</v>
      </c>
      <c r="AM13" s="36" t="s">
        <v>156</v>
      </c>
      <c r="AN13" s="66">
        <f t="shared" si="1"/>
        <v>0.255</v>
      </c>
    </row>
    <row r="14" spans="1:41" ht="36">
      <c r="A14" s="65" t="s">
        <v>163</v>
      </c>
      <c r="B14" s="44" t="s">
        <v>164</v>
      </c>
      <c r="C14" s="22" t="s">
        <v>165</v>
      </c>
      <c r="D14" s="33">
        <v>85</v>
      </c>
      <c r="E14" s="33">
        <v>59.5</v>
      </c>
      <c r="F14" s="33">
        <v>45</v>
      </c>
      <c r="G14" s="33">
        <v>32.5</v>
      </c>
      <c r="H14" s="33">
        <v>30</v>
      </c>
      <c r="I14" s="33">
        <v>27.5</v>
      </c>
      <c r="J14" s="33">
        <v>25</v>
      </c>
      <c r="K14" s="33">
        <v>22.5</v>
      </c>
      <c r="L14" s="34">
        <v>19</v>
      </c>
      <c r="M14" s="34">
        <f>L14-0.29</f>
        <v>18.71</v>
      </c>
      <c r="N14" s="34">
        <f t="shared" ref="N14:AC15" si="4">M14-0.29</f>
        <v>18.420000000000002</v>
      </c>
      <c r="O14" s="34">
        <f t="shared" si="4"/>
        <v>18.130000000000003</v>
      </c>
      <c r="P14" s="34">
        <f t="shared" si="4"/>
        <v>17.840000000000003</v>
      </c>
      <c r="Q14" s="34">
        <f t="shared" si="4"/>
        <v>17.550000000000004</v>
      </c>
      <c r="R14" s="34">
        <f t="shared" si="4"/>
        <v>17.260000000000005</v>
      </c>
      <c r="S14" s="34">
        <f t="shared" si="4"/>
        <v>16.970000000000006</v>
      </c>
      <c r="T14" s="34">
        <v>13</v>
      </c>
      <c r="U14" s="34">
        <f t="shared" si="4"/>
        <v>12.71</v>
      </c>
      <c r="V14" s="34">
        <f t="shared" si="4"/>
        <v>12.420000000000002</v>
      </c>
      <c r="W14" s="34">
        <f t="shared" si="4"/>
        <v>12.130000000000003</v>
      </c>
      <c r="X14" s="34">
        <f t="shared" si="4"/>
        <v>11.840000000000003</v>
      </c>
      <c r="Y14" s="34">
        <f t="shared" si="4"/>
        <v>11.550000000000004</v>
      </c>
      <c r="Z14" s="34">
        <f t="shared" si="4"/>
        <v>11.260000000000005</v>
      </c>
      <c r="AA14" s="34">
        <f t="shared" si="4"/>
        <v>10.970000000000006</v>
      </c>
      <c r="AB14" s="34">
        <v>8</v>
      </c>
      <c r="AC14" s="34">
        <f t="shared" si="4"/>
        <v>7.71</v>
      </c>
      <c r="AD14" s="34">
        <f t="shared" ref="AD14:AI14" si="5">AC14-0.29</f>
        <v>7.42</v>
      </c>
      <c r="AE14" s="34">
        <f t="shared" si="5"/>
        <v>7.13</v>
      </c>
      <c r="AF14" s="34">
        <f t="shared" si="5"/>
        <v>6.84</v>
      </c>
      <c r="AG14" s="34">
        <f t="shared" si="5"/>
        <v>6.55</v>
      </c>
      <c r="AH14" s="34">
        <f t="shared" si="5"/>
        <v>6.26</v>
      </c>
      <c r="AI14" s="34">
        <f t="shared" si="5"/>
        <v>5.97</v>
      </c>
      <c r="AJ14" s="36" t="s">
        <v>156</v>
      </c>
      <c r="AK14" s="36" t="s">
        <v>156</v>
      </c>
      <c r="AL14" s="36" t="s">
        <v>156</v>
      </c>
      <c r="AM14" s="36" t="s">
        <v>156</v>
      </c>
      <c r="AN14" s="66">
        <f t="shared" si="1"/>
        <v>0.255</v>
      </c>
    </row>
    <row r="15" spans="1:41">
      <c r="A15" s="65" t="s">
        <v>166</v>
      </c>
      <c r="B15" s="44" t="s">
        <v>167</v>
      </c>
      <c r="C15" s="32" t="s">
        <v>168</v>
      </c>
      <c r="D15" s="33">
        <v>85</v>
      </c>
      <c r="E15" s="33">
        <v>59.5</v>
      </c>
      <c r="F15" s="33">
        <v>45</v>
      </c>
      <c r="G15" s="33">
        <v>32.5</v>
      </c>
      <c r="H15" s="33">
        <v>30</v>
      </c>
      <c r="I15" s="33">
        <v>27.5</v>
      </c>
      <c r="J15" s="33">
        <v>25</v>
      </c>
      <c r="K15" s="33">
        <v>22.5</v>
      </c>
      <c r="L15" s="34">
        <v>19</v>
      </c>
      <c r="M15" s="34">
        <f>L15-0.29</f>
        <v>18.71</v>
      </c>
      <c r="N15" s="34">
        <f t="shared" si="4"/>
        <v>18.420000000000002</v>
      </c>
      <c r="O15" s="34">
        <f t="shared" si="4"/>
        <v>18.130000000000003</v>
      </c>
      <c r="P15" s="34">
        <f t="shared" si="4"/>
        <v>17.840000000000003</v>
      </c>
      <c r="Q15" s="34">
        <f t="shared" si="4"/>
        <v>17.550000000000004</v>
      </c>
      <c r="R15" s="34">
        <f t="shared" si="4"/>
        <v>17.260000000000005</v>
      </c>
      <c r="S15" s="34">
        <f t="shared" si="4"/>
        <v>16.970000000000006</v>
      </c>
      <c r="T15" s="34">
        <v>13</v>
      </c>
      <c r="U15" s="34">
        <f t="shared" si="4"/>
        <v>12.71</v>
      </c>
      <c r="V15" s="34">
        <f t="shared" si="4"/>
        <v>12.420000000000002</v>
      </c>
      <c r="W15" s="34">
        <f t="shared" si="4"/>
        <v>12.130000000000003</v>
      </c>
      <c r="X15" s="34">
        <f t="shared" si="4"/>
        <v>11.840000000000003</v>
      </c>
      <c r="Y15" s="34">
        <f t="shared" si="4"/>
        <v>11.550000000000004</v>
      </c>
      <c r="Z15" s="34">
        <f t="shared" si="4"/>
        <v>11.260000000000005</v>
      </c>
      <c r="AA15" s="34">
        <f t="shared" si="4"/>
        <v>10.970000000000006</v>
      </c>
      <c r="AB15" s="36" t="s">
        <v>156</v>
      </c>
      <c r="AC15" s="36" t="s">
        <v>156</v>
      </c>
      <c r="AD15" s="36" t="s">
        <v>156</v>
      </c>
      <c r="AE15" s="36" t="s">
        <v>156</v>
      </c>
      <c r="AF15" s="36" t="s">
        <v>156</v>
      </c>
      <c r="AG15" s="36" t="s">
        <v>156</v>
      </c>
      <c r="AH15" s="36" t="s">
        <v>156</v>
      </c>
      <c r="AI15" s="36" t="s">
        <v>156</v>
      </c>
      <c r="AJ15" s="36" t="s">
        <v>156</v>
      </c>
      <c r="AK15" s="36" t="s">
        <v>156</v>
      </c>
      <c r="AL15" s="36" t="s">
        <v>156</v>
      </c>
      <c r="AM15" s="36" t="s">
        <v>156</v>
      </c>
      <c r="AN15" s="66">
        <f t="shared" si="1"/>
        <v>0.255</v>
      </c>
    </row>
    <row r="16" spans="1:41" ht="84">
      <c r="A16" s="65" t="s">
        <v>169</v>
      </c>
      <c r="B16" s="44" t="s">
        <v>170</v>
      </c>
      <c r="C16" s="22" t="s">
        <v>171</v>
      </c>
      <c r="D16" s="33">
        <v>68</v>
      </c>
      <c r="E16" s="33">
        <v>51.69</v>
      </c>
      <c r="F16" s="33">
        <v>40.61</v>
      </c>
      <c r="G16" s="33">
        <v>13</v>
      </c>
      <c r="H16" s="33">
        <v>12</v>
      </c>
      <c r="I16" s="33">
        <v>11</v>
      </c>
      <c r="J16" s="33">
        <v>10</v>
      </c>
      <c r="K16" s="33">
        <v>9</v>
      </c>
      <c r="L16" s="36" t="s">
        <v>156</v>
      </c>
      <c r="M16" s="37" t="s">
        <v>156</v>
      </c>
      <c r="N16" s="37" t="s">
        <v>156</v>
      </c>
      <c r="O16" s="37" t="s">
        <v>156</v>
      </c>
      <c r="P16" s="37" t="s">
        <v>156</v>
      </c>
      <c r="Q16" s="37" t="s">
        <v>156</v>
      </c>
      <c r="R16" s="37" t="s">
        <v>156</v>
      </c>
      <c r="S16" s="37" t="s">
        <v>156</v>
      </c>
      <c r="T16" s="37" t="s">
        <v>156</v>
      </c>
      <c r="U16" s="36" t="s">
        <v>156</v>
      </c>
      <c r="V16" s="36" t="s">
        <v>156</v>
      </c>
      <c r="W16" s="36" t="s">
        <v>156</v>
      </c>
      <c r="X16" s="36" t="s">
        <v>156</v>
      </c>
      <c r="Y16" s="36" t="s">
        <v>156</v>
      </c>
      <c r="Z16" s="36" t="s">
        <v>156</v>
      </c>
      <c r="AA16" s="36" t="s">
        <v>156</v>
      </c>
      <c r="AB16" s="36" t="s">
        <v>156</v>
      </c>
      <c r="AC16" s="36" t="s">
        <v>156</v>
      </c>
      <c r="AD16" s="36" t="s">
        <v>156</v>
      </c>
      <c r="AE16" s="36" t="s">
        <v>156</v>
      </c>
      <c r="AF16" s="36" t="s">
        <v>156</v>
      </c>
      <c r="AG16" s="36" t="s">
        <v>156</v>
      </c>
      <c r="AH16" s="36" t="s">
        <v>156</v>
      </c>
      <c r="AI16" s="36" t="s">
        <v>156</v>
      </c>
      <c r="AJ16" s="36" t="s">
        <v>156</v>
      </c>
      <c r="AK16" s="36" t="s">
        <v>156</v>
      </c>
      <c r="AL16" s="36" t="s">
        <v>156</v>
      </c>
      <c r="AM16" s="36" t="s">
        <v>156</v>
      </c>
      <c r="AN16" s="66">
        <f t="shared" si="1"/>
        <v>0.20399999999999999</v>
      </c>
    </row>
    <row r="17" spans="1:40">
      <c r="A17" s="65" t="s">
        <v>172</v>
      </c>
      <c r="B17" s="44" t="s">
        <v>173</v>
      </c>
      <c r="C17" s="32" t="s">
        <v>174</v>
      </c>
      <c r="D17" s="33">
        <v>68</v>
      </c>
      <c r="E17" s="33">
        <v>47.6</v>
      </c>
      <c r="F17" s="33">
        <v>36</v>
      </c>
      <c r="G17" s="33">
        <v>18</v>
      </c>
      <c r="H17" s="33">
        <v>16.5</v>
      </c>
      <c r="I17" s="33">
        <v>15</v>
      </c>
      <c r="J17" s="33">
        <v>13.5</v>
      </c>
      <c r="K17" s="33">
        <v>12</v>
      </c>
      <c r="L17" s="34">
        <v>10</v>
      </c>
      <c r="M17" s="38">
        <f>L17-0.34</f>
        <v>9.66</v>
      </c>
      <c r="N17" s="38">
        <f t="shared" ref="N17:AA17" si="6">M17-0.34</f>
        <v>9.32</v>
      </c>
      <c r="O17" s="38">
        <f t="shared" si="6"/>
        <v>8.98</v>
      </c>
      <c r="P17" s="38">
        <f t="shared" si="6"/>
        <v>8.64</v>
      </c>
      <c r="Q17" s="38">
        <f t="shared" si="6"/>
        <v>8.3000000000000007</v>
      </c>
      <c r="R17" s="38">
        <f t="shared" si="6"/>
        <v>7.9600000000000009</v>
      </c>
      <c r="S17" s="38">
        <f t="shared" si="6"/>
        <v>7.620000000000001</v>
      </c>
      <c r="T17" s="38">
        <v>6</v>
      </c>
      <c r="U17" s="34">
        <f t="shared" si="6"/>
        <v>5.66</v>
      </c>
      <c r="V17" s="34">
        <f t="shared" si="6"/>
        <v>5.32</v>
      </c>
      <c r="W17" s="34">
        <f t="shared" si="6"/>
        <v>4.9800000000000004</v>
      </c>
      <c r="X17" s="34">
        <f t="shared" si="6"/>
        <v>4.6400000000000006</v>
      </c>
      <c r="Y17" s="34">
        <f t="shared" si="6"/>
        <v>4.3000000000000007</v>
      </c>
      <c r="Z17" s="34">
        <f t="shared" si="6"/>
        <v>3.9600000000000009</v>
      </c>
      <c r="AA17" s="34">
        <f t="shared" si="6"/>
        <v>3.620000000000001</v>
      </c>
      <c r="AB17" s="36" t="s">
        <v>156</v>
      </c>
      <c r="AC17" s="36" t="s">
        <v>156</v>
      </c>
      <c r="AD17" s="36" t="s">
        <v>156</v>
      </c>
      <c r="AE17" s="36" t="s">
        <v>156</v>
      </c>
      <c r="AF17" s="36" t="s">
        <v>156</v>
      </c>
      <c r="AG17" s="36" t="s">
        <v>156</v>
      </c>
      <c r="AH17" s="36" t="s">
        <v>156</v>
      </c>
      <c r="AI17" s="36" t="s">
        <v>156</v>
      </c>
      <c r="AJ17" s="36" t="s">
        <v>156</v>
      </c>
      <c r="AK17" s="36" t="s">
        <v>156</v>
      </c>
      <c r="AL17" s="36" t="s">
        <v>156</v>
      </c>
      <c r="AM17" s="36" t="s">
        <v>156</v>
      </c>
      <c r="AN17" s="66">
        <f t="shared" si="1"/>
        <v>0.20399999999999999</v>
      </c>
    </row>
    <row r="18" spans="1:40" ht="24">
      <c r="A18" s="65" t="s">
        <v>175</v>
      </c>
      <c r="B18" s="44" t="s">
        <v>176</v>
      </c>
      <c r="C18" s="22" t="s">
        <v>177</v>
      </c>
      <c r="D18" s="33">
        <v>68</v>
      </c>
      <c r="E18" s="33">
        <v>52.08</v>
      </c>
      <c r="F18" s="33">
        <v>41.28</v>
      </c>
      <c r="G18" s="33">
        <v>24</v>
      </c>
      <c r="H18" s="33">
        <v>22</v>
      </c>
      <c r="I18" s="33">
        <v>20</v>
      </c>
      <c r="J18" s="33">
        <v>18</v>
      </c>
      <c r="K18" s="33">
        <v>16</v>
      </c>
      <c r="L18" s="34">
        <v>13</v>
      </c>
      <c r="M18" s="38">
        <f>SUM(L18-0.34)</f>
        <v>12.66</v>
      </c>
      <c r="N18" s="38">
        <f t="shared" ref="N18:AC19" si="7">SUM(M18-0.34)</f>
        <v>12.32</v>
      </c>
      <c r="O18" s="38">
        <f t="shared" si="7"/>
        <v>11.98</v>
      </c>
      <c r="P18" s="38">
        <f t="shared" si="7"/>
        <v>11.64</v>
      </c>
      <c r="Q18" s="38">
        <f t="shared" si="7"/>
        <v>11.3</v>
      </c>
      <c r="R18" s="38">
        <f t="shared" si="7"/>
        <v>10.96</v>
      </c>
      <c r="S18" s="38">
        <f t="shared" si="7"/>
        <v>10.620000000000001</v>
      </c>
      <c r="T18" s="38">
        <v>9</v>
      </c>
      <c r="U18" s="34">
        <f t="shared" si="7"/>
        <v>8.66</v>
      </c>
      <c r="V18" s="34">
        <f t="shared" si="7"/>
        <v>8.32</v>
      </c>
      <c r="W18" s="34">
        <f t="shared" si="7"/>
        <v>7.98</v>
      </c>
      <c r="X18" s="34">
        <f t="shared" si="7"/>
        <v>7.6400000000000006</v>
      </c>
      <c r="Y18" s="34">
        <f t="shared" si="7"/>
        <v>7.3000000000000007</v>
      </c>
      <c r="Z18" s="34">
        <f t="shared" si="7"/>
        <v>6.9600000000000009</v>
      </c>
      <c r="AA18" s="34">
        <f t="shared" si="7"/>
        <v>6.620000000000001</v>
      </c>
      <c r="AB18" s="34">
        <v>4</v>
      </c>
      <c r="AC18" s="34">
        <f t="shared" si="7"/>
        <v>3.66</v>
      </c>
      <c r="AD18" s="34">
        <f t="shared" ref="AD18:AI18" si="8">SUM(AC18-0.34)</f>
        <v>3.3200000000000003</v>
      </c>
      <c r="AE18" s="34">
        <f t="shared" si="8"/>
        <v>2.9800000000000004</v>
      </c>
      <c r="AF18" s="34">
        <f t="shared" si="8"/>
        <v>2.6400000000000006</v>
      </c>
      <c r="AG18" s="34">
        <f t="shared" si="8"/>
        <v>2.3000000000000007</v>
      </c>
      <c r="AH18" s="34">
        <f t="shared" si="8"/>
        <v>1.9600000000000006</v>
      </c>
      <c r="AI18" s="34">
        <f t="shared" si="8"/>
        <v>1.6200000000000006</v>
      </c>
      <c r="AJ18" s="36" t="s">
        <v>156</v>
      </c>
      <c r="AK18" s="36" t="s">
        <v>156</v>
      </c>
      <c r="AL18" s="36" t="s">
        <v>156</v>
      </c>
      <c r="AM18" s="36" t="s">
        <v>156</v>
      </c>
      <c r="AN18" s="66">
        <f t="shared" si="1"/>
        <v>0.20399999999999999</v>
      </c>
    </row>
    <row r="19" spans="1:40">
      <c r="A19" s="65" t="s">
        <v>178</v>
      </c>
      <c r="B19" s="44" t="s">
        <v>58</v>
      </c>
      <c r="C19" s="32" t="s">
        <v>179</v>
      </c>
      <c r="D19" s="33">
        <v>68</v>
      </c>
      <c r="E19" s="33">
        <v>47.6</v>
      </c>
      <c r="F19" s="33">
        <v>36</v>
      </c>
      <c r="G19" s="33">
        <v>26</v>
      </c>
      <c r="H19" s="33">
        <v>24</v>
      </c>
      <c r="I19" s="33">
        <v>22</v>
      </c>
      <c r="J19" s="33">
        <v>20</v>
      </c>
      <c r="K19" s="33">
        <v>18</v>
      </c>
      <c r="L19" s="34">
        <v>13</v>
      </c>
      <c r="M19" s="38">
        <f>SUM(L19-0.34)</f>
        <v>12.66</v>
      </c>
      <c r="N19" s="38">
        <f t="shared" si="7"/>
        <v>12.32</v>
      </c>
      <c r="O19" s="38">
        <f t="shared" si="7"/>
        <v>11.98</v>
      </c>
      <c r="P19" s="38">
        <f t="shared" si="7"/>
        <v>11.64</v>
      </c>
      <c r="Q19" s="38">
        <f t="shared" si="7"/>
        <v>11.3</v>
      </c>
      <c r="R19" s="38">
        <f t="shared" si="7"/>
        <v>10.96</v>
      </c>
      <c r="S19" s="38">
        <f t="shared" si="7"/>
        <v>10.620000000000001</v>
      </c>
      <c r="T19" s="38">
        <v>9</v>
      </c>
      <c r="U19" s="34">
        <f t="shared" si="7"/>
        <v>8.66</v>
      </c>
      <c r="V19" s="34">
        <f t="shared" si="7"/>
        <v>8.32</v>
      </c>
      <c r="W19" s="34">
        <f t="shared" si="7"/>
        <v>7.98</v>
      </c>
      <c r="X19" s="34">
        <f t="shared" si="7"/>
        <v>7.6400000000000006</v>
      </c>
      <c r="Y19" s="34">
        <f t="shared" si="7"/>
        <v>7.3000000000000007</v>
      </c>
      <c r="Z19" s="34">
        <f t="shared" si="7"/>
        <v>6.9600000000000009</v>
      </c>
      <c r="AA19" s="34">
        <f t="shared" si="7"/>
        <v>6.620000000000001</v>
      </c>
      <c r="AB19" s="36" t="s">
        <v>156</v>
      </c>
      <c r="AC19" s="36" t="s">
        <v>156</v>
      </c>
      <c r="AD19" s="36" t="s">
        <v>156</v>
      </c>
      <c r="AE19" s="36" t="s">
        <v>156</v>
      </c>
      <c r="AF19" s="36" t="s">
        <v>156</v>
      </c>
      <c r="AG19" s="36" t="s">
        <v>156</v>
      </c>
      <c r="AH19" s="36" t="s">
        <v>156</v>
      </c>
      <c r="AI19" s="36" t="s">
        <v>156</v>
      </c>
      <c r="AJ19" s="36" t="s">
        <v>156</v>
      </c>
      <c r="AK19" s="36" t="s">
        <v>156</v>
      </c>
      <c r="AL19" s="36" t="s">
        <v>156</v>
      </c>
      <c r="AM19" s="36" t="s">
        <v>156</v>
      </c>
      <c r="AN19" s="66">
        <f t="shared" si="1"/>
        <v>0.20399999999999999</v>
      </c>
    </row>
    <row r="20" spans="1:40">
      <c r="A20" s="65" t="s">
        <v>180</v>
      </c>
      <c r="B20" s="44" t="s">
        <v>63</v>
      </c>
      <c r="C20" s="32" t="s">
        <v>181</v>
      </c>
      <c r="D20" s="33">
        <v>51</v>
      </c>
      <c r="E20" s="33">
        <v>35.700000000000003</v>
      </c>
      <c r="F20" s="33">
        <v>27</v>
      </c>
      <c r="G20" s="33">
        <v>19.5</v>
      </c>
      <c r="H20" s="33">
        <v>18</v>
      </c>
      <c r="I20" s="33">
        <v>16.5</v>
      </c>
      <c r="J20" s="33">
        <v>15</v>
      </c>
      <c r="K20" s="33">
        <v>13.5</v>
      </c>
      <c r="L20" s="38">
        <v>8</v>
      </c>
      <c r="M20" s="38">
        <f>SUM(L20-0.255)</f>
        <v>7.7450000000000001</v>
      </c>
      <c r="N20" s="38">
        <f t="shared" ref="N20:S20" si="9">SUM(M20-0.255)</f>
        <v>7.49</v>
      </c>
      <c r="O20" s="38">
        <f t="shared" si="9"/>
        <v>7.2350000000000003</v>
      </c>
      <c r="P20" s="38">
        <f t="shared" si="9"/>
        <v>6.98</v>
      </c>
      <c r="Q20" s="38">
        <f t="shared" si="9"/>
        <v>6.7250000000000005</v>
      </c>
      <c r="R20" s="38">
        <f t="shared" si="9"/>
        <v>6.4700000000000006</v>
      </c>
      <c r="S20" s="38">
        <f t="shared" si="9"/>
        <v>6.2150000000000007</v>
      </c>
      <c r="T20" s="37" t="s">
        <v>156</v>
      </c>
      <c r="U20" s="36" t="s">
        <v>156</v>
      </c>
      <c r="V20" s="36" t="s">
        <v>156</v>
      </c>
      <c r="W20" s="36" t="s">
        <v>156</v>
      </c>
      <c r="X20" s="36" t="s">
        <v>156</v>
      </c>
      <c r="Y20" s="36" t="s">
        <v>156</v>
      </c>
      <c r="Z20" s="36" t="s">
        <v>156</v>
      </c>
      <c r="AA20" s="36" t="s">
        <v>156</v>
      </c>
      <c r="AB20" s="36" t="s">
        <v>156</v>
      </c>
      <c r="AC20" s="36" t="s">
        <v>156</v>
      </c>
      <c r="AD20" s="36" t="s">
        <v>156</v>
      </c>
      <c r="AE20" s="36" t="s">
        <v>156</v>
      </c>
      <c r="AF20" s="36" t="s">
        <v>156</v>
      </c>
      <c r="AG20" s="36" t="s">
        <v>156</v>
      </c>
      <c r="AH20" s="36" t="s">
        <v>156</v>
      </c>
      <c r="AI20" s="36" t="s">
        <v>156</v>
      </c>
      <c r="AJ20" s="36" t="s">
        <v>156</v>
      </c>
      <c r="AK20" s="36" t="s">
        <v>156</v>
      </c>
      <c r="AL20" s="36" t="s">
        <v>156</v>
      </c>
      <c r="AM20" s="36" t="s">
        <v>156</v>
      </c>
      <c r="AN20" s="66">
        <f t="shared" si="1"/>
        <v>0.153</v>
      </c>
    </row>
    <row r="21" spans="1:40">
      <c r="A21" s="65" t="s">
        <v>182</v>
      </c>
      <c r="B21" s="44" t="s">
        <v>183</v>
      </c>
      <c r="C21" s="32" t="s">
        <v>184</v>
      </c>
      <c r="D21" s="33">
        <v>34</v>
      </c>
      <c r="E21" s="33">
        <v>26.04</v>
      </c>
      <c r="F21" s="33">
        <v>20.64</v>
      </c>
      <c r="G21" s="33">
        <v>12</v>
      </c>
      <c r="H21" s="33">
        <v>11</v>
      </c>
      <c r="I21" s="33">
        <v>10</v>
      </c>
      <c r="J21" s="33">
        <v>9</v>
      </c>
      <c r="K21" s="33">
        <v>8</v>
      </c>
      <c r="L21" s="38">
        <v>6</v>
      </c>
      <c r="M21" s="38">
        <f>SUM(L21-0.17)</f>
        <v>5.83</v>
      </c>
      <c r="N21" s="38">
        <f t="shared" ref="N21:S22" si="10">SUM(M21-0.17)</f>
        <v>5.66</v>
      </c>
      <c r="O21" s="38">
        <f t="shared" si="10"/>
        <v>5.49</v>
      </c>
      <c r="P21" s="38">
        <f t="shared" si="10"/>
        <v>5.32</v>
      </c>
      <c r="Q21" s="38">
        <f t="shared" si="10"/>
        <v>5.15</v>
      </c>
      <c r="R21" s="38">
        <f t="shared" si="10"/>
        <v>4.9800000000000004</v>
      </c>
      <c r="S21" s="38">
        <f t="shared" si="10"/>
        <v>4.8100000000000005</v>
      </c>
      <c r="T21" s="37" t="s">
        <v>156</v>
      </c>
      <c r="U21" s="36" t="s">
        <v>156</v>
      </c>
      <c r="V21" s="36" t="s">
        <v>156</v>
      </c>
      <c r="W21" s="36" t="s">
        <v>156</v>
      </c>
      <c r="X21" s="36" t="s">
        <v>156</v>
      </c>
      <c r="Y21" s="36" t="s">
        <v>156</v>
      </c>
      <c r="Z21" s="36" t="s">
        <v>156</v>
      </c>
      <c r="AA21" s="36" t="s">
        <v>156</v>
      </c>
      <c r="AB21" s="36" t="s">
        <v>156</v>
      </c>
      <c r="AC21" s="36" t="s">
        <v>156</v>
      </c>
      <c r="AD21" s="36" t="s">
        <v>156</v>
      </c>
      <c r="AE21" s="36" t="s">
        <v>156</v>
      </c>
      <c r="AF21" s="36" t="s">
        <v>156</v>
      </c>
      <c r="AG21" s="36" t="s">
        <v>156</v>
      </c>
      <c r="AH21" s="36" t="s">
        <v>156</v>
      </c>
      <c r="AI21" s="36" t="s">
        <v>156</v>
      </c>
      <c r="AJ21" s="36" t="s">
        <v>156</v>
      </c>
      <c r="AK21" s="36" t="s">
        <v>156</v>
      </c>
      <c r="AL21" s="36" t="s">
        <v>156</v>
      </c>
      <c r="AM21" s="36" t="s">
        <v>156</v>
      </c>
      <c r="AN21" s="66">
        <f t="shared" si="1"/>
        <v>0.10199999999999999</v>
      </c>
    </row>
    <row r="22" spans="1:40">
      <c r="A22" s="65" t="s">
        <v>185</v>
      </c>
      <c r="B22" s="44" t="s">
        <v>186</v>
      </c>
      <c r="C22" s="32" t="s">
        <v>187</v>
      </c>
      <c r="D22" s="33">
        <v>34</v>
      </c>
      <c r="E22" s="33">
        <v>26.04</v>
      </c>
      <c r="F22" s="33">
        <v>20.64</v>
      </c>
      <c r="G22" s="33">
        <v>12</v>
      </c>
      <c r="H22" s="33">
        <v>11</v>
      </c>
      <c r="I22" s="33">
        <v>10</v>
      </c>
      <c r="J22" s="33">
        <v>9</v>
      </c>
      <c r="K22" s="33">
        <v>8</v>
      </c>
      <c r="L22" s="38">
        <v>6</v>
      </c>
      <c r="M22" s="38">
        <f>SUM(L22-0.17)</f>
        <v>5.83</v>
      </c>
      <c r="N22" s="38">
        <f t="shared" si="10"/>
        <v>5.66</v>
      </c>
      <c r="O22" s="38">
        <f t="shared" si="10"/>
        <v>5.49</v>
      </c>
      <c r="P22" s="38">
        <f t="shared" si="10"/>
        <v>5.32</v>
      </c>
      <c r="Q22" s="38">
        <f t="shared" si="10"/>
        <v>5.15</v>
      </c>
      <c r="R22" s="38">
        <f t="shared" si="10"/>
        <v>4.9800000000000004</v>
      </c>
      <c r="S22" s="38">
        <f t="shared" si="10"/>
        <v>4.8100000000000005</v>
      </c>
      <c r="T22" s="36" t="s">
        <v>156</v>
      </c>
      <c r="U22" s="36" t="s">
        <v>156</v>
      </c>
      <c r="V22" s="36" t="s">
        <v>156</v>
      </c>
      <c r="W22" s="36" t="s">
        <v>156</v>
      </c>
      <c r="X22" s="36" t="s">
        <v>156</v>
      </c>
      <c r="Y22" s="36" t="s">
        <v>156</v>
      </c>
      <c r="Z22" s="36" t="s">
        <v>156</v>
      </c>
      <c r="AA22" s="36" t="s">
        <v>156</v>
      </c>
      <c r="AB22" s="36" t="s">
        <v>156</v>
      </c>
      <c r="AC22" s="36" t="s">
        <v>156</v>
      </c>
      <c r="AD22" s="36" t="s">
        <v>156</v>
      </c>
      <c r="AE22" s="36" t="s">
        <v>156</v>
      </c>
      <c r="AF22" s="36" t="s">
        <v>156</v>
      </c>
      <c r="AG22" s="36" t="s">
        <v>156</v>
      </c>
      <c r="AH22" s="36" t="s">
        <v>156</v>
      </c>
      <c r="AI22" s="36" t="s">
        <v>156</v>
      </c>
      <c r="AJ22" s="36" t="s">
        <v>156</v>
      </c>
      <c r="AK22" s="36" t="s">
        <v>156</v>
      </c>
      <c r="AL22" s="36" t="s">
        <v>156</v>
      </c>
      <c r="AM22" s="36" t="s">
        <v>156</v>
      </c>
      <c r="AN22" s="66">
        <f t="shared" si="1"/>
        <v>0.10199999999999999</v>
      </c>
    </row>
    <row r="23" spans="1:40">
      <c r="A23" s="65" t="s">
        <v>188</v>
      </c>
      <c r="B23" s="44" t="s">
        <v>189</v>
      </c>
      <c r="C23" s="32" t="s">
        <v>190</v>
      </c>
      <c r="D23" s="33">
        <v>25.5</v>
      </c>
      <c r="E23" s="33">
        <v>19.53</v>
      </c>
      <c r="F23" s="33">
        <v>15.48</v>
      </c>
      <c r="G23" s="33">
        <v>9</v>
      </c>
      <c r="H23" s="33">
        <v>8.25</v>
      </c>
      <c r="I23" s="33">
        <v>7.5</v>
      </c>
      <c r="J23" s="33">
        <v>6.75</v>
      </c>
      <c r="K23" s="33">
        <v>6</v>
      </c>
      <c r="L23" s="38">
        <v>5</v>
      </c>
      <c r="M23" s="38">
        <f>SUM(L23-0.1275)</f>
        <v>4.8724999999999996</v>
      </c>
      <c r="N23" s="38">
        <f t="shared" ref="N23:S23" si="11">SUM(M23-0.1275)</f>
        <v>4.7449999999999992</v>
      </c>
      <c r="O23" s="38">
        <f t="shared" si="11"/>
        <v>4.6174999999999988</v>
      </c>
      <c r="P23" s="38">
        <f t="shared" si="11"/>
        <v>4.4899999999999984</v>
      </c>
      <c r="Q23" s="38">
        <f t="shared" si="11"/>
        <v>4.362499999999998</v>
      </c>
      <c r="R23" s="38">
        <f t="shared" si="11"/>
        <v>4.2349999999999977</v>
      </c>
      <c r="S23" s="38">
        <f t="shared" si="11"/>
        <v>4.1074999999999973</v>
      </c>
      <c r="T23" s="36" t="s">
        <v>156</v>
      </c>
      <c r="U23" s="36" t="s">
        <v>156</v>
      </c>
      <c r="V23" s="36" t="s">
        <v>156</v>
      </c>
      <c r="W23" s="36" t="s">
        <v>156</v>
      </c>
      <c r="X23" s="36" t="s">
        <v>156</v>
      </c>
      <c r="Y23" s="36" t="s">
        <v>156</v>
      </c>
      <c r="Z23" s="36" t="s">
        <v>156</v>
      </c>
      <c r="AA23" s="36" t="s">
        <v>156</v>
      </c>
      <c r="AB23" s="36" t="s">
        <v>156</v>
      </c>
      <c r="AC23" s="36" t="s">
        <v>156</v>
      </c>
      <c r="AD23" s="36" t="s">
        <v>156</v>
      </c>
      <c r="AE23" s="36" t="s">
        <v>156</v>
      </c>
      <c r="AF23" s="36" t="s">
        <v>156</v>
      </c>
      <c r="AG23" s="36" t="s">
        <v>156</v>
      </c>
      <c r="AH23" s="36" t="s">
        <v>156</v>
      </c>
      <c r="AI23" s="36" t="s">
        <v>156</v>
      </c>
      <c r="AJ23" s="36" t="s">
        <v>156</v>
      </c>
      <c r="AK23" s="36" t="s">
        <v>156</v>
      </c>
      <c r="AL23" s="36" t="s">
        <v>156</v>
      </c>
      <c r="AM23" s="36" t="s">
        <v>156</v>
      </c>
      <c r="AN23" s="66">
        <f t="shared" si="1"/>
        <v>7.6499999999999999E-2</v>
      </c>
    </row>
    <row r="24" spans="1:40">
      <c r="A24" s="65" t="s">
        <v>191</v>
      </c>
      <c r="B24" s="44" t="s">
        <v>192</v>
      </c>
      <c r="C24" s="32" t="s">
        <v>193</v>
      </c>
      <c r="D24" s="33">
        <v>21.25</v>
      </c>
      <c r="E24" s="33">
        <v>14.5</v>
      </c>
      <c r="F24" s="33">
        <v>11.5</v>
      </c>
      <c r="G24" s="33">
        <v>7</v>
      </c>
      <c r="H24" s="33">
        <v>6.5</v>
      </c>
      <c r="I24" s="33">
        <v>6</v>
      </c>
      <c r="J24" s="33">
        <v>5.5</v>
      </c>
      <c r="K24" s="33">
        <v>5</v>
      </c>
      <c r="L24" s="38">
        <v>4</v>
      </c>
      <c r="M24" s="38">
        <f>SUM(L24-0.10625)</f>
        <v>3.8937499999999998</v>
      </c>
      <c r="N24" s="38">
        <f t="shared" ref="N24:S24" si="12">SUM(M24-0.10625)</f>
        <v>3.7874999999999996</v>
      </c>
      <c r="O24" s="38">
        <f t="shared" si="12"/>
        <v>3.6812499999999995</v>
      </c>
      <c r="P24" s="38">
        <f t="shared" si="12"/>
        <v>3.5749999999999993</v>
      </c>
      <c r="Q24" s="38">
        <f t="shared" si="12"/>
        <v>3.4687499999999991</v>
      </c>
      <c r="R24" s="38">
        <f t="shared" si="12"/>
        <v>3.3624999999999989</v>
      </c>
      <c r="S24" s="38">
        <f t="shared" si="12"/>
        <v>3.2562499999999988</v>
      </c>
      <c r="T24" s="36" t="s">
        <v>156</v>
      </c>
      <c r="U24" s="36" t="s">
        <v>156</v>
      </c>
      <c r="V24" s="36" t="s">
        <v>156</v>
      </c>
      <c r="W24" s="36" t="s">
        <v>156</v>
      </c>
      <c r="X24" s="36" t="s">
        <v>156</v>
      </c>
      <c r="Y24" s="36" t="s">
        <v>156</v>
      </c>
      <c r="Z24" s="36" t="s">
        <v>156</v>
      </c>
      <c r="AA24" s="36" t="s">
        <v>156</v>
      </c>
      <c r="AB24" s="36" t="s">
        <v>156</v>
      </c>
      <c r="AC24" s="36" t="s">
        <v>156</v>
      </c>
      <c r="AD24" s="36" t="s">
        <v>156</v>
      </c>
      <c r="AE24" s="36" t="s">
        <v>156</v>
      </c>
      <c r="AF24" s="36" t="s">
        <v>156</v>
      </c>
      <c r="AG24" s="36" t="s">
        <v>156</v>
      </c>
      <c r="AH24" s="36" t="s">
        <v>156</v>
      </c>
      <c r="AI24" s="36" t="s">
        <v>156</v>
      </c>
      <c r="AJ24" s="36" t="s">
        <v>156</v>
      </c>
      <c r="AK24" s="36" t="s">
        <v>156</v>
      </c>
      <c r="AL24" s="36" t="s">
        <v>156</v>
      </c>
      <c r="AM24" s="36" t="s">
        <v>156</v>
      </c>
      <c r="AN24" s="66">
        <f t="shared" si="1"/>
        <v>6.3750000000000001E-2</v>
      </c>
    </row>
    <row r="25" spans="1:40">
      <c r="A25" s="65" t="s">
        <v>194</v>
      </c>
      <c r="B25" s="44" t="s">
        <v>195</v>
      </c>
      <c r="C25" s="32" t="s">
        <v>196</v>
      </c>
      <c r="D25" s="33">
        <v>17</v>
      </c>
      <c r="E25" s="33">
        <v>13.02</v>
      </c>
      <c r="F25" s="33">
        <v>10.32</v>
      </c>
      <c r="G25" s="33">
        <v>6</v>
      </c>
      <c r="H25" s="33">
        <v>5.5</v>
      </c>
      <c r="I25" s="33">
        <v>5</v>
      </c>
      <c r="J25" s="33">
        <v>4.5</v>
      </c>
      <c r="K25" s="33">
        <v>4</v>
      </c>
      <c r="L25" s="38">
        <v>3</v>
      </c>
      <c r="M25" s="38">
        <f>SUM(L25-0.085)</f>
        <v>2.915</v>
      </c>
      <c r="N25" s="38">
        <f t="shared" ref="N25:S25" si="13">SUM(M25-0.085)</f>
        <v>2.83</v>
      </c>
      <c r="O25" s="38">
        <f t="shared" si="13"/>
        <v>2.7450000000000001</v>
      </c>
      <c r="P25" s="38">
        <f t="shared" si="13"/>
        <v>2.66</v>
      </c>
      <c r="Q25" s="38">
        <f t="shared" si="13"/>
        <v>2.5750000000000002</v>
      </c>
      <c r="R25" s="38">
        <f t="shared" si="13"/>
        <v>2.4900000000000002</v>
      </c>
      <c r="S25" s="38">
        <f t="shared" si="13"/>
        <v>2.4050000000000002</v>
      </c>
      <c r="T25" s="36" t="s">
        <v>156</v>
      </c>
      <c r="U25" s="36" t="s">
        <v>156</v>
      </c>
      <c r="V25" s="36" t="s">
        <v>156</v>
      </c>
      <c r="W25" s="36" t="s">
        <v>156</v>
      </c>
      <c r="X25" s="36" t="s">
        <v>156</v>
      </c>
      <c r="Y25" s="36" t="s">
        <v>156</v>
      </c>
      <c r="Z25" s="36" t="s">
        <v>156</v>
      </c>
      <c r="AA25" s="36" t="s">
        <v>156</v>
      </c>
      <c r="AB25" s="36" t="s">
        <v>156</v>
      </c>
      <c r="AC25" s="36" t="s">
        <v>156</v>
      </c>
      <c r="AD25" s="36" t="s">
        <v>156</v>
      </c>
      <c r="AE25" s="36" t="s">
        <v>156</v>
      </c>
      <c r="AF25" s="36" t="s">
        <v>156</v>
      </c>
      <c r="AG25" s="36" t="s">
        <v>156</v>
      </c>
      <c r="AH25" s="36" t="s">
        <v>156</v>
      </c>
      <c r="AI25" s="36" t="s">
        <v>156</v>
      </c>
      <c r="AJ25" s="36" t="s">
        <v>156</v>
      </c>
      <c r="AK25" s="36" t="s">
        <v>156</v>
      </c>
      <c r="AL25" s="36" t="s">
        <v>156</v>
      </c>
      <c r="AM25" s="36" t="s">
        <v>156</v>
      </c>
      <c r="AN25" s="66">
        <f t="shared" si="1"/>
        <v>5.0999999999999997E-2</v>
      </c>
    </row>
    <row r="26" spans="1:40" ht="24.75" thickBot="1">
      <c r="A26" s="39" t="s">
        <v>197</v>
      </c>
      <c r="B26" s="45" t="s">
        <v>198</v>
      </c>
      <c r="C26" s="23" t="s">
        <v>199</v>
      </c>
      <c r="D26" s="40">
        <v>11.48</v>
      </c>
      <c r="E26" s="40">
        <v>8.7899999999999991</v>
      </c>
      <c r="F26" s="40">
        <v>6.97</v>
      </c>
      <c r="G26" s="40">
        <v>4.05</v>
      </c>
      <c r="H26" s="40">
        <v>3.71</v>
      </c>
      <c r="I26" s="40">
        <v>3.38</v>
      </c>
      <c r="J26" s="40">
        <v>3.04</v>
      </c>
      <c r="K26" s="40">
        <v>2.7</v>
      </c>
      <c r="L26" s="41">
        <v>2</v>
      </c>
      <c r="M26" s="41">
        <f>SUM(L26-0.0574)</f>
        <v>1.9426000000000001</v>
      </c>
      <c r="N26" s="41">
        <f t="shared" ref="N26:AA26" si="14">SUM(M26-0.0574)</f>
        <v>1.8852000000000002</v>
      </c>
      <c r="O26" s="41">
        <f t="shared" si="14"/>
        <v>1.8278000000000003</v>
      </c>
      <c r="P26" s="41">
        <f t="shared" si="14"/>
        <v>1.7704000000000004</v>
      </c>
      <c r="Q26" s="41">
        <f t="shared" si="14"/>
        <v>1.7130000000000005</v>
      </c>
      <c r="R26" s="41">
        <f t="shared" si="14"/>
        <v>1.6556000000000006</v>
      </c>
      <c r="S26" s="41">
        <f t="shared" si="14"/>
        <v>1.5982000000000007</v>
      </c>
      <c r="T26" s="41">
        <v>1.3</v>
      </c>
      <c r="U26" s="41">
        <f t="shared" si="14"/>
        <v>1.2426000000000001</v>
      </c>
      <c r="V26" s="41">
        <f t="shared" si="14"/>
        <v>1.1852000000000003</v>
      </c>
      <c r="W26" s="41">
        <f t="shared" si="14"/>
        <v>1.1278000000000004</v>
      </c>
      <c r="X26" s="41">
        <f t="shared" si="14"/>
        <v>1.0704000000000005</v>
      </c>
      <c r="Y26" s="41">
        <f t="shared" si="14"/>
        <v>1.0130000000000006</v>
      </c>
      <c r="Z26" s="41">
        <f t="shared" si="14"/>
        <v>0.95560000000000056</v>
      </c>
      <c r="AA26" s="41">
        <f t="shared" si="14"/>
        <v>0.89820000000000055</v>
      </c>
      <c r="AB26" s="42" t="s">
        <v>156</v>
      </c>
      <c r="AC26" s="42" t="s">
        <v>156</v>
      </c>
      <c r="AD26" s="42" t="s">
        <v>156</v>
      </c>
      <c r="AE26" s="42" t="s">
        <v>156</v>
      </c>
      <c r="AF26" s="42" t="s">
        <v>156</v>
      </c>
      <c r="AG26" s="42" t="s">
        <v>156</v>
      </c>
      <c r="AH26" s="42" t="s">
        <v>156</v>
      </c>
      <c r="AI26" s="42" t="s">
        <v>156</v>
      </c>
      <c r="AJ26" s="42" t="s">
        <v>156</v>
      </c>
      <c r="AK26" s="42" t="s">
        <v>156</v>
      </c>
      <c r="AL26" s="42" t="s">
        <v>156</v>
      </c>
      <c r="AM26" s="42" t="s">
        <v>156</v>
      </c>
      <c r="AN26" s="43">
        <f t="shared" si="1"/>
        <v>3.4439999999999998E-2</v>
      </c>
    </row>
  </sheetData>
  <mergeCells count="42">
    <mergeCell ref="AM8:AM9"/>
    <mergeCell ref="AN8:AN9"/>
    <mergeCell ref="AG8:AG9"/>
    <mergeCell ref="AH8:AH9"/>
    <mergeCell ref="AI8:AI9"/>
    <mergeCell ref="AJ8:AJ9"/>
    <mergeCell ref="AK8:AK9"/>
    <mergeCell ref="AL8:AL9"/>
    <mergeCell ref="S8:S9"/>
    <mergeCell ref="AF8:AF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AD8:AD9"/>
    <mergeCell ref="AE8:AE9"/>
    <mergeCell ref="N8:N9"/>
    <mergeCell ref="O8:O9"/>
    <mergeCell ref="P8:P9"/>
    <mergeCell ref="Q8:Q9"/>
    <mergeCell ref="R8:R9"/>
    <mergeCell ref="A5:AN5"/>
    <mergeCell ref="A7:A9"/>
    <mergeCell ref="B7:B9"/>
    <mergeCell ref="C7:C9"/>
    <mergeCell ref="D7:AM7"/>
    <mergeCell ref="D8:D9"/>
    <mergeCell ref="E8:E9"/>
    <mergeCell ref="F8:F9"/>
    <mergeCell ref="G8:G9"/>
    <mergeCell ref="H8:H9"/>
    <mergeCell ref="T8:T9"/>
    <mergeCell ref="I8:I9"/>
    <mergeCell ref="J8:J9"/>
    <mergeCell ref="K8:K9"/>
    <mergeCell ref="L8:L9"/>
    <mergeCell ref="M8:M9"/>
  </mergeCells>
  <pageMargins left="0.70866141732283472" right="0.70866141732283472" top="0.74803149606299213" bottom="0.74803149606299213" header="0.31496062992125984" footer="0.31496062992125984"/>
  <pageSetup paperSize="9" scale="67" fitToWidth="2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5"/>
  <sheetViews>
    <sheetView workbookViewId="0">
      <selection activeCell="AA6" sqref="AA6"/>
    </sheetView>
  </sheetViews>
  <sheetFormatPr defaultRowHeight="15"/>
  <cols>
    <col min="1" max="1" width="49.85546875" customWidth="1"/>
  </cols>
  <sheetData>
    <row r="1" spans="1:1">
      <c r="A1" s="17" t="s">
        <v>200</v>
      </c>
    </row>
    <row r="2" spans="1:1" s="19" customFormat="1" ht="15" customHeight="1">
      <c r="A2" s="18" t="s">
        <v>201</v>
      </c>
    </row>
    <row r="3" spans="1:1" s="19" customFormat="1" ht="15" customHeight="1">
      <c r="A3" s="18" t="s">
        <v>202</v>
      </c>
    </row>
    <row r="4" spans="1:1" s="19" customFormat="1" ht="15" customHeight="1">
      <c r="A4" s="18" t="s">
        <v>203</v>
      </c>
    </row>
    <row r="5" spans="1:1" s="19" customFormat="1" ht="15" customHeight="1">
      <c r="A5" s="18" t="s">
        <v>204</v>
      </c>
    </row>
    <row r="6" spans="1:1" s="19" customFormat="1" ht="15" customHeight="1">
      <c r="A6" s="18" t="s">
        <v>205</v>
      </c>
    </row>
    <row r="7" spans="1:1" s="19" customFormat="1" ht="15" customHeight="1">
      <c r="A7" s="18" t="s">
        <v>206</v>
      </c>
    </row>
    <row r="8" spans="1:1" s="19" customFormat="1" ht="15" customHeight="1">
      <c r="A8" s="18" t="s">
        <v>207</v>
      </c>
    </row>
    <row r="9" spans="1:1" s="19" customFormat="1" ht="15" customHeight="1">
      <c r="A9" s="18" t="s">
        <v>208</v>
      </c>
    </row>
    <row r="10" spans="1:1" s="19" customFormat="1" ht="15" customHeight="1">
      <c r="A10" s="18" t="s">
        <v>209</v>
      </c>
    </row>
    <row r="11" spans="1:1" s="19" customFormat="1" ht="15" customHeight="1">
      <c r="A11" s="18" t="s">
        <v>210</v>
      </c>
    </row>
    <row r="12" spans="1:1" s="19" customFormat="1" ht="15" customHeight="1">
      <c r="A12" s="18" t="s">
        <v>211</v>
      </c>
    </row>
    <row r="13" spans="1:1" s="19" customFormat="1" ht="15" customHeight="1">
      <c r="A13" s="18" t="s">
        <v>212</v>
      </c>
    </row>
    <row r="14" spans="1:1" s="19" customFormat="1" ht="15" customHeight="1">
      <c r="A14" s="18" t="s">
        <v>213</v>
      </c>
    </row>
    <row r="15" spans="1:1" s="19" customFormat="1" ht="15" customHeight="1">
      <c r="A15" s="18" t="s">
        <v>214</v>
      </c>
    </row>
    <row r="16" spans="1:1" s="19" customFormat="1" ht="15" customHeight="1">
      <c r="A16" s="18" t="s">
        <v>215</v>
      </c>
    </row>
    <row r="17" spans="1:1" s="19" customFormat="1" ht="15" customHeight="1">
      <c r="A17" s="18" t="s">
        <v>216</v>
      </c>
    </row>
    <row r="18" spans="1:1" s="19" customFormat="1" ht="15" customHeight="1">
      <c r="A18" s="18" t="s">
        <v>217</v>
      </c>
    </row>
    <row r="19" spans="1:1" s="19" customFormat="1" ht="15" customHeight="1">
      <c r="A19" s="18" t="s">
        <v>218</v>
      </c>
    </row>
    <row r="20" spans="1:1" s="19" customFormat="1" ht="15" customHeight="1">
      <c r="A20" s="18" t="s">
        <v>219</v>
      </c>
    </row>
    <row r="21" spans="1:1" s="19" customFormat="1" ht="15" customHeight="1">
      <c r="A21" s="18" t="s">
        <v>220</v>
      </c>
    </row>
    <row r="22" spans="1:1" s="19" customFormat="1" ht="15" customHeight="1">
      <c r="A22" s="18" t="s">
        <v>221</v>
      </c>
    </row>
    <row r="23" spans="1:1" s="19" customFormat="1" ht="15" customHeight="1">
      <c r="A23" s="18" t="s">
        <v>222</v>
      </c>
    </row>
    <row r="24" spans="1:1" s="19" customFormat="1" ht="15" customHeight="1">
      <c r="A24" s="18" t="s">
        <v>223</v>
      </c>
    </row>
    <row r="25" spans="1:1" s="19" customFormat="1" ht="15" customHeight="1">
      <c r="A25" s="18" t="s">
        <v>224</v>
      </c>
    </row>
    <row r="26" spans="1:1" s="19" customFormat="1" ht="15" customHeight="1">
      <c r="A26" s="18" t="s">
        <v>225</v>
      </c>
    </row>
    <row r="27" spans="1:1" s="19" customFormat="1" ht="15" customHeight="1">
      <c r="A27" s="18" t="s">
        <v>226</v>
      </c>
    </row>
    <row r="28" spans="1:1" s="19" customFormat="1" ht="15" customHeight="1">
      <c r="A28" s="18" t="s">
        <v>227</v>
      </c>
    </row>
    <row r="29" spans="1:1" s="19" customFormat="1" ht="15" customHeight="1">
      <c r="A29" s="18" t="s">
        <v>228</v>
      </c>
    </row>
    <row r="30" spans="1:1" s="19" customFormat="1" ht="15" customHeight="1">
      <c r="A30" s="18" t="s">
        <v>229</v>
      </c>
    </row>
    <row r="31" spans="1:1" s="19" customFormat="1" ht="15" customHeight="1">
      <c r="A31" s="18" t="s">
        <v>230</v>
      </c>
    </row>
    <row r="32" spans="1:1" s="19" customFormat="1" ht="15" customHeight="1">
      <c r="A32" s="18" t="s">
        <v>231</v>
      </c>
    </row>
    <row r="33" spans="1:1" s="19" customFormat="1" ht="15" customHeight="1">
      <c r="A33" s="18" t="s">
        <v>232</v>
      </c>
    </row>
    <row r="34" spans="1:1" s="19" customFormat="1" ht="15" customHeight="1">
      <c r="A34" s="18" t="s">
        <v>233</v>
      </c>
    </row>
    <row r="35" spans="1:1" s="19" customFormat="1" ht="15" customHeight="1">
      <c r="A35" s="18" t="s">
        <v>234</v>
      </c>
    </row>
    <row r="36" spans="1:1" s="19" customFormat="1" ht="15" customHeight="1">
      <c r="A36" s="18" t="s">
        <v>235</v>
      </c>
    </row>
    <row r="37" spans="1:1" s="19" customFormat="1" ht="15" customHeight="1">
      <c r="A37" s="18" t="s">
        <v>236</v>
      </c>
    </row>
    <row r="38" spans="1:1" s="19" customFormat="1" ht="15" customHeight="1">
      <c r="A38" s="18" t="s">
        <v>237</v>
      </c>
    </row>
    <row r="39" spans="1:1" s="19" customFormat="1" ht="15" customHeight="1">
      <c r="A39" s="18" t="s">
        <v>238</v>
      </c>
    </row>
    <row r="40" spans="1:1" s="19" customFormat="1" ht="15" customHeight="1">
      <c r="A40" s="18" t="s">
        <v>239</v>
      </c>
    </row>
    <row r="41" spans="1:1" s="19" customFormat="1" ht="15" customHeight="1">
      <c r="A41" s="18" t="s">
        <v>240</v>
      </c>
    </row>
    <row r="42" spans="1:1" s="19" customFormat="1" ht="15" customHeight="1">
      <c r="A42" s="18" t="s">
        <v>241</v>
      </c>
    </row>
    <row r="43" spans="1:1" s="19" customFormat="1" ht="15" customHeight="1">
      <c r="A43" s="18" t="s">
        <v>242</v>
      </c>
    </row>
    <row r="44" spans="1:1" s="19" customFormat="1" ht="15" customHeight="1">
      <c r="A44" s="18" t="s">
        <v>243</v>
      </c>
    </row>
    <row r="45" spans="1:1" s="19" customFormat="1" ht="15" customHeight="1">
      <c r="A45" s="18" t="s">
        <v>244</v>
      </c>
    </row>
    <row r="46" spans="1:1" s="19" customFormat="1" ht="15" customHeight="1">
      <c r="A46" s="18" t="s">
        <v>245</v>
      </c>
    </row>
    <row r="47" spans="1:1" s="19" customFormat="1" ht="15" customHeight="1">
      <c r="A47" s="18" t="s">
        <v>246</v>
      </c>
    </row>
    <row r="48" spans="1:1" s="19" customFormat="1" ht="15" customHeight="1">
      <c r="A48" s="18" t="s">
        <v>247</v>
      </c>
    </row>
    <row r="49" spans="1:1" s="19" customFormat="1" ht="15" customHeight="1">
      <c r="A49" s="18" t="s">
        <v>248</v>
      </c>
    </row>
    <row r="50" spans="1:1" s="19" customFormat="1" ht="15" customHeight="1">
      <c r="A50" s="18" t="s">
        <v>249</v>
      </c>
    </row>
    <row r="51" spans="1:1" s="19" customFormat="1" ht="15" customHeight="1">
      <c r="A51" s="18" t="s">
        <v>250</v>
      </c>
    </row>
    <row r="52" spans="1:1" s="19" customFormat="1" ht="15" customHeight="1">
      <c r="A52" s="18" t="s">
        <v>251</v>
      </c>
    </row>
    <row r="53" spans="1:1" s="19" customFormat="1" ht="15" customHeight="1">
      <c r="A53" s="18" t="s">
        <v>252</v>
      </c>
    </row>
    <row r="54" spans="1:1" s="19" customFormat="1" ht="15" customHeight="1">
      <c r="A54" s="18" t="s">
        <v>253</v>
      </c>
    </row>
    <row r="55" spans="1:1" s="19" customFormat="1" ht="15" customHeight="1">
      <c r="A55" s="18" t="s">
        <v>254</v>
      </c>
    </row>
    <row r="56" spans="1:1" s="19" customFormat="1" ht="15" customHeight="1">
      <c r="A56" s="18" t="s">
        <v>255</v>
      </c>
    </row>
    <row r="57" spans="1:1" s="19" customFormat="1" ht="15" customHeight="1">
      <c r="A57" s="18" t="s">
        <v>256</v>
      </c>
    </row>
    <row r="58" spans="1:1" s="19" customFormat="1" ht="15" customHeight="1">
      <c r="A58" s="18" t="s">
        <v>257</v>
      </c>
    </row>
    <row r="59" spans="1:1" s="19" customFormat="1" ht="15" customHeight="1">
      <c r="A59" s="18" t="s">
        <v>258</v>
      </c>
    </row>
    <row r="60" spans="1:1" s="19" customFormat="1" ht="15" customHeight="1">
      <c r="A60" s="18" t="s">
        <v>259</v>
      </c>
    </row>
    <row r="61" spans="1:1" s="19" customFormat="1" ht="15" customHeight="1">
      <c r="A61" s="18" t="s">
        <v>2</v>
      </c>
    </row>
    <row r="62" spans="1:1" s="19" customFormat="1" ht="15" customHeight="1">
      <c r="A62" s="18" t="s">
        <v>260</v>
      </c>
    </row>
    <row r="63" spans="1:1" s="19" customFormat="1" ht="15" customHeight="1">
      <c r="A63" s="18" t="s">
        <v>261</v>
      </c>
    </row>
    <row r="64" spans="1:1" s="19" customFormat="1" ht="15" customHeight="1">
      <c r="A64" s="18" t="s">
        <v>262</v>
      </c>
    </row>
    <row r="65" spans="1:1" s="19" customFormat="1" ht="15" customHeight="1">
      <c r="A65" s="18" t="s">
        <v>263</v>
      </c>
    </row>
    <row r="66" spans="1:1" s="19" customFormat="1" ht="15" customHeight="1">
      <c r="A66" s="18" t="s">
        <v>264</v>
      </c>
    </row>
    <row r="67" spans="1:1" s="19" customFormat="1" ht="15" customHeight="1">
      <c r="A67" s="18" t="s">
        <v>265</v>
      </c>
    </row>
    <row r="68" spans="1:1" s="19" customFormat="1" ht="15" customHeight="1">
      <c r="A68" s="18" t="s">
        <v>266</v>
      </c>
    </row>
    <row r="69" spans="1:1" s="19" customFormat="1" ht="15" customHeight="1">
      <c r="A69" s="18" t="s">
        <v>267</v>
      </c>
    </row>
    <row r="70" spans="1:1" s="19" customFormat="1" ht="15" customHeight="1">
      <c r="A70" s="18" t="s">
        <v>268</v>
      </c>
    </row>
    <row r="71" spans="1:1" s="19" customFormat="1" ht="15" customHeight="1">
      <c r="A71" s="18" t="s">
        <v>269</v>
      </c>
    </row>
    <row r="72" spans="1:1" s="19" customFormat="1" ht="15" customHeight="1">
      <c r="A72" s="18" t="s">
        <v>270</v>
      </c>
    </row>
    <row r="73" spans="1:1" s="19" customFormat="1" ht="15" customHeight="1">
      <c r="A73" s="18" t="s">
        <v>271</v>
      </c>
    </row>
    <row r="74" spans="1:1" s="19" customFormat="1" ht="15" customHeight="1">
      <c r="A74" s="18" t="s">
        <v>272</v>
      </c>
    </row>
    <row r="75" spans="1:1" s="19" customFormat="1" ht="15" customHeight="1">
      <c r="A75" s="18" t="s">
        <v>273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Comments xmlns="940E032C-E651-4690-A4D9-0256EAF57437" xsi:nil="true"/>
    <needDetail xmlns="940E032C-E651-4690-A4D9-0256EAF57437">false</needDetail>
    <alreadyChecked xmlns="940E032C-E651-4690-A4D9-0256EAF57437">true</alreadyChecked>
    <xd_ProgID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CB92C11A11C4849B1A04E87CB5CBA3E006E8035F2A934A749B4C88073D982A015" ma:contentTypeVersion="" ma:contentTypeDescription="" ma:contentTypeScope="" ma:versionID="901dbfa9f42c9ca479f8dc56f4bafacb">
  <xsd:schema xmlns:xsd="http://www.w3.org/2001/XMLSchema" xmlns:xs="http://www.w3.org/2001/XMLSchema" xmlns:p="http://schemas.microsoft.com/office/2006/metadata/properties" xmlns:ns1="http://schemas.microsoft.com/sharepoint/v3" xmlns:ns2="940E032C-E651-4690-A4D9-0256EAF57437" targetNamespace="http://schemas.microsoft.com/office/2006/metadata/properties" ma:root="true" ma:fieldsID="2db27c3023047cb1d57420492c73f0b8" ns1:_="" ns2:_="">
    <xsd:import namespace="http://schemas.microsoft.com/sharepoint/v3"/>
    <xsd:import namespace="940E032C-E651-4690-A4D9-0256EAF57437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0E032C-E651-4690-A4D9-0256EAF57437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7C8BA6-4B1B-4A20-91C7-28354E7435B3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940E032C-E651-4690-A4D9-0256EAF5743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E07FAD5-BB09-4A25-9B09-0671FBC4BA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40E032C-E651-4690-A4D9-0256EAF574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1</vt:i4>
      </vt:variant>
    </vt:vector>
  </HeadingPairs>
  <TitlesOfParts>
    <vt:vector size="4" baseType="lpstr">
      <vt:lpstr>I dalis</vt:lpstr>
      <vt:lpstr>Balų lentelė</vt:lpstr>
      <vt:lpstr>Pripazintos federacijos</vt:lpstr>
      <vt:lpstr>'I dalis'!Print_Area</vt:lpstr>
    </vt:vector>
  </TitlesOfParts>
  <Manager/>
  <Company>Grizli777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 etapas.xlsx</dc:title>
  <dc:subject/>
  <dc:creator>Dell</dc:creator>
  <cp:keywords/>
  <dc:description/>
  <cp:lastModifiedBy>Daukantienė Inga | ŠMSM</cp:lastModifiedBy>
  <cp:revision/>
  <dcterms:created xsi:type="dcterms:W3CDTF">2013-11-12T13:42:11Z</dcterms:created>
  <dcterms:modified xsi:type="dcterms:W3CDTF">2021-03-13T09:41:43Z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0x0101006CB92C11A11C4849B1A04E87CB5CBA3E006E8035F2A934A749B4C88073D982A015</vt:lpwstr>
  </property>
</Properties>
</file>