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9" i="2" l="1"/>
  <c r="O189" i="2"/>
  <c r="P189" i="2"/>
  <c r="Q189" i="2"/>
  <c r="R189" i="2"/>
  <c r="O191" i="2"/>
  <c r="P191" i="2"/>
  <c r="N191" i="2"/>
  <c r="Q191" i="2"/>
  <c r="R191" i="2"/>
  <c r="N190" i="2"/>
  <c r="O190" i="2"/>
  <c r="P190" i="2"/>
  <c r="Q190" i="2"/>
  <c r="R190" i="2"/>
  <c r="R192" i="2"/>
  <c r="O210" i="2"/>
  <c r="P210" i="2"/>
  <c r="N210" i="2"/>
  <c r="Q210" i="2"/>
  <c r="R210" i="2"/>
  <c r="O211" i="2"/>
  <c r="P211" i="2"/>
  <c r="N211" i="2"/>
  <c r="Q211" i="2"/>
  <c r="R211" i="2"/>
  <c r="R212" i="2"/>
  <c r="O219" i="2"/>
  <c r="P219" i="2"/>
  <c r="N219" i="2"/>
  <c r="Q219" i="2"/>
  <c r="R219" i="2"/>
  <c r="O220" i="2"/>
  <c r="P220" i="2"/>
  <c r="N220" i="2"/>
  <c r="Q220" i="2"/>
  <c r="R220" i="2"/>
  <c r="R221" i="2"/>
  <c r="O228" i="2"/>
  <c r="P228" i="2"/>
  <c r="N228" i="2"/>
  <c r="Q228" i="2"/>
  <c r="R228" i="2"/>
  <c r="O229" i="2"/>
  <c r="P229" i="2"/>
  <c r="N229" i="2"/>
  <c r="Q229" i="2"/>
  <c r="R229" i="2"/>
  <c r="R230" i="2"/>
  <c r="O237" i="2"/>
  <c r="P237" i="2"/>
  <c r="N237" i="2"/>
  <c r="Q237" i="2"/>
  <c r="R237" i="2"/>
  <c r="O238" i="2"/>
  <c r="P238" i="2"/>
  <c r="N238" i="2"/>
  <c r="Q238" i="2"/>
  <c r="R238" i="2"/>
  <c r="R239" i="2"/>
  <c r="O246" i="2"/>
  <c r="P246" i="2"/>
  <c r="N246" i="2"/>
  <c r="Q246" i="2"/>
  <c r="R246" i="2"/>
  <c r="O247" i="2"/>
  <c r="P247" i="2"/>
  <c r="N247" i="2"/>
  <c r="Q247" i="2"/>
  <c r="R247" i="2"/>
  <c r="R248" i="2"/>
  <c r="O255" i="2"/>
  <c r="P255" i="2"/>
  <c r="N255" i="2"/>
  <c r="Q255" i="2"/>
  <c r="R255" i="2"/>
  <c r="O256" i="2"/>
  <c r="P256" i="2"/>
  <c r="N256" i="2"/>
  <c r="Q256" i="2"/>
  <c r="R256" i="2"/>
  <c r="R257" i="2"/>
  <c r="O264" i="2"/>
  <c r="P264" i="2"/>
  <c r="N264" i="2"/>
  <c r="Q264" i="2"/>
  <c r="R264" i="2"/>
  <c r="O265" i="2"/>
  <c r="P265" i="2"/>
  <c r="N265" i="2"/>
  <c r="Q265" i="2"/>
  <c r="R265" i="2"/>
  <c r="R266" i="2"/>
  <c r="O273" i="2"/>
  <c r="P273" i="2"/>
  <c r="N273" i="2"/>
  <c r="Q273" i="2"/>
  <c r="R273" i="2"/>
  <c r="O274" i="2"/>
  <c r="P274" i="2"/>
  <c r="N274" i="2"/>
  <c r="Q274" i="2"/>
  <c r="R274" i="2"/>
  <c r="R275" i="2"/>
  <c r="O282" i="2"/>
  <c r="P282" i="2"/>
  <c r="N282" i="2"/>
  <c r="Q282" i="2"/>
  <c r="R282" i="2"/>
  <c r="O283" i="2"/>
  <c r="P283" i="2"/>
  <c r="N283" i="2"/>
  <c r="Q283" i="2"/>
  <c r="R283" i="2"/>
  <c r="R284" i="2"/>
  <c r="O291" i="2"/>
  <c r="P291" i="2"/>
  <c r="N291" i="2"/>
  <c r="Q291" i="2"/>
  <c r="R291" i="2"/>
  <c r="O292" i="2"/>
  <c r="P292" i="2"/>
  <c r="N292" i="2"/>
  <c r="Q292" i="2"/>
  <c r="R292" i="2"/>
  <c r="R293" i="2"/>
  <c r="O300" i="2"/>
  <c r="P300" i="2"/>
  <c r="N300" i="2"/>
  <c r="Q300" i="2"/>
  <c r="R300" i="2"/>
  <c r="O301" i="2"/>
  <c r="P301" i="2"/>
  <c r="N301" i="2"/>
  <c r="Q301" i="2"/>
  <c r="R301" i="2"/>
  <c r="R302" i="2"/>
  <c r="O309" i="2"/>
  <c r="P309" i="2"/>
  <c r="N309" i="2"/>
  <c r="Q309" i="2"/>
  <c r="R309" i="2"/>
  <c r="O310" i="2"/>
  <c r="P310" i="2"/>
  <c r="N310" i="2"/>
  <c r="Q310" i="2"/>
  <c r="R310" i="2"/>
  <c r="R311" i="2"/>
  <c r="O318" i="2"/>
  <c r="P318" i="2"/>
  <c r="N318" i="2"/>
  <c r="Q318" i="2"/>
  <c r="R318" i="2"/>
  <c r="O319" i="2"/>
  <c r="P319" i="2"/>
  <c r="N319" i="2"/>
  <c r="Q319" i="2"/>
  <c r="R319" i="2"/>
  <c r="R320" i="2"/>
  <c r="O327" i="2"/>
  <c r="P327" i="2"/>
  <c r="N327" i="2"/>
  <c r="Q327" i="2"/>
  <c r="R327" i="2"/>
  <c r="O328" i="2"/>
  <c r="P328" i="2"/>
  <c r="N328" i="2"/>
  <c r="Q328" i="2"/>
  <c r="R328" i="2"/>
  <c r="R329" i="2"/>
  <c r="O336" i="2"/>
  <c r="P336" i="2"/>
  <c r="N336" i="2"/>
  <c r="Q336" i="2"/>
  <c r="R336" i="2"/>
  <c r="O337" i="2"/>
  <c r="P337" i="2"/>
  <c r="N337" i="2"/>
  <c r="Q337" i="2"/>
  <c r="R337" i="2"/>
  <c r="R338" i="2"/>
  <c r="O345" i="2"/>
  <c r="P345" i="2"/>
  <c r="N345" i="2"/>
  <c r="Q345" i="2"/>
  <c r="R345" i="2"/>
  <c r="O346" i="2"/>
  <c r="P346" i="2"/>
  <c r="N346" i="2"/>
  <c r="Q346" i="2"/>
  <c r="R346" i="2"/>
  <c r="R347" i="2"/>
  <c r="O354" i="2"/>
  <c r="P354" i="2"/>
  <c r="N354" i="2"/>
  <c r="Q354" i="2"/>
  <c r="R354" i="2"/>
  <c r="O355" i="2"/>
  <c r="P355" i="2"/>
  <c r="N355" i="2"/>
  <c r="Q355" i="2"/>
  <c r="R355" i="2"/>
  <c r="R356" i="2"/>
  <c r="O363" i="2"/>
  <c r="P363" i="2"/>
  <c r="N363" i="2"/>
  <c r="Q363" i="2"/>
  <c r="R363" i="2"/>
  <c r="O364" i="2"/>
  <c r="P364" i="2"/>
  <c r="N364" i="2"/>
  <c r="Q364" i="2"/>
  <c r="R364" i="2"/>
  <c r="R365" i="2"/>
  <c r="O372" i="2"/>
  <c r="P372" i="2"/>
  <c r="N372" i="2"/>
  <c r="Q372" i="2"/>
  <c r="R372" i="2"/>
  <c r="O373" i="2"/>
  <c r="P373" i="2"/>
  <c r="N373" i="2"/>
  <c r="Q373" i="2"/>
  <c r="R373" i="2"/>
  <c r="R374" i="2"/>
  <c r="N19" i="2"/>
  <c r="O19" i="2"/>
  <c r="P19" i="2"/>
  <c r="Q19" i="2"/>
  <c r="R19" i="2"/>
  <c r="N20" i="2"/>
  <c r="O20" i="2"/>
  <c r="P20" i="2"/>
  <c r="Q20" i="2"/>
  <c r="R20" i="2"/>
  <c r="O21" i="2"/>
  <c r="P21" i="2"/>
  <c r="N21" i="2"/>
  <c r="Q21" i="2"/>
  <c r="R21" i="2"/>
  <c r="R22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O36" i="2"/>
  <c r="P36" i="2"/>
  <c r="N36" i="2"/>
  <c r="Q36" i="2"/>
  <c r="R36" i="2"/>
  <c r="R37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O50" i="2"/>
  <c r="P50" i="2"/>
  <c r="N50" i="2"/>
  <c r="Q50" i="2"/>
  <c r="R50" i="2"/>
  <c r="R51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O62" i="2"/>
  <c r="P62" i="2"/>
  <c r="N62" i="2"/>
  <c r="Q62" i="2"/>
  <c r="R62" i="2"/>
  <c r="R63" i="2"/>
  <c r="N70" i="2"/>
  <c r="O70" i="2"/>
  <c r="P70" i="2"/>
  <c r="Q70" i="2"/>
  <c r="R70" i="2"/>
  <c r="O71" i="2"/>
  <c r="P71" i="2"/>
  <c r="N71" i="2"/>
  <c r="Q71" i="2"/>
  <c r="R71" i="2"/>
  <c r="R72" i="2"/>
  <c r="N81" i="2"/>
  <c r="O81" i="2"/>
  <c r="P81" i="2"/>
  <c r="Q81" i="2"/>
  <c r="R81" i="2"/>
  <c r="O82" i="2"/>
  <c r="P82" i="2"/>
  <c r="N82" i="2"/>
  <c r="Q82" i="2"/>
  <c r="R82" i="2"/>
  <c r="R83" i="2"/>
  <c r="N91" i="2"/>
  <c r="O91" i="2"/>
  <c r="P91" i="2"/>
  <c r="Q91" i="2"/>
  <c r="R91" i="2"/>
  <c r="O92" i="2"/>
  <c r="P92" i="2"/>
  <c r="N92" i="2"/>
  <c r="Q92" i="2"/>
  <c r="R92" i="2"/>
  <c r="R93" i="2"/>
  <c r="N101" i="2"/>
  <c r="O101" i="2"/>
  <c r="P101" i="2"/>
  <c r="Q101" i="2"/>
  <c r="R101" i="2"/>
  <c r="N102" i="2"/>
  <c r="O102" i="2"/>
  <c r="P102" i="2"/>
  <c r="Q102" i="2"/>
  <c r="R102" i="2"/>
  <c r="N103" i="2"/>
  <c r="O103" i="2"/>
  <c r="P103" i="2"/>
  <c r="Q103" i="2"/>
  <c r="R103" i="2"/>
  <c r="O104" i="2"/>
  <c r="P104" i="2"/>
  <c r="N104" i="2"/>
  <c r="Q104" i="2"/>
  <c r="R104" i="2"/>
  <c r="R105" i="2"/>
  <c r="N113" i="2"/>
  <c r="O113" i="2"/>
  <c r="P113" i="2"/>
  <c r="Q113" i="2"/>
  <c r="R113" i="2"/>
  <c r="N114" i="2"/>
  <c r="O114" i="2"/>
  <c r="P114" i="2"/>
  <c r="Q114" i="2"/>
  <c r="R114" i="2"/>
  <c r="O115" i="2"/>
  <c r="P115" i="2"/>
  <c r="N115" i="2"/>
  <c r="Q115" i="2"/>
  <c r="R115" i="2"/>
  <c r="R116" i="2"/>
  <c r="N127" i="2"/>
  <c r="O127" i="2"/>
  <c r="P127" i="2"/>
  <c r="Q127" i="2"/>
  <c r="R127" i="2"/>
  <c r="N128" i="2"/>
  <c r="O128" i="2"/>
  <c r="P128" i="2"/>
  <c r="Q128" i="2"/>
  <c r="R128" i="2"/>
  <c r="O129" i="2"/>
  <c r="P129" i="2"/>
  <c r="N129" i="2"/>
  <c r="Q129" i="2"/>
  <c r="R129" i="2"/>
  <c r="R130" i="2"/>
  <c r="N139" i="2"/>
  <c r="O139" i="2"/>
  <c r="P139" i="2"/>
  <c r="Q139" i="2"/>
  <c r="R139" i="2"/>
  <c r="N140" i="2"/>
  <c r="O140" i="2"/>
  <c r="P140" i="2"/>
  <c r="Q140" i="2"/>
  <c r="R140" i="2"/>
  <c r="O141" i="2"/>
  <c r="P141" i="2"/>
  <c r="N141" i="2"/>
  <c r="Q141" i="2"/>
  <c r="R141" i="2"/>
  <c r="R142" i="2"/>
  <c r="N151" i="2"/>
  <c r="O151" i="2"/>
  <c r="P151" i="2"/>
  <c r="Q151" i="2"/>
  <c r="R151" i="2"/>
  <c r="N152" i="2"/>
  <c r="O152" i="2"/>
  <c r="P152" i="2"/>
  <c r="Q152" i="2"/>
  <c r="R152" i="2"/>
  <c r="N153" i="2"/>
  <c r="O153" i="2"/>
  <c r="P153" i="2"/>
  <c r="Q153" i="2"/>
  <c r="R153" i="2"/>
  <c r="N154" i="2"/>
  <c r="O154" i="2"/>
  <c r="P154" i="2"/>
  <c r="Q154" i="2"/>
  <c r="R154" i="2"/>
  <c r="O155" i="2"/>
  <c r="P155" i="2"/>
  <c r="N155" i="2"/>
  <c r="Q155" i="2"/>
  <c r="R155" i="2"/>
  <c r="R156" i="2"/>
  <c r="N163" i="2"/>
  <c r="O163" i="2"/>
  <c r="P163" i="2"/>
  <c r="Q163" i="2"/>
  <c r="R163" i="2"/>
  <c r="N164" i="2"/>
  <c r="O164" i="2"/>
  <c r="P164" i="2"/>
  <c r="Q164" i="2"/>
  <c r="R164" i="2"/>
  <c r="N165" i="2"/>
  <c r="O165" i="2"/>
  <c r="P165" i="2"/>
  <c r="Q165" i="2"/>
  <c r="R165" i="2"/>
  <c r="N166" i="2"/>
  <c r="O166" i="2"/>
  <c r="P166" i="2"/>
  <c r="Q166" i="2"/>
  <c r="R166" i="2"/>
  <c r="N167" i="2"/>
  <c r="O167" i="2"/>
  <c r="P167" i="2"/>
  <c r="Q167" i="2"/>
  <c r="R167" i="2"/>
  <c r="O168" i="2"/>
  <c r="P168" i="2"/>
  <c r="N168" i="2"/>
  <c r="Q168" i="2"/>
  <c r="R168" i="2"/>
  <c r="R169" i="2"/>
  <c r="N176" i="2"/>
  <c r="O176" i="2"/>
  <c r="P176" i="2"/>
  <c r="Q176" i="2"/>
  <c r="R176" i="2"/>
  <c r="N177" i="2"/>
  <c r="O177" i="2"/>
  <c r="P177" i="2"/>
  <c r="Q177" i="2"/>
  <c r="R177" i="2"/>
  <c r="N178" i="2"/>
  <c r="O178" i="2"/>
  <c r="P178" i="2"/>
  <c r="Q178" i="2"/>
  <c r="R178" i="2"/>
  <c r="N179" i="2"/>
  <c r="O179" i="2"/>
  <c r="P179" i="2"/>
  <c r="Q179" i="2"/>
  <c r="R179" i="2"/>
  <c r="N180" i="2"/>
  <c r="O180" i="2"/>
  <c r="P180" i="2"/>
  <c r="Q180" i="2"/>
  <c r="R180" i="2"/>
  <c r="O181" i="2"/>
  <c r="P181" i="2"/>
  <c r="N181" i="2"/>
  <c r="Q181" i="2"/>
  <c r="R181" i="2"/>
  <c r="R182" i="2"/>
  <c r="N199" i="2"/>
  <c r="O199" i="2"/>
  <c r="P199" i="2"/>
  <c r="Q199" i="2"/>
  <c r="R199" i="2"/>
  <c r="N200" i="2"/>
  <c r="O200" i="2"/>
  <c r="P200" i="2"/>
  <c r="Q200" i="2"/>
  <c r="R200" i="2"/>
  <c r="O201" i="2"/>
  <c r="P201" i="2"/>
  <c r="N201" i="2"/>
  <c r="Q201" i="2"/>
  <c r="R201" i="2"/>
  <c r="R202" i="2"/>
  <c r="R37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<sst xmlns="http://schemas.openxmlformats.org/spreadsheetml/2006/main" count="902" uniqueCount="274">
  <si>
    <t>2020  m.     sausio                      26   d.</t>
  </si>
  <si>
    <t>Pareiškėjas:</t>
  </si>
  <si>
    <t>Lietuvos šaškių federacija</t>
  </si>
  <si>
    <t xml:space="preserve">           (Pareiškėjo pavadinimas)</t>
  </si>
  <si>
    <t>Žemaitės 6,Vilnius,tel.(85)2410420,mob. 868743468,el.p. ramunelesi@gmail.com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</si>
  <si>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</si>
  <si>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</si>
  <si>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</si>
  <si>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</si>
  <si>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</si>
  <si>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</si>
  <si>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</si>
  <si>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</si>
  <si>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</si>
  <si>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</si>
  <si>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</si>
  <si>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</si>
  <si>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</si>
  <si>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</si>
  <si>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</si>
  <si>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</si>
  <si>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</si>
  <si>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</si>
  <si>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</si>
  <si>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</si>
  <si>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</si>
  <si>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  m. __Pasaulio vyrų-100 šaškių čempionatas_________________________________</t>
  </si>
  <si>
    <t xml:space="preserve">(sporto renginio pavadinimas) </t>
  </si>
  <si>
    <t>Aleksej Domčev</t>
  </si>
  <si>
    <t>neolimpinė</t>
  </si>
  <si>
    <t>PČ</t>
  </si>
  <si>
    <t>Taip</t>
  </si>
  <si>
    <t>Edvard Bužinskij</t>
  </si>
  <si>
    <t>Iš viso:</t>
  </si>
  <si>
    <t>PRIDEDAMA. ____________________________________________________________________________________________________</t>
  </si>
  <si>
    <t>https://results.fmjd.org/tournaments/2017/f_30/final_standings&amp;9.html</t>
  </si>
  <si>
    <t>https://results.fmjd.org/tournaments/2017/f_32/final_standings&amp;9.html</t>
  </si>
  <si>
    <t>https://results.fmjd.org/tournaments/2017/f_31/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</si>
  <si>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</si>
  <si>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    m. Pasaulio vyrų-64 šaškių čempionatas________________________________</t>
  </si>
  <si>
    <t>Nuoroda į protokolą:</t>
  </si>
  <si>
    <t>Arūnas Norvaišas</t>
  </si>
  <si>
    <t>Andrius Kybartas</t>
  </si>
  <si>
    <t>Domantas Norkus</t>
  </si>
  <si>
    <t>Vilius Aleknavičius</t>
  </si>
  <si>
    <t>http://www.chessarbiter.com/turnieje_warcaby/2017/f_6496/final_standings&amp;8.html 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</si>
  <si>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</si>
  <si>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m.Pasaulio vyrų -64 šaškių "Žaibo" čempionatas ___________________________________</t>
  </si>
  <si>
    <t>http://www.chessarbiter.com/turnieje_warcaby/2017/f_6389/final_standings&amp;9.html</t>
  </si>
  <si>
    <t>2017  m. _Pasaulio vyrų-64 šaškių-braziliškų- "Greitųjų"čempionatas__________________________________</t>
  </si>
  <si>
    <t>http://www.chessarbiter.com/turnieje_warcaby/2017/f_6469/final_standings&amp;9.html</t>
  </si>
  <si>
    <t>2017 m. Pasaulio moterų-64 šaškių-braziliškų-"Greitųjų" šaškių čempionatas__________________________________</t>
  </si>
  <si>
    <t>Milda Jocaitė</t>
  </si>
  <si>
    <t>http://http://www.chessarbiter.com/turnieje_warcaby/2017/f_6467/tournament_table_acc_places.html</t>
  </si>
  <si>
    <t>http://chessarbiter.com/turnieje_warcaby/2016/f_6343/tournament_table_acc_places.html</t>
  </si>
  <si>
    <t>http://http://asiadraughts.org/adc2017/Results/women/64/main/tournament_table_acc_places.html</t>
  </si>
  <si>
    <t>2017 m. _Pasaulio jaunimo-100 šaškių čempionatas__________________________________</t>
  </si>
  <si>
    <t>Ernestas Aleksandravičius</t>
  </si>
  <si>
    <t>JPČ</t>
  </si>
  <si>
    <t>https://results.fmjd.org/tournaments/2017/f_53/tournament_table_acc_places.html</t>
  </si>
  <si>
    <t xml:space="preserve">http://www.asiadraughts.org/adc2017/Results/u20m/100/blitz/tournament_table_acc_places.html								</t>
  </si>
  <si>
    <t>2017 m.Pasaulio jaunių-100 šaškių čempionatas ___________________________________</t>
  </si>
  <si>
    <t>Liudas Kraujalis</t>
  </si>
  <si>
    <t>JnPČ</t>
  </si>
  <si>
    <t>https://results.fmjd.org/tournaments/2017/f_50/tournament_table_acc_places.html</t>
  </si>
  <si>
    <t>http://asiadraughts.org/adc2017/Results/u17m/100/main/tournament_table_acc_places.html</t>
  </si>
  <si>
    <t>2018 m. Pasaulio vyrų 100 šaškių-"greitųjų" čempionatas___________________________________</t>
  </si>
  <si>
    <t>Artur Tunkevič</t>
  </si>
  <si>
    <t>Valerij Kudriavcev</t>
  </si>
  <si>
    <t xml:space="preserve">http://fmjd.org/results/tournaments/2018/f_495/			</t>
  </si>
  <si>
    <t>http://fmjd.org/results/tournaments/2018/f_327/</t>
  </si>
  <si>
    <t>2018 m. _Pasaulio vyrų- 100 šaškių "žaibo"_čempionatas_________________________________</t>
  </si>
  <si>
    <t>http://fmjd.org/results/tournaments/2018/f_532/final_standings&amp;15.html</t>
  </si>
  <si>
    <t>http://fmjd.org/results/tournaments/2018/f_533/final_standings&amp;15.html</t>
  </si>
  <si>
    <t>https://results.fmjd.org/tournaments/2018/f_534/final_standings&amp;11.html</t>
  </si>
  <si>
    <t>https://results.fmjd.org/tournaments/2018/f_538/final_standings&amp;9.html</t>
  </si>
  <si>
    <t>https://results.fmjd.org/tournaments/2018/f_340/final_standings&amp;7.html</t>
  </si>
  <si>
    <t>2018 m. Pasaulio jaunių 100 šaškių čempionatas___________________________________</t>
  </si>
  <si>
    <t>Valentin Golubajev</t>
  </si>
  <si>
    <t>https://results.fmjd.org/tournaments/2018/f_1011/final_standings&amp;9.html</t>
  </si>
  <si>
    <t>https://results.fmjd.org/tournaments/2018/f_277/final_standings&amp;7.html</t>
  </si>
  <si>
    <t>https://results.fmjd.org/tournaments/2018/f_712/tournament_table_acc_places.html</t>
  </si>
  <si>
    <t>2018 m.Pasaulio jaunių -100 šaškių -"žaibo"čempionatas ___________________________________</t>
  </si>
  <si>
    <t>http://fmjd.org/results/tournaments/2018/f_1113/</t>
  </si>
  <si>
    <t>https://results.fmjd.org/tournaments/2018/f_338/final_standings&amp;7.html</t>
  </si>
  <si>
    <t>2019 m. _Pasaulio vyrų paprastųjų šaškių "žaibo" čempionatas__________________________________</t>
  </si>
  <si>
    <t> https://idf64.org/tournaments/2019/wc2019-men-blitz/tournament_table_acc_places.html</t>
  </si>
  <si>
    <t>2019 m. _Pasaulio vyrų braziliškų šaškių "greitųjų" čempionatas__________________________________</t>
  </si>
  <si>
    <t>https://idf64.org/tournaments/2019/wc2019-men-rapid/tournament_table_acc_places.html</t>
  </si>
  <si>
    <t>2019 m. _Pasaulio vyrų paprastųjų šaškių  čempionatas__________________________________</t>
  </si>
  <si>
    <t>https://idf64.org/tournaments/2019/wc2019-men-classic/tournament_table_acc_places.html</t>
  </si>
  <si>
    <t>2019 m. _Pasaulio jaunių -100 šaškių "žaibo" čempionatas__________________________________</t>
  </si>
  <si>
    <t>Rokas Banevičius</t>
  </si>
  <si>
    <t>https://results.fmjd.org/tournaments/2019/f_2759/tournament_table_acc_places.html</t>
  </si>
  <si>
    <t>https://results.fmjd.org/tournaments/2019/f_2336/tournament_table_acc_places.html</t>
  </si>
  <si>
    <t>2019 m. _Pasaulio jaunių -100 šaškių čempionatas__________________________________</t>
  </si>
  <si>
    <t xml:space="preserve">https://results.fmjd.org/tournaments/2019/f_2336/tournament_table_acc_places.html						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</si>
  <si>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</si>
  <si>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</si>
  <si>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</si>
  <si>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</si>
  <si>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</si>
  <si>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Lietuvos šaškių federacijos viceprezidentė</t>
  </si>
  <si>
    <t>Romualda Šidlauskienė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</si>
  <si>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</si>
  <si>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</si>
  <si>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</si>
  <si>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</si>
  <si>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</si>
  <si>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</si>
  <si>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</si>
  <si>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</si>
  <si>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</si>
  <si>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</si>
  <si>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</si>
  <si>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</si>
  <si>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</si>
  <si>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</si>
  <si>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</si>
  <si>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</si>
  <si>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</si>
  <si>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</si>
  <si>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</si>
  <si>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</si>
  <si>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</si>
  <si>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</si>
  <si>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</si>
  <si>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</si>
  <si>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</si>
  <si>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</si>
  <si>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</si>
  <si>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</si>
  <si>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</si>
  <si>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</si>
  <si>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</si>
  <si>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</si>
  <si>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</si>
  <si>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</si>
  <si>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</si>
  <si>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</si>
  <si>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</si>
  <si>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</si>
  <si>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</si>
  <si>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</si>
  <si>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</si>
  <si>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</si>
  <si>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</si>
  <si>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</si>
  <si>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</si>
  <si>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</si>
  <si>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</si>
  <si>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</si>
  <si>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</si>
  <si>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</si>
  <si>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</si>
  <si>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</si>
  <si>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</si>
  <si>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</si>
  <si>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EČ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</si>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</sst>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ill="1"/>
    <xf numFmtId="0" fontId="31" fillId="0" borderId="0" xfId="2" applyFill="1"/>
    <xf numFmtId="0" fontId="31" fillId="0" borderId="0" xfId="2" applyBorder="1" applyAlignment="1">
      <alignment horizontal="right" vertical="center" wrapText="1"/>
    </xf>
    <xf numFmtId="0" fontId="31" fillId="0" borderId="0" xfId="2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ttp/www.chessarbiter.com/turnieje_warcaby/2017/f_6467/tournament_table_acc_places.html" TargetMode="External"/><Relationship Id="rId13" Type="http://schemas.openxmlformats.org/officeDocument/2006/relationships/hyperlink" Target="https://results.fmjd.org/tournaments/2017/f_50/tournament_table_acc_places.html" TargetMode="External"/><Relationship Id="rId18" Type="http://schemas.openxmlformats.org/officeDocument/2006/relationships/hyperlink" Target="http://fmjd.org/results/tournaments/2018/f_533/final_standings&amp;15.html%09%09%09%09" TargetMode="External"/><Relationship Id="rId26" Type="http://schemas.openxmlformats.org/officeDocument/2006/relationships/hyperlink" Target="https://results.fmjd.org/tournaments/2018/f_338/final_standings&amp;7.html" TargetMode="External"/><Relationship Id="rId3" Type="http://schemas.openxmlformats.org/officeDocument/2006/relationships/hyperlink" Target="https://results.fmjd.org/tournaments/2017/f_32/final_standings&amp;9.html" TargetMode="External"/><Relationship Id="rId21" Type="http://schemas.openxmlformats.org/officeDocument/2006/relationships/hyperlink" Target="https://results.fmjd.org/tournaments/2018/f_340/final_standings&amp;7.html" TargetMode="External"/><Relationship Id="rId34" Type="http://schemas.openxmlformats.org/officeDocument/2006/relationships/hyperlink" Target="https://results.fmjd.org/tournaments/2019/f_2336/tournament_table_acc_places.html%09%09%09%09%09%09" TargetMode="External"/><Relationship Id="rId7" Type="http://schemas.openxmlformats.org/officeDocument/2006/relationships/hyperlink" Target="http://http/www.chessarbiter.com/turnieje_warcaby/2017/f_6469/final_standings&amp;9.html" TargetMode="External"/><Relationship Id="rId12" Type="http://schemas.openxmlformats.org/officeDocument/2006/relationships/hyperlink" Target="../../Downloads/%09http:/www.asiadraughts.org/adc2017/Results/u20m/100/blitz/tournament_table_acc_places.html%09%09%09%09%09%09%09%09%09%09%09%09%09" TargetMode="External"/><Relationship Id="rId17" Type="http://schemas.openxmlformats.org/officeDocument/2006/relationships/hyperlink" Target="http://fmjd.org/results/tournaments/2018/f_532/final_standings&amp;15.html%09%09%09%09" TargetMode="External"/><Relationship Id="rId25" Type="http://schemas.openxmlformats.org/officeDocument/2006/relationships/hyperlink" Target="http://fmjd.org/results/tournaments/2018/f_1113/%09%09%09%09" TargetMode="External"/><Relationship Id="rId33" Type="http://schemas.openxmlformats.org/officeDocument/2006/relationships/hyperlink" Target="https://results.fmjd.org/tournaments/2019/f_2759/tournament_table_acc_places.html" TargetMode="External"/><Relationship Id="rId2" Type="http://schemas.openxmlformats.org/officeDocument/2006/relationships/hyperlink" Target="https://results.fmjd.org/tournaments/2017/f_30/final_standings&amp;9.html" TargetMode="External"/><Relationship Id="rId16" Type="http://schemas.openxmlformats.org/officeDocument/2006/relationships/hyperlink" Target="http://fmjd.org/results/tournaments/2018/f_327/%09%09%09" TargetMode="External"/><Relationship Id="rId20" Type="http://schemas.openxmlformats.org/officeDocument/2006/relationships/hyperlink" Target="https://results.fmjd.org/tournaments/2018/f_538/final_standings&amp;9.html" TargetMode="External"/><Relationship Id="rId29" Type="http://schemas.openxmlformats.org/officeDocument/2006/relationships/hyperlink" Target="https://idf64.org/tournaments/2019/wc2019-men-rapid/tournament_table_acc_places.html%09%09%09%09%09%09%09%09%09%09%09%09%09%09%09" TargetMode="External"/><Relationship Id="rId1" Type="http://schemas.openxmlformats.org/officeDocument/2006/relationships/hyperlink" Target="mailto:&#381;emait&#279;s%206,Vilnius,tel.(85)2410420,mob.%20868743468,el.p.%20ramunelesi@gmail.com" TargetMode="External"/><Relationship Id="rId6" Type="http://schemas.openxmlformats.org/officeDocument/2006/relationships/hyperlink" Target="http://www.chessarbiter.com/turnieje_warcaby/2017/f_6389/final_standings&amp;9.html" TargetMode="External"/><Relationship Id="rId11" Type="http://schemas.openxmlformats.org/officeDocument/2006/relationships/hyperlink" Target="http://https/results.fmjd.org/tournaments/2017/f_53/tournament_table_acc_places.html" TargetMode="External"/><Relationship Id="rId24" Type="http://schemas.openxmlformats.org/officeDocument/2006/relationships/hyperlink" Target="https://results.fmjd.org/tournaments/2018/f_712/tournament_table_acc_places.html" TargetMode="External"/><Relationship Id="rId32" Type="http://schemas.openxmlformats.org/officeDocument/2006/relationships/hyperlink" Target="https://results.fmjd.org/tournaments/2019/f_2336/tournament_table_acc_places.html" TargetMode="External"/><Relationship Id="rId37" Type="http://schemas.openxmlformats.org/officeDocument/2006/relationships/comments" Target="../comments1.xml"/><Relationship Id="rId5" Type="http://schemas.openxmlformats.org/officeDocument/2006/relationships/hyperlink" Target="http://www.chessarbiter.com/turnieje_warcaby/2017/f_6496/final_standings&amp;8.html&#160;" TargetMode="External"/><Relationship Id="rId15" Type="http://schemas.openxmlformats.org/officeDocument/2006/relationships/hyperlink" Target="http://fmjd.org/results/tournaments/2018/f_495/%09%09%09" TargetMode="External"/><Relationship Id="rId23" Type="http://schemas.openxmlformats.org/officeDocument/2006/relationships/hyperlink" Target="https://results.fmjd.org/tournaments/2018/f_277/final_standings&amp;7.html" TargetMode="External"/><Relationship Id="rId28" Type="http://schemas.openxmlformats.org/officeDocument/2006/relationships/hyperlink" Target="https://idf64.org/tournaments/2019/wc2019-men-blitz/tournament_table_acc_places.html%09%09%09%09%09%09%09%09%09%09%09%09%09%09%09%09%09%09%09%09%09%09%09%09%0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http/asiadraughts.org/adc2017/Results/women/64/main/tournament_table_acc_places.html" TargetMode="External"/><Relationship Id="rId19" Type="http://schemas.openxmlformats.org/officeDocument/2006/relationships/hyperlink" Target="https://results.fmjd.org/tournaments/2018/f_534/final_standings&amp;11.html" TargetMode="External"/><Relationship Id="rId31" Type="http://schemas.openxmlformats.org/officeDocument/2006/relationships/hyperlink" Target="https://results.fmjd.org/tournaments/2019/f_2759/tournament_table_acc_places.html%09%09%09%09%09%09" TargetMode="External"/><Relationship Id="rId4" Type="http://schemas.openxmlformats.org/officeDocument/2006/relationships/hyperlink" Target="https://results.fmjd.org/tournaments/2017/f_31/" TargetMode="External"/><Relationship Id="rId9" Type="http://schemas.openxmlformats.org/officeDocument/2006/relationships/hyperlink" Target="http://chessarbiter.com/turnieje_warcaby/2016/f_6343/tournament_table_acc_places.html" TargetMode="External"/><Relationship Id="rId14" Type="http://schemas.openxmlformats.org/officeDocument/2006/relationships/hyperlink" Target="http://asiadraughts.org/adc2017/Results/u17m/100/main/tournament_table_acc_places.html" TargetMode="External"/><Relationship Id="rId22" Type="http://schemas.openxmlformats.org/officeDocument/2006/relationships/hyperlink" Target="https://results.fmjd.org/tournaments/2018/f_1011/final_standings&amp;9.html" TargetMode="External"/><Relationship Id="rId27" Type="http://schemas.openxmlformats.org/officeDocument/2006/relationships/hyperlink" Target="https://results.fmjd.org/tournaments/2018/f_712/tournament_table_acc_places.html" TargetMode="External"/><Relationship Id="rId30" Type="http://schemas.openxmlformats.org/officeDocument/2006/relationships/hyperlink" Target="https://idf64.org/tournaments/2019/wc2019-men-classic/tournament_table_acc_places.html%09%09%09%09%09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44"/>
  <sheetViews>
    <sheetView tabSelected="1" topLeftCell="A383" zoomScaleNormal="100" workbookViewId="0">
      <selection activeCell="C392" sqref="C39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" style="1" customWidth="1"/>
    <col min="19" max="16384" width="9.140625" style="1"/>
  </cols>
  <sheetData>
    <row r="1" spans="1:18" s="8" customFormat="1" ht="15.75">
      <c r="D1" s="63"/>
      <c r="E1" s="63"/>
      <c r="F1" s="63"/>
      <c r="G1" s="63"/>
      <c r="H1" s="63"/>
      <c r="I1" s="63"/>
      <c r="J1" s="63"/>
      <c r="K1" s="63"/>
      <c r="L1" s="63"/>
      <c r="N1" s="2"/>
      <c r="O1" s="2"/>
      <c r="P1" s="2"/>
      <c r="Q1" s="2"/>
    </row>
    <row r="2" spans="1:18" s="8" customFormat="1" ht="15.75">
      <c r="B2" s="8" t="s">
        <v>0</v>
      </c>
      <c r="D2" s="63"/>
      <c r="E2" s="63"/>
      <c r="F2" s="63"/>
      <c r="G2" s="63"/>
      <c r="H2" s="63"/>
      <c r="I2" s="63"/>
      <c r="J2" s="63"/>
      <c r="K2" s="63"/>
      <c r="L2" s="63"/>
      <c r="N2" s="2"/>
      <c r="O2" s="2"/>
      <c r="P2" s="2"/>
      <c r="Q2" s="2"/>
    </row>
    <row r="3" spans="1:18" s="8" customFormat="1" ht="28.5" customHeigh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8"/>
    </row>
    <row r="6" spans="1:18" ht="18.75">
      <c r="A6" s="109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"/>
    </row>
    <row r="7" spans="1:18" s="8" customFormat="1" ht="15.75">
      <c r="A7" s="63"/>
      <c r="B7" s="86" t="s">
        <v>4</v>
      </c>
      <c r="C7" s="86"/>
      <c r="D7" s="86"/>
      <c r="E7" s="86"/>
      <c r="F7" s="86"/>
      <c r="G7" s="86"/>
      <c r="H7" s="86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3"/>
      <c r="B8" s="87" t="s">
        <v>5</v>
      </c>
      <c r="C8" s="87"/>
      <c r="D8" s="8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3"/>
      <c r="B9" s="48">
        <v>290763990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3"/>
      <c r="B10" s="62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8" t="s">
        <v>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2" t="s">
        <v>8</v>
      </c>
      <c r="B13" s="93" t="s">
        <v>9</v>
      </c>
      <c r="C13" s="93" t="s">
        <v>10</v>
      </c>
      <c r="D13" s="93" t="s">
        <v>11</v>
      </c>
      <c r="E13" s="94" t="s">
        <v>12</v>
      </c>
      <c r="F13" s="106"/>
      <c r="G13" s="107"/>
      <c r="H13" s="107"/>
      <c r="I13" s="107"/>
      <c r="J13" s="107"/>
      <c r="K13" s="107"/>
      <c r="L13" s="107"/>
      <c r="M13" s="107"/>
      <c r="N13" s="107"/>
      <c r="O13" s="108"/>
      <c r="P13" s="110" t="s">
        <v>13</v>
      </c>
      <c r="Q13" s="97" t="s">
        <v>14</v>
      </c>
      <c r="R13" s="89" t="s">
        <v>15</v>
      </c>
    </row>
    <row r="14" spans="1:18" s="8" customFormat="1" ht="45" customHeight="1">
      <c r="A14" s="92"/>
      <c r="B14" s="93"/>
      <c r="C14" s="93"/>
      <c r="D14" s="93"/>
      <c r="E14" s="96"/>
      <c r="F14" s="94" t="s">
        <v>16</v>
      </c>
      <c r="G14" s="94" t="s">
        <v>17</v>
      </c>
      <c r="H14" s="94" t="s">
        <v>18</v>
      </c>
      <c r="I14" s="112" t="s">
        <v>19</v>
      </c>
      <c r="J14" s="94" t="s">
        <v>20</v>
      </c>
      <c r="K14" s="94" t="s">
        <v>21</v>
      </c>
      <c r="L14" s="94" t="s">
        <v>22</v>
      </c>
      <c r="M14" s="94" t="s">
        <v>23</v>
      </c>
      <c r="N14" s="104" t="s">
        <v>24</v>
      </c>
      <c r="O14" s="104" t="s">
        <v>25</v>
      </c>
      <c r="P14" s="111"/>
      <c r="Q14" s="98"/>
      <c r="R14" s="90"/>
    </row>
    <row r="15" spans="1:18" s="8" customFormat="1" ht="76.150000000000006" customHeight="1">
      <c r="A15" s="92"/>
      <c r="B15" s="93"/>
      <c r="C15" s="93"/>
      <c r="D15" s="93"/>
      <c r="E15" s="95"/>
      <c r="F15" s="95"/>
      <c r="G15" s="95"/>
      <c r="H15" s="95"/>
      <c r="I15" s="113"/>
      <c r="J15" s="95"/>
      <c r="K15" s="95"/>
      <c r="L15" s="95"/>
      <c r="M15" s="95"/>
      <c r="N15" s="105"/>
      <c r="O15" s="105"/>
      <c r="P15" s="111"/>
      <c r="Q15" s="99"/>
      <c r="R15" s="91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2" t="s">
        <v>26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60"/>
      <c r="R17" s="8"/>
      <c r="S17" s="8"/>
    </row>
    <row r="18" spans="1:19" ht="16.899999999999999" customHeight="1">
      <c r="A18" s="74" t="s">
        <v>27</v>
      </c>
      <c r="B18" s="75"/>
      <c r="C18" s="75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60"/>
      <c r="R18" s="8"/>
      <c r="S18" s="8"/>
    </row>
    <row r="19" spans="1:19">
      <c r="A19" s="64">
        <v>1</v>
      </c>
      <c r="B19" s="64" t="s">
        <v>28</v>
      </c>
      <c r="C19" s="12">
        <v>100</v>
      </c>
      <c r="D19" s="64" t="s">
        <v>29</v>
      </c>
      <c r="E19" s="64">
        <v>1</v>
      </c>
      <c r="F19" s="64" t="s">
        <v>30</v>
      </c>
      <c r="G19" s="64">
        <v>2</v>
      </c>
      <c r="H19" s="64" t="s">
        <v>31</v>
      </c>
      <c r="I19" s="64"/>
      <c r="J19" s="64">
        <v>82</v>
      </c>
      <c r="K19" s="64">
        <v>29</v>
      </c>
      <c r="L19" s="64">
        <v>13</v>
      </c>
      <c r="M19" s="64"/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79.02</v>
      </c>
      <c r="O19" s="9">
        <f>IF(F19="OŽ",N19,IF(H19="Ne",IF(J19*0.3&lt;J19-L19,N19,0),IF(J19*0.1&lt;J19-L19,N19,0)))</f>
        <v>79.02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25.593</v>
      </c>
      <c r="Q19" s="11">
        <f>IF(ISERROR(P19*100/N19),0,(P19*100/N19))</f>
        <v>32.388003037205777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77.044499999999999</v>
      </c>
      <c r="S19" s="20"/>
    </row>
    <row r="20" spans="1:19">
      <c r="A20" s="64">
        <v>2</v>
      </c>
      <c r="B20" s="64" t="s">
        <v>32</v>
      </c>
      <c r="C20" s="12">
        <v>100</v>
      </c>
      <c r="D20" s="64" t="s">
        <v>29</v>
      </c>
      <c r="E20" s="64">
        <v>1</v>
      </c>
      <c r="F20" s="64" t="s">
        <v>30</v>
      </c>
      <c r="G20" s="64">
        <v>2</v>
      </c>
      <c r="H20" s="64" t="s">
        <v>31</v>
      </c>
      <c r="I20" s="64"/>
      <c r="J20" s="64">
        <v>82</v>
      </c>
      <c r="K20" s="64">
        <v>29</v>
      </c>
      <c r="L20" s="64">
        <v>12</v>
      </c>
      <c r="M20" s="64"/>
      <c r="N20" s="3">
        <f t="shared" ref="N20:N21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81.265000000000001</v>
      </c>
      <c r="O20" s="9">
        <f t="shared" ref="O20:O21" si="1">IF(F20="OŽ",N20,IF(H20="Ne",IF(J20*0.3&lt;J20-L20,N20,0),IF(J20*0.1&lt;J20-L20,N20,0)))</f>
        <v>81.265000000000001</v>
      </c>
      <c r="P20" s="4">
        <f t="shared" ref="P20:P21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26.939999999999998</v>
      </c>
      <c r="Q20" s="11">
        <f t="shared" ref="Q20:Q21" si="3">IF(ISERROR(P20*100/N20),0,(P20*100/N20))</f>
        <v>33.150802928690091</v>
      </c>
      <c r="R20" s="10">
        <f t="shared" ref="R20:R21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79.233374999999995</v>
      </c>
      <c r="S20" s="20"/>
    </row>
    <row r="21" spans="1:19">
      <c r="A21" s="64"/>
      <c r="B21" s="64"/>
      <c r="C21" s="1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 s="8" customFormat="1" ht="15.75" customHeight="1">
      <c r="A22" s="82" t="s">
        <v>33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10">
        <f>SUM(R19:R21)</f>
        <v>156.27787499999999</v>
      </c>
    </row>
    <row r="23" spans="1:19" s="8" customFormat="1" ht="1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24" t="s">
        <v>34</v>
      </c>
      <c r="B24" s="24"/>
      <c r="C24" s="57" t="s">
        <v>35</v>
      </c>
      <c r="D24" s="56"/>
      <c r="E24" s="56"/>
      <c r="F24" s="56"/>
      <c r="G24" s="56"/>
      <c r="H24" s="56"/>
      <c r="I24" s="56"/>
      <c r="J24" s="56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24"/>
      <c r="B25" s="24"/>
      <c r="C25" s="57" t="s">
        <v>36</v>
      </c>
      <c r="D25" s="56"/>
      <c r="E25" s="56"/>
      <c r="F25" s="56"/>
      <c r="G25" s="56"/>
      <c r="H25" s="56"/>
      <c r="I25" s="56"/>
      <c r="J25" s="56"/>
      <c r="K25" s="15"/>
      <c r="L25" s="15"/>
      <c r="M25" s="15"/>
      <c r="N25" s="15"/>
      <c r="O25" s="15"/>
      <c r="P25" s="15"/>
      <c r="Q25" s="15"/>
      <c r="R25" s="16"/>
    </row>
    <row r="26" spans="1:19" s="8" customFormat="1" ht="15" customHeight="1">
      <c r="A26" s="24"/>
      <c r="B26" s="24"/>
      <c r="C26" s="57" t="s">
        <v>37</v>
      </c>
      <c r="D26" s="56"/>
      <c r="E26" s="56"/>
      <c r="F26" s="56"/>
      <c r="G26" s="56"/>
      <c r="H26" s="56"/>
      <c r="I26" s="56"/>
      <c r="J26" s="56"/>
      <c r="K26" s="15"/>
      <c r="L26" s="15"/>
      <c r="M26" s="15"/>
      <c r="N26" s="15"/>
      <c r="O26" s="15"/>
      <c r="P26" s="15"/>
      <c r="Q26" s="15"/>
      <c r="R26" s="16"/>
    </row>
    <row r="27" spans="1:19" s="8" customFormat="1" ht="15" customHeight="1">
      <c r="A27" s="49" t="s">
        <v>38</v>
      </c>
      <c r="B27" s="49"/>
      <c r="C27" s="49"/>
      <c r="D27" s="49"/>
      <c r="E27" s="49"/>
      <c r="F27" s="49"/>
      <c r="G27" s="49"/>
      <c r="H27" s="49"/>
      <c r="I27" s="49"/>
      <c r="J27" s="15"/>
      <c r="K27" s="15"/>
      <c r="L27" s="15"/>
      <c r="M27" s="15"/>
      <c r="N27" s="15"/>
      <c r="O27" s="15"/>
      <c r="P27" s="15"/>
      <c r="Q27" s="15"/>
      <c r="R27" s="16"/>
    </row>
    <row r="28" spans="1:19" s="8" customFormat="1" ht="15" customHeight="1">
      <c r="A28" s="49"/>
      <c r="B28" s="49"/>
      <c r="C28" s="49"/>
      <c r="D28" s="49"/>
      <c r="E28" s="49"/>
      <c r="F28" s="49"/>
      <c r="G28" s="49"/>
      <c r="H28" s="49"/>
      <c r="I28" s="49"/>
      <c r="J28" s="15"/>
      <c r="K28" s="15"/>
      <c r="L28" s="15"/>
      <c r="M28" s="15"/>
      <c r="N28" s="15"/>
      <c r="O28" s="15"/>
      <c r="P28" s="15"/>
      <c r="Q28" s="15"/>
      <c r="R28" s="16"/>
    </row>
    <row r="29" spans="1:19" s="8" customFormat="1">
      <c r="A29" s="72" t="s">
        <v>39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60"/>
    </row>
    <row r="30" spans="1:19" s="8" customFormat="1" ht="16.899999999999999" customHeight="1">
      <c r="A30" s="74" t="s">
        <v>27</v>
      </c>
      <c r="B30" s="75"/>
      <c r="C30" s="7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60"/>
    </row>
    <row r="31" spans="1:19" s="8" customFormat="1">
      <c r="A31" s="72" t="s">
        <v>40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60"/>
    </row>
    <row r="32" spans="1:19" s="8" customFormat="1">
      <c r="A32" s="64">
        <v>1</v>
      </c>
      <c r="B32" s="64" t="s">
        <v>41</v>
      </c>
      <c r="C32" s="12">
        <v>64</v>
      </c>
      <c r="D32" s="64" t="s">
        <v>29</v>
      </c>
      <c r="E32" s="64">
        <v>1</v>
      </c>
      <c r="F32" s="64" t="s">
        <v>30</v>
      </c>
      <c r="G32" s="64">
        <v>2</v>
      </c>
      <c r="H32" s="64" t="s">
        <v>31</v>
      </c>
      <c r="I32" s="64"/>
      <c r="J32" s="64">
        <v>64</v>
      </c>
      <c r="K32" s="64">
        <v>33</v>
      </c>
      <c r="L32" s="64">
        <v>4</v>
      </c>
      <c r="M32" s="64"/>
      <c r="N32" s="3">
        <f t="shared" ref="N32:N36" si="5">(IF(F32="OŽ",IF(L32=1,550.8,IF(L32=2,426.38,IF(L32=3,342.14,IF(L32=4,181.44,IF(L32=5,168.48,IF(L32=6,155.52,IF(L32=7,148.5,IF(L32=8,144,0))))))))+IF(L32&lt;=8,0,IF(L32&lt;=16,137.7,IF(L32&lt;=24,108,IF(L32&lt;=32,80.1,IF(L32&lt;=36,52.2,0)))))-IF(L32&lt;=8,0,IF(L32&lt;=16,(L32-9)*2.754,IF(L32&lt;=24,(L32-17)* 2.754,IF(L32&lt;=32,(L32-25)* 2.754,IF(L32&lt;=36,(L32-33)*2.754,0))))),0)+IF(F32="PČ",IF(L32=1,449,IF(L32=2,314.6,IF(L32=3,238,IF(L32=4,172,IF(L32=5,159,IF(L32=6,145,IF(L32=7,132,IF(L32=8,119,0))))))))+IF(L32&lt;=8,0,IF(L32&lt;=16,88,IF(L32&lt;=24,55,IF(L32&lt;=32,22,0))))-IF(L32&lt;=8,0,IF(L32&lt;=16,(L32-9)*2.245,IF(L32&lt;=24,(L32-17)*2.245,IF(L32&lt;=32,(L32-25)*2.245,0)))),0)+IF(F32="PČneol",IF(L32=1,85,IF(L32=2,64.61,IF(L32=3,50.76,IF(L32=4,16.25,IF(L32=5,15,IF(L32=6,13.75,IF(L32=7,12.5,IF(L32=8,11.25,0))))))))+IF(L32&lt;=8,0,IF(L32&lt;=16,9,0))-IF(L32&lt;=8,0,IF(L32&lt;=16,(L32-9)*0.425,0)),0)+IF(F32="PŽ",IF(L32=1,85,IF(L32=2,59.5,IF(L32=3,45,IF(L32=4,32.5,IF(L32=5,30,IF(L32=6,27.5,IF(L32=7,25,IF(L32=8,22.5,0))))))))+IF(L32&lt;=8,0,IF(L32&lt;=16,19,IF(L32&lt;=24,13,IF(L32&lt;=32,8,0))))-IF(L32&lt;=8,0,IF(L32&lt;=16,(L32-9)*0.425,IF(L32&lt;=24,(L32-17)*0.425,IF(L32&lt;=32,(L32-25)*0.425,0)))),0)+IF(F32="EČ",IF(L32=1,204,IF(L32=2,156.24,IF(L32=3,123.84,IF(L32=4,72,IF(L32=5,66,IF(L32=6,60,IF(L32=7,54,IF(L32=8,48,0))))))))+IF(L32&lt;=8,0,IF(L32&lt;=16,40,IF(L32&lt;=24,25,0)))-IF(L32&lt;=8,0,IF(L32&lt;=16,(L32-9)*1.02,IF(L32&lt;=24,(L32-17)*1.02,0))),0)+IF(F32="EČneol",IF(L32=1,68,IF(L32=2,51.69,IF(L32=3,40.61,IF(L32=4,13,IF(L32=5,12,IF(L32=6,11,IF(L32=7,10,IF(L32=8,9,0)))))))))+IF(F32="EŽ",IF(L32=1,68,IF(L32=2,47.6,IF(L32=3,36,IF(L32=4,18,IF(L32=5,16.5,IF(L32=6,15,IF(L32=7,13.5,IF(L32=8,12,0))))))))+IF(L32&lt;=8,0,IF(L32&lt;=16,10,IF(L32&lt;=24,6,0)))-IF(L32&lt;=8,0,IF(L32&lt;=16,(L32-9)*0.34,IF(L32&lt;=24,(L32-17)*0.34,0))),0)+IF(F32="PT",IF(L32=1,68,IF(L32=2,52.08,IF(L32=3,41.28,IF(L32=4,24,IF(L32=5,22,IF(L32=6,20,IF(L32=7,18,IF(L32=8,16,0))))))))+IF(L32&lt;=8,0,IF(L32&lt;=16,13,IF(L32&lt;=24,9,IF(L32&lt;=32,4,0))))-IF(L32&lt;=8,0,IF(L32&lt;=16,(L32-9)*0.34,IF(L32&lt;=24,(L32-17)*0.34,IF(L32&lt;=32,(L32-25)*0.34,0)))),0)+IF(F32="JOŽ",IF(L32=1,85,IF(L32=2,59.5,IF(L32=3,45,IF(L32=4,32.5,IF(L32=5,30,IF(L32=6,27.5,IF(L32=7,25,IF(L32=8,22.5,0))))))))+IF(L32&lt;=8,0,IF(L32&lt;=16,19,IF(L32&lt;=24,13,0)))-IF(L32&lt;=8,0,IF(L32&lt;=16,(L32-9)*0.425,IF(L32&lt;=24,(L32-17)*0.425,0))),0)+IF(F32="JPČ",IF(L32=1,68,IF(L32=2,47.6,IF(L32=3,36,IF(L32=4,26,IF(L32=5,24,IF(L32=6,22,IF(L32=7,20,IF(L32=8,18,0))))))))+IF(L32&lt;=8,0,IF(L32&lt;=16,13,IF(L32&lt;=24,9,0)))-IF(L32&lt;=8,0,IF(L32&lt;=16,(L32-9)*0.34,IF(L32&lt;=24,(L32-17)*0.34,0))),0)+IF(F32="JEČ",IF(L32=1,34,IF(L32=2,26.04,IF(L32=3,20.6,IF(L32=4,12,IF(L32=5,11,IF(L32=6,10,IF(L32=7,9,IF(L32=8,8,0))))))))+IF(L32&lt;=8,0,IF(L32&lt;=16,6,0))-IF(L32&lt;=8,0,IF(L32&lt;=16,(L32-9)*0.17,0)),0)+IF(F32="JEOF",IF(L32=1,34,IF(L32=2,26.04,IF(L32=3,20.6,IF(L32=4,12,IF(L32=5,11,IF(L32=6,10,IF(L32=7,9,IF(L32=8,8,0))))))))+IF(L32&lt;=8,0,IF(L32&lt;=16,6,0))-IF(L32&lt;=8,0,IF(L32&lt;=16,(L32-9)*0.17,0)),0)+IF(F32="JnPČ",IF(L32=1,51,IF(L32=2,35.7,IF(L32=3,27,IF(L32=4,19.5,IF(L32=5,18,IF(L32=6,16.5,IF(L32=7,15,IF(L32=8,13.5,0))))))))+IF(L32&lt;=8,0,IF(L32&lt;=16,10,0))-IF(L32&lt;=8,0,IF(L32&lt;=16,(L32-9)*0.255,0)),0)+IF(F32="JnEČ",IF(L32=1,25.5,IF(L32=2,19.53,IF(L32=3,15.48,IF(L32=4,9,IF(L32=5,8.25,IF(L32=6,7.5,IF(L32=7,6.75,IF(L32=8,6,0))))))))+IF(L32&lt;=8,0,IF(L32&lt;=16,5,0))-IF(L32&lt;=8,0,IF(L32&lt;=16,(L32-9)*0.1275,0)),0)+IF(F32="JčPČ",IF(L32=1,21.25,IF(L32=2,14.5,IF(L32=3,11.5,IF(L32=4,7,IF(L32=5,6.5,IF(L32=6,6,IF(L32=7,5.5,IF(L32=8,5,0))))))))+IF(L32&lt;=8,0,IF(L32&lt;=16,4,0))-IF(L32&lt;=8,0,IF(L32&lt;=16,(L32-9)*0.10625,0)),0)+IF(F32="JčEČ",IF(L32=1,17,IF(L32=2,13.02,IF(L32=3,10.32,IF(L32=4,6,IF(L32=5,5.5,IF(L32=6,5,IF(L32=7,4.5,IF(L32=8,4,0))))))))+IF(L32&lt;=8,0,IF(L32&lt;=16,3,0))-IF(L32&lt;=8,0,IF(L32&lt;=16,(L32-9)*0.085,0)),0)+IF(F32="NEAK",IF(L32=1,11.48,IF(L32=2,8.79,IF(L32=3,6.97,IF(L32=4,4.05,IF(L32=5,3.71,IF(L32=6,3.38,IF(L32=7,3.04,IF(L32=8,2.7,0))))))))+IF(L32&lt;=8,0,IF(L32&lt;=16,2,IF(L32&lt;=24,1.3,0)))-IF(L32&lt;=8,0,IF(L32&lt;=16,(L32-9)*0.0574,IF(L32&lt;=24,(L32-17)*0.0574,0))),0))*IF(L32&lt;0,1,IF(OR(F32="PČ",F32="PŽ",F32="PT"),IF(J32&lt;32,J32/32,1),1))* IF(L32&lt;0,1,IF(OR(F32="EČ",F32="EŽ",F32="JOŽ",F32="JPČ",F32="NEAK"),IF(J32&lt;24,J32/24,1),1))*IF(L32&lt;0,1,IF(OR(F32="PČneol",F32="JEČ",F32="JEOF",F32="JnPČ",F32="JnEČ",F32="JčPČ",F32="JčEČ"),IF(J32&lt;16,J32/16,1),1))*IF(L32&lt;0,1,IF(F32="EČneol",IF(J32&lt;8,J32/8,1),1))</f>
        <v>172</v>
      </c>
      <c r="O32" s="9">
        <f t="shared" ref="O32:O36" si="6">IF(F32="OŽ",N32,IF(H32="Ne",IF(J32*0.3&lt;J32-L32,N32,0),IF(J32*0.1&lt;J32-L32,N32,0)))</f>
        <v>172</v>
      </c>
      <c r="P32" s="4">
        <f>IF(O32=0,0,IF(F32="OŽ",IF(L32&gt;35,0,IF(J32&gt;35,(36-L32)*1.836,((36-L32)-(36-J32))*1.836)),0)+IF(F32="PČ",IF(L32&gt;31,0,IF(J32&gt;31,(32-L32)*1.347,((32-L32)-(32-J32))*1.347)),0)+ IF(F32="PČneol",IF(L32&gt;15,0,IF(J32&gt;15,(16-L32)*0.255,((16-L32)-(16-J32))*0.255)),0)+IF(F32="PŽ",IF(L32&gt;31,0,IF(J32&gt;31,(32-L32)*0.255,((32-L32)-(32-J32))*0.255)),0)+IF(F32="EČ",IF(L32&gt;23,0,IF(J32&gt;23,(24-L32)*0.612,((24-L32)-(24-J32))*0.612)),0)+IF(F32="EČneol",IF(L32&gt;7,0,IF(J32&gt;7,(8-L32)*0.204,((8-L32)-(8-J32))*0.204)),0)+IF(F32="EŽ",IF(L32&gt;23,0,IF(J32&gt;23,(24-L32)*0.204,((24-L32)-(24-J32))*0.204)),0)+IF(F32="PT",IF(L32&gt;31,0,IF(J32&gt;31,(32-L32)*0.204,((32-L32)-(32-J32))*0.204)),0)+IF(F32="JOŽ",IF(L32&gt;23,0,IF(J32&gt;23,(24-L32)*0.255,((24-L32)-(24-J32))*0.255)),0)+IF(F32="JPČ",IF(L32&gt;23,0,IF(J32&gt;23,(24-L32)*0.204,((24-L32)-(24-J32))*0.204)),0)+IF(F32="JEČ",IF(L32&gt;15,0,IF(J32&gt;15,(16-L32)*0.102,((16-L32)-(16-J32))*0.102)),0)+IF(F32="JEOF",IF(L32&gt;15,0,IF(J32&gt;15,(16-L32)*0.102,((16-L32)-(16-J32))*0.102)),0)+IF(F32="JnPČ",IF(L32&gt;15,0,IF(J32&gt;15,(16-L32)*0.153,((16-L32)-(16-J32))*0.153)),0)+IF(F32="JnEČ",IF(L32&gt;15,0,IF(J32&gt;15,(16-L32)*0.0765,((16-L32)-(16-J32))*0.0765)),0)+IF(F32="JčPČ",IF(L32&gt;15,0,IF(J32&gt;15,(16-L32)*0.06375,((16-L32)-(16-J32))*0.06375)),0)+IF(F32="JčEČ",IF(L32&gt;15,0,IF(J32&gt;15,(16-L32)*0.051,((16-L32)-(16-J32))*0.051)),0)+IF(F32="NEAK",IF(L32&gt;23,0,IF(J32&gt;23,(24-L32)*0.03444,((24-L32)-(24-J32))*0.03444)),0))</f>
        <v>37.716000000000001</v>
      </c>
      <c r="Q32" s="11">
        <f>IF(ISERROR(P32*100/N32),0,(P32*100/N32))</f>
        <v>21.927906976744186</v>
      </c>
      <c r="R32" s="10">
        <f t="shared" ref="R32:R36" si="7">IF(Q32&lt;=30,O32+P32,O32+O32*0.3)*IF(G32=1,0.4,IF(G32=2,0.75,IF(G32="1 (kas 4 m. 1 k. nerengiamos)",0.52,1)))*IF(D32="olimpinė",1,IF(M32="Ne",0.5,1))*IF(OR(A$5="Lietuvos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federacija"),IF(OR(J32&lt;8,K32&lt;16),0,1),1)*E32*IF(I32&lt;=1,1,1/I32)*IF(OR(A$5="Lietuvos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157.28700000000001</v>
      </c>
    </row>
    <row r="33" spans="1:18" s="8" customFormat="1">
      <c r="A33" s="64">
        <v>2</v>
      </c>
      <c r="B33" s="64" t="s">
        <v>42</v>
      </c>
      <c r="C33" s="12">
        <v>64</v>
      </c>
      <c r="D33" s="64" t="s">
        <v>29</v>
      </c>
      <c r="E33" s="64">
        <v>1</v>
      </c>
      <c r="F33" s="64" t="s">
        <v>30</v>
      </c>
      <c r="G33" s="64">
        <v>2</v>
      </c>
      <c r="H33" s="64" t="s">
        <v>31</v>
      </c>
      <c r="I33" s="64"/>
      <c r="J33" s="64">
        <v>64</v>
      </c>
      <c r="K33" s="64">
        <v>33</v>
      </c>
      <c r="L33" s="64">
        <v>2</v>
      </c>
      <c r="M33" s="64"/>
      <c r="N33" s="3">
        <f t="shared" si="5"/>
        <v>314.60000000000002</v>
      </c>
      <c r="O33" s="9">
        <f t="shared" si="6"/>
        <v>314.60000000000002</v>
      </c>
      <c r="P33" s="4">
        <f t="shared" ref="P33:P36" si="8">IF(O33=0,0,IF(F33="OŽ",IF(L33&gt;35,0,IF(J33&gt;35,(36-L33)*1.836,((36-L33)-(36-J33))*1.836)),0)+IF(F33="PČ",IF(L33&gt;31,0,IF(J33&gt;31,(32-L33)*1.347,((32-L33)-(32-J33))*1.347)),0)+ IF(F33="PČneol",IF(L33&gt;15,0,IF(J33&gt;15,(16-L33)*0.255,((16-L33)-(16-J33))*0.255)),0)+IF(F33="PŽ",IF(L33&gt;31,0,IF(J33&gt;31,(32-L33)*0.255,((32-L33)-(32-J33))*0.255)),0)+IF(F33="EČ",IF(L33&gt;23,0,IF(J33&gt;23,(24-L33)*0.612,((24-L33)-(24-J33))*0.612)),0)+IF(F33="EČneol",IF(L33&gt;7,0,IF(J33&gt;7,(8-L33)*0.204,((8-L33)-(8-J33))*0.204)),0)+IF(F33="EŽ",IF(L33&gt;23,0,IF(J33&gt;23,(24-L33)*0.204,((24-L33)-(24-J33))*0.204)),0)+IF(F33="PT",IF(L33&gt;31,0,IF(J33&gt;31,(32-L33)*0.204,((32-L33)-(32-J33))*0.204)),0)+IF(F33="JOŽ",IF(L33&gt;23,0,IF(J33&gt;23,(24-L33)*0.255,((24-L33)-(24-J33))*0.255)),0)+IF(F33="JPČ",IF(L33&gt;23,0,IF(J33&gt;23,(24-L33)*0.204,((24-L33)-(24-J33))*0.204)),0)+IF(F33="JEČ",IF(L33&gt;15,0,IF(J33&gt;15,(16-L33)*0.102,((16-L33)-(16-J33))*0.102)),0)+IF(F33="JEOF",IF(L33&gt;15,0,IF(J33&gt;15,(16-L33)*0.102,((16-L33)-(16-J33))*0.102)),0)+IF(F33="JnPČ",IF(L33&gt;15,0,IF(J33&gt;15,(16-L33)*0.153,((16-L33)-(16-J33))*0.153)),0)+IF(F33="JnEČ",IF(L33&gt;15,0,IF(J33&gt;15,(16-L33)*0.0765,((16-L33)-(16-J33))*0.0765)),0)+IF(F33="JčPČ",IF(L33&gt;15,0,IF(J33&gt;15,(16-L33)*0.06375,((16-L33)-(16-J33))*0.06375)),0)+IF(F33="JčEČ",IF(L33&gt;15,0,IF(J33&gt;15,(16-L33)*0.051,((16-L33)-(16-J33))*0.051)),0)+IF(F33="NEAK",IF(L33&gt;23,0,IF(J33&gt;23,(24-L33)*0.03444,((24-L33)-(24-J33))*0.03444)),0))</f>
        <v>40.409999999999997</v>
      </c>
      <c r="Q33" s="11">
        <f t="shared" ref="Q33:Q36" si="9">IF(ISERROR(P33*100/N33),0,(P33*100/N33))</f>
        <v>12.844882390336933</v>
      </c>
      <c r="R33" s="10">
        <f t="shared" si="7"/>
        <v>266.25749999999999</v>
      </c>
    </row>
    <row r="34" spans="1:18" s="8" customFormat="1">
      <c r="A34" s="64">
        <v>3</v>
      </c>
      <c r="B34" s="64" t="s">
        <v>43</v>
      </c>
      <c r="C34" s="12">
        <v>64</v>
      </c>
      <c r="D34" s="64" t="s">
        <v>29</v>
      </c>
      <c r="E34" s="64">
        <v>1</v>
      </c>
      <c r="F34" s="64" t="s">
        <v>30</v>
      </c>
      <c r="G34" s="64">
        <v>2</v>
      </c>
      <c r="H34" s="64" t="s">
        <v>31</v>
      </c>
      <c r="I34" s="64"/>
      <c r="J34" s="64">
        <v>64</v>
      </c>
      <c r="K34" s="64">
        <v>33</v>
      </c>
      <c r="L34" s="64">
        <v>5</v>
      </c>
      <c r="M34" s="64"/>
      <c r="N34" s="3">
        <f t="shared" si="5"/>
        <v>159</v>
      </c>
      <c r="O34" s="9">
        <f t="shared" si="6"/>
        <v>159</v>
      </c>
      <c r="P34" s="4">
        <f t="shared" si="8"/>
        <v>36.369</v>
      </c>
      <c r="Q34" s="11">
        <f t="shared" si="9"/>
        <v>22.873584905660376</v>
      </c>
      <c r="R34" s="10">
        <f t="shared" si="7"/>
        <v>146.52674999999999</v>
      </c>
    </row>
    <row r="35" spans="1:18" s="8" customFormat="1">
      <c r="A35" s="64">
        <v>4</v>
      </c>
      <c r="B35" s="64" t="s">
        <v>44</v>
      </c>
      <c r="C35" s="12">
        <v>64</v>
      </c>
      <c r="D35" s="64" t="s">
        <v>29</v>
      </c>
      <c r="E35" s="64">
        <v>1</v>
      </c>
      <c r="F35" s="64" t="s">
        <v>30</v>
      </c>
      <c r="G35" s="64">
        <v>2</v>
      </c>
      <c r="H35" s="64" t="s">
        <v>31</v>
      </c>
      <c r="I35" s="64"/>
      <c r="J35" s="64">
        <v>64</v>
      </c>
      <c r="K35" s="64">
        <v>33</v>
      </c>
      <c r="L35" s="64">
        <v>24</v>
      </c>
      <c r="M35" s="64"/>
      <c r="N35" s="3">
        <f t="shared" si="5"/>
        <v>39.284999999999997</v>
      </c>
      <c r="O35" s="9">
        <f t="shared" si="6"/>
        <v>39.284999999999997</v>
      </c>
      <c r="P35" s="4">
        <f t="shared" si="8"/>
        <v>10.776</v>
      </c>
      <c r="Q35" s="11">
        <f t="shared" si="9"/>
        <v>27.430316914852998</v>
      </c>
      <c r="R35" s="10">
        <f t="shared" si="7"/>
        <v>37.545749999999998</v>
      </c>
    </row>
    <row r="36" spans="1:18" s="8" customFormat="1">
      <c r="A36" s="64">
        <v>5</v>
      </c>
      <c r="B36" s="64"/>
      <c r="C36" s="12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3">
        <f t="shared" si="5"/>
        <v>0</v>
      </c>
      <c r="O36" s="9">
        <f t="shared" si="6"/>
        <v>0</v>
      </c>
      <c r="P36" s="4">
        <f t="shared" si="8"/>
        <v>0</v>
      </c>
      <c r="Q36" s="11">
        <f t="shared" si="9"/>
        <v>0</v>
      </c>
      <c r="R36" s="10">
        <f t="shared" si="7"/>
        <v>0</v>
      </c>
    </row>
    <row r="37" spans="1:18" s="8" customFormat="1" ht="15.75" customHeight="1">
      <c r="A37" s="82" t="s">
        <v>33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10">
        <f>SUM(R32:R36)</f>
        <v>607.61699999999996</v>
      </c>
    </row>
    <row r="38" spans="1:18" s="8" customFormat="1" ht="15.7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1:18" s="8" customFormat="1" ht="15.75" customHeight="1">
      <c r="A39" s="24" t="s">
        <v>34</v>
      </c>
      <c r="B39" s="24"/>
      <c r="C39" s="57" t="s">
        <v>45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8" s="8" customFormat="1" ht="15.75" customHeight="1">
      <c r="A40" s="49" t="s">
        <v>46</v>
      </c>
      <c r="B40" s="49"/>
      <c r="C40" s="49"/>
      <c r="D40" s="49"/>
      <c r="E40" s="49"/>
      <c r="F40" s="49"/>
      <c r="G40" s="49"/>
      <c r="H40" s="49"/>
      <c r="I40" s="49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 ht="5.4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 ht="13.9" customHeight="1">
      <c r="A43" s="72" t="s">
        <v>47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60"/>
    </row>
    <row r="44" spans="1:18" s="8" customFormat="1" ht="13.9" customHeight="1">
      <c r="A44" s="74" t="s">
        <v>27</v>
      </c>
      <c r="B44" s="75"/>
      <c r="C44" s="75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60"/>
    </row>
    <row r="45" spans="1:18" s="8" customFormat="1">
      <c r="A45" s="72" t="s">
        <v>40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60"/>
    </row>
    <row r="46" spans="1:18" s="8" customFormat="1">
      <c r="A46" s="64">
        <v>1</v>
      </c>
      <c r="B46" s="64" t="s">
        <v>41</v>
      </c>
      <c r="C46" s="12">
        <v>64</v>
      </c>
      <c r="D46" s="64" t="s">
        <v>29</v>
      </c>
      <c r="E46" s="64">
        <v>1</v>
      </c>
      <c r="F46" s="64" t="s">
        <v>30</v>
      </c>
      <c r="G46" s="64">
        <v>2</v>
      </c>
      <c r="H46" s="64" t="s">
        <v>31</v>
      </c>
      <c r="I46" s="64"/>
      <c r="J46" s="64">
        <v>74</v>
      </c>
      <c r="K46" s="64">
        <v>43</v>
      </c>
      <c r="L46" s="64">
        <v>13</v>
      </c>
      <c r="M46" s="64" t="s">
        <v>31</v>
      </c>
      <c r="N46" s="3">
        <f t="shared" ref="N46:N50" si="10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79.02</v>
      </c>
      <c r="O46" s="9">
        <f t="shared" ref="O46:O50" si="11">IF(F46="OŽ",N46,IF(H46="Ne",IF(J46*0.3&lt;J46-L46,N46,0),IF(J46*0.1&lt;J46-L46,N46,0)))</f>
        <v>79.02</v>
      </c>
      <c r="P46" s="4">
        <f t="shared" ref="P46" si="12"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25.593</v>
      </c>
      <c r="Q46" s="11">
        <f t="shared" ref="Q46" si="13">IF(ISERROR(P46*100/N46),0,(P46*100/N46))</f>
        <v>32.388003037205777</v>
      </c>
      <c r="R46" s="10">
        <f t="shared" ref="R46:R50" si="14"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77.044499999999999</v>
      </c>
    </row>
    <row r="47" spans="1:18" s="8" customFormat="1">
      <c r="A47" s="64">
        <v>2</v>
      </c>
      <c r="B47" s="64" t="s">
        <v>42</v>
      </c>
      <c r="C47" s="12">
        <v>64</v>
      </c>
      <c r="D47" s="64" t="s">
        <v>29</v>
      </c>
      <c r="E47" s="64">
        <v>1</v>
      </c>
      <c r="F47" s="64" t="s">
        <v>30</v>
      </c>
      <c r="G47" s="64">
        <v>2</v>
      </c>
      <c r="H47" s="64" t="s">
        <v>31</v>
      </c>
      <c r="I47" s="64"/>
      <c r="J47" s="64">
        <v>74</v>
      </c>
      <c r="K47" s="64">
        <v>43</v>
      </c>
      <c r="L47" s="64">
        <v>17</v>
      </c>
      <c r="M47" s="64" t="s">
        <v>31</v>
      </c>
      <c r="N47" s="3">
        <f t="shared" si="10"/>
        <v>55</v>
      </c>
      <c r="O47" s="9">
        <f t="shared" si="11"/>
        <v>55</v>
      </c>
      <c r="P47" s="4">
        <f t="shared" ref="P47:P50" si="15">IF(O47=0,0,IF(F47="OŽ",IF(L47&gt;35,0,IF(J47&gt;35,(36-L47)*1.836,((36-L47)-(36-J47))*1.836)),0)+IF(F47="PČ",IF(L47&gt;31,0,IF(J47&gt;31,(32-L47)*1.347,((32-L47)-(32-J47))*1.347)),0)+ IF(F47="PČneol",IF(L47&gt;15,0,IF(J47&gt;15,(16-L47)*0.255,((16-L47)-(16-J47))*0.255)),0)+IF(F47="PŽ",IF(L47&gt;31,0,IF(J47&gt;31,(32-L47)*0.255,((32-L47)-(32-J47))*0.255)),0)+IF(F47="EČ",IF(L47&gt;23,0,IF(J47&gt;23,(24-L47)*0.612,((24-L47)-(24-J47))*0.612)),0)+IF(F47="EČneol",IF(L47&gt;7,0,IF(J47&gt;7,(8-L47)*0.204,((8-L47)-(8-J47))*0.204)),0)+IF(F47="EŽ",IF(L47&gt;23,0,IF(J47&gt;23,(24-L47)*0.204,((24-L47)-(24-J47))*0.204)),0)+IF(F47="PT",IF(L47&gt;31,0,IF(J47&gt;31,(32-L47)*0.204,((32-L47)-(32-J47))*0.204)),0)+IF(F47="JOŽ",IF(L47&gt;23,0,IF(J47&gt;23,(24-L47)*0.255,((24-L47)-(24-J47))*0.255)),0)+IF(F47="JPČ",IF(L47&gt;23,0,IF(J47&gt;23,(24-L47)*0.204,((24-L47)-(24-J47))*0.204)),0)+IF(F47="JEČ",IF(L47&gt;15,0,IF(J47&gt;15,(16-L47)*0.102,((16-L47)-(16-J47))*0.102)),0)+IF(F47="JEOF",IF(L47&gt;15,0,IF(J47&gt;15,(16-L47)*0.102,((16-L47)-(16-J47))*0.102)),0)+IF(F47="JnPČ",IF(L47&gt;15,0,IF(J47&gt;15,(16-L47)*0.153,((16-L47)-(16-J47))*0.153)),0)+IF(F47="JnEČ",IF(L47&gt;15,0,IF(J47&gt;15,(16-L47)*0.0765,((16-L47)-(16-J47))*0.0765)),0)+IF(F47="JčPČ",IF(L47&gt;15,0,IF(J47&gt;15,(16-L47)*0.06375,((16-L47)-(16-J47))*0.06375)),0)+IF(F47="JčEČ",IF(L47&gt;15,0,IF(J47&gt;15,(16-L47)*0.051,((16-L47)-(16-J47))*0.051)),0)+IF(F47="NEAK",IF(L47&gt;23,0,IF(J47&gt;23,(24-L47)*0.03444,((24-L47)-(24-J47))*0.03444)),0))</f>
        <v>20.204999999999998</v>
      </c>
      <c r="Q47" s="11">
        <f t="shared" ref="Q47:Q50" si="16">IF(ISERROR(P47*100/N47),0,(P47*100/N47))</f>
        <v>36.736363636363635</v>
      </c>
      <c r="R47" s="10">
        <f t="shared" si="14"/>
        <v>53.625</v>
      </c>
    </row>
    <row r="48" spans="1:18" s="8" customFormat="1">
      <c r="A48" s="64">
        <v>3</v>
      </c>
      <c r="B48" s="64" t="s">
        <v>43</v>
      </c>
      <c r="C48" s="12">
        <v>64</v>
      </c>
      <c r="D48" s="64" t="s">
        <v>29</v>
      </c>
      <c r="E48" s="64">
        <v>1</v>
      </c>
      <c r="F48" s="64" t="s">
        <v>30</v>
      </c>
      <c r="G48" s="64">
        <v>2</v>
      </c>
      <c r="H48" s="64" t="s">
        <v>31</v>
      </c>
      <c r="I48" s="64"/>
      <c r="J48" s="64">
        <v>74</v>
      </c>
      <c r="K48" s="64">
        <v>43</v>
      </c>
      <c r="L48" s="64">
        <v>9</v>
      </c>
      <c r="M48" s="64" t="s">
        <v>31</v>
      </c>
      <c r="N48" s="3">
        <f t="shared" si="10"/>
        <v>88</v>
      </c>
      <c r="O48" s="9">
        <f t="shared" si="11"/>
        <v>88</v>
      </c>
      <c r="P48" s="4">
        <f t="shared" si="15"/>
        <v>30.980999999999998</v>
      </c>
      <c r="Q48" s="11">
        <f t="shared" si="16"/>
        <v>35.205681818181816</v>
      </c>
      <c r="R48" s="10">
        <f t="shared" si="14"/>
        <v>85.800000000000011</v>
      </c>
    </row>
    <row r="49" spans="1:19" s="8" customFormat="1">
      <c r="A49" s="64">
        <v>4</v>
      </c>
      <c r="B49" s="64" t="s">
        <v>44</v>
      </c>
      <c r="C49" s="12">
        <v>64</v>
      </c>
      <c r="D49" s="64" t="s">
        <v>29</v>
      </c>
      <c r="E49" s="64">
        <v>1</v>
      </c>
      <c r="F49" s="64" t="s">
        <v>30</v>
      </c>
      <c r="G49" s="64">
        <v>2</v>
      </c>
      <c r="H49" s="64" t="s">
        <v>31</v>
      </c>
      <c r="I49" s="64"/>
      <c r="J49" s="64">
        <v>74</v>
      </c>
      <c r="K49" s="64">
        <v>43</v>
      </c>
      <c r="L49" s="64">
        <v>16</v>
      </c>
      <c r="M49" s="64" t="s">
        <v>31</v>
      </c>
      <c r="N49" s="3">
        <f t="shared" si="10"/>
        <v>72.284999999999997</v>
      </c>
      <c r="O49" s="9">
        <f t="shared" si="11"/>
        <v>72.284999999999997</v>
      </c>
      <c r="P49" s="4">
        <f t="shared" si="15"/>
        <v>21.552</v>
      </c>
      <c r="Q49" s="11">
        <f t="shared" si="16"/>
        <v>29.815314380576883</v>
      </c>
      <c r="R49" s="10">
        <f t="shared" si="14"/>
        <v>70.377749999999992</v>
      </c>
    </row>
    <row r="50" spans="1:19" s="8" customFormat="1">
      <c r="A50" s="64">
        <v>5</v>
      </c>
      <c r="B50" s="64"/>
      <c r="C50" s="12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3">
        <f t="shared" si="10"/>
        <v>0</v>
      </c>
      <c r="O50" s="9">
        <f t="shared" si="11"/>
        <v>0</v>
      </c>
      <c r="P50" s="4">
        <f t="shared" si="15"/>
        <v>0</v>
      </c>
      <c r="Q50" s="11">
        <f t="shared" si="16"/>
        <v>0</v>
      </c>
      <c r="R50" s="10">
        <f t="shared" si="14"/>
        <v>0</v>
      </c>
    </row>
    <row r="51" spans="1:19" s="8" customFormat="1" ht="15.75" customHeight="1">
      <c r="A51" s="67" t="s">
        <v>33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0">
        <f>SUM(R46:R50)</f>
        <v>286.84725000000003</v>
      </c>
    </row>
    <row r="52" spans="1:19" s="8" customFormat="1" ht="15.75" customHeight="1">
      <c r="A52" s="24" t="s">
        <v>34</v>
      </c>
      <c r="B52" s="24"/>
      <c r="C52" s="57" t="s">
        <v>48</v>
      </c>
      <c r="D52" s="57"/>
      <c r="E52" s="57"/>
      <c r="F52" s="57"/>
      <c r="G52" s="57"/>
      <c r="H52" s="57"/>
      <c r="I52" s="57"/>
      <c r="J52" s="56"/>
      <c r="K52" s="15"/>
      <c r="L52" s="15"/>
      <c r="M52" s="15"/>
      <c r="N52" s="15"/>
      <c r="O52" s="15"/>
      <c r="P52" s="15"/>
      <c r="Q52" s="15"/>
      <c r="R52" s="16"/>
    </row>
    <row r="53" spans="1:19" s="8" customFormat="1" ht="15.75" customHeight="1">
      <c r="A53" s="49" t="s">
        <v>46</v>
      </c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9" s="8" customFormat="1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15"/>
      <c r="K54" s="15"/>
      <c r="L54" s="15"/>
      <c r="M54" s="15"/>
      <c r="N54" s="15"/>
      <c r="O54" s="15"/>
      <c r="P54" s="15"/>
      <c r="Q54" s="15"/>
      <c r="R54" s="16"/>
    </row>
    <row r="55" spans="1:19" s="8" customFormat="1" ht="15.75" customHeight="1">
      <c r="A55" s="72" t="s">
        <v>49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60"/>
    </row>
    <row r="56" spans="1:19" ht="15.75" customHeight="1">
      <c r="A56" s="74" t="s">
        <v>27</v>
      </c>
      <c r="B56" s="75"/>
      <c r="C56" s="75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60"/>
      <c r="R56" s="8"/>
      <c r="S56" s="8"/>
    </row>
    <row r="57" spans="1:19" ht="15.75" customHeight="1">
      <c r="A57" s="72" t="s">
        <v>40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60"/>
      <c r="R57" s="8"/>
      <c r="S57" s="8"/>
    </row>
    <row r="58" spans="1:19" s="7" customFormat="1">
      <c r="A58" s="64">
        <v>1</v>
      </c>
      <c r="B58" s="64" t="s">
        <v>41</v>
      </c>
      <c r="C58" s="12">
        <v>64</v>
      </c>
      <c r="D58" s="64" t="s">
        <v>29</v>
      </c>
      <c r="E58" s="64">
        <v>1</v>
      </c>
      <c r="F58" s="64" t="s">
        <v>30</v>
      </c>
      <c r="G58" s="64">
        <v>2</v>
      </c>
      <c r="H58" s="64" t="s">
        <v>31</v>
      </c>
      <c r="I58" s="64"/>
      <c r="J58" s="64">
        <v>72</v>
      </c>
      <c r="K58" s="64">
        <v>43</v>
      </c>
      <c r="L58" s="64">
        <v>13</v>
      </c>
      <c r="M58" s="64" t="s">
        <v>31</v>
      </c>
      <c r="N58" s="3">
        <f t="shared" ref="N58:N62" si="17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79.02</v>
      </c>
      <c r="O58" s="9">
        <f t="shared" ref="O58:O62" si="18">IF(F58="OŽ",N58,IF(H58="Ne",IF(J58*0.3&lt;J58-L58,N58,0),IF(J58*0.1&lt;J58-L58,N58,0)))</f>
        <v>79.02</v>
      </c>
      <c r="P58" s="4">
        <f t="shared" ref="P58" si="19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25.593</v>
      </c>
      <c r="Q58" s="11">
        <f t="shared" ref="Q58" si="20">IF(ISERROR(P58*100/N58),0,(P58*100/N58))</f>
        <v>32.388003037205777</v>
      </c>
      <c r="R58" s="10">
        <f t="shared" ref="R58:R62" si="21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77.044499999999999</v>
      </c>
      <c r="S58" s="8"/>
    </row>
    <row r="59" spans="1:19">
      <c r="A59" s="64">
        <v>2</v>
      </c>
      <c r="B59" s="64" t="s">
        <v>42</v>
      </c>
      <c r="C59" s="12">
        <v>64</v>
      </c>
      <c r="D59" s="64" t="s">
        <v>29</v>
      </c>
      <c r="E59" s="64">
        <v>1</v>
      </c>
      <c r="F59" s="64" t="s">
        <v>30</v>
      </c>
      <c r="G59" s="64">
        <v>2</v>
      </c>
      <c r="H59" s="64" t="s">
        <v>31</v>
      </c>
      <c r="I59" s="64"/>
      <c r="J59" s="64">
        <v>72</v>
      </c>
      <c r="K59" s="64">
        <v>43</v>
      </c>
      <c r="L59" s="64">
        <v>18</v>
      </c>
      <c r="M59" s="64" t="s">
        <v>31</v>
      </c>
      <c r="N59" s="3">
        <f t="shared" si="17"/>
        <v>52.755000000000003</v>
      </c>
      <c r="O59" s="9">
        <f t="shared" si="18"/>
        <v>52.755000000000003</v>
      </c>
      <c r="P59" s="4">
        <f t="shared" ref="P59:P62" si="22">IF(O59=0,0,IF(F59="OŽ",IF(L59&gt;35,0,IF(J59&gt;35,(36-L59)*1.836,((36-L59)-(36-J59))*1.836)),0)+IF(F59="PČ",IF(L59&gt;31,0,IF(J59&gt;31,(32-L59)*1.347,((32-L59)-(32-J59))*1.347)),0)+ IF(F59="PČneol",IF(L59&gt;15,0,IF(J59&gt;15,(16-L59)*0.255,((16-L59)-(16-J59))*0.255)),0)+IF(F59="PŽ",IF(L59&gt;31,0,IF(J59&gt;31,(32-L59)*0.255,((32-L59)-(32-J59))*0.255)),0)+IF(F59="EČ",IF(L59&gt;23,0,IF(J59&gt;23,(24-L59)*0.612,((24-L59)-(24-J59))*0.612)),0)+IF(F59="EČneol",IF(L59&gt;7,0,IF(J59&gt;7,(8-L59)*0.204,((8-L59)-(8-J59))*0.204)),0)+IF(F59="EŽ",IF(L59&gt;23,0,IF(J59&gt;23,(24-L59)*0.204,((24-L59)-(24-J59))*0.204)),0)+IF(F59="PT",IF(L59&gt;31,0,IF(J59&gt;31,(32-L59)*0.204,((32-L59)-(32-J59))*0.204)),0)+IF(F59="JOŽ",IF(L59&gt;23,0,IF(J59&gt;23,(24-L59)*0.255,((24-L59)-(24-J59))*0.255)),0)+IF(F59="JPČ",IF(L59&gt;23,0,IF(J59&gt;23,(24-L59)*0.204,((24-L59)-(24-J59))*0.204)),0)+IF(F59="JEČ",IF(L59&gt;15,0,IF(J59&gt;15,(16-L59)*0.102,((16-L59)-(16-J59))*0.102)),0)+IF(F59="JEOF",IF(L59&gt;15,0,IF(J59&gt;15,(16-L59)*0.102,((16-L59)-(16-J59))*0.102)),0)+IF(F59="JnPČ",IF(L59&gt;15,0,IF(J59&gt;15,(16-L59)*0.153,((16-L59)-(16-J59))*0.153)),0)+IF(F59="JnEČ",IF(L59&gt;15,0,IF(J59&gt;15,(16-L59)*0.0765,((16-L59)-(16-J59))*0.0765)),0)+IF(F59="JčPČ",IF(L59&gt;15,0,IF(J59&gt;15,(16-L59)*0.06375,((16-L59)-(16-J59))*0.06375)),0)+IF(F59="JčEČ",IF(L59&gt;15,0,IF(J59&gt;15,(16-L59)*0.051,((16-L59)-(16-J59))*0.051)),0)+IF(F59="NEAK",IF(L59&gt;23,0,IF(J59&gt;23,(24-L59)*0.03444,((24-L59)-(24-J59))*0.03444)),0))</f>
        <v>18.858000000000001</v>
      </c>
      <c r="Q59" s="11">
        <f t="shared" ref="Q59:Q62" si="23">IF(ISERROR(P59*100/N59),0,(P59*100/N59))</f>
        <v>35.746374751208414</v>
      </c>
      <c r="R59" s="10">
        <f t="shared" si="21"/>
        <v>51.436125000000004</v>
      </c>
      <c r="S59" s="8"/>
    </row>
    <row r="60" spans="1:19" s="8" customFormat="1">
      <c r="A60" s="64">
        <v>3</v>
      </c>
      <c r="B60" s="64" t="s">
        <v>43</v>
      </c>
      <c r="C60" s="12">
        <v>64</v>
      </c>
      <c r="D60" s="64" t="s">
        <v>29</v>
      </c>
      <c r="E60" s="64">
        <v>1</v>
      </c>
      <c r="F60" s="64" t="s">
        <v>30</v>
      </c>
      <c r="G60" s="64">
        <v>2</v>
      </c>
      <c r="H60" s="64" t="s">
        <v>31</v>
      </c>
      <c r="I60" s="64"/>
      <c r="J60" s="64">
        <v>72</v>
      </c>
      <c r="K60" s="64">
        <v>43</v>
      </c>
      <c r="L60" s="64">
        <v>19</v>
      </c>
      <c r="M60" s="64" t="s">
        <v>31</v>
      </c>
      <c r="N60" s="3">
        <f t="shared" si="17"/>
        <v>50.51</v>
      </c>
      <c r="O60" s="9">
        <f t="shared" si="18"/>
        <v>50.51</v>
      </c>
      <c r="P60" s="4">
        <f t="shared" si="22"/>
        <v>17.510999999999999</v>
      </c>
      <c r="Q60" s="11">
        <f t="shared" si="23"/>
        <v>34.668382498515143</v>
      </c>
      <c r="R60" s="10">
        <f t="shared" si="21"/>
        <v>49.247249999999994</v>
      </c>
    </row>
    <row r="61" spans="1:19" s="8" customFormat="1">
      <c r="A61" s="64">
        <v>4</v>
      </c>
      <c r="B61" s="64" t="s">
        <v>44</v>
      </c>
      <c r="C61" s="12">
        <v>64</v>
      </c>
      <c r="D61" s="64" t="s">
        <v>29</v>
      </c>
      <c r="E61" s="64">
        <v>1</v>
      </c>
      <c r="F61" s="64" t="s">
        <v>30</v>
      </c>
      <c r="G61" s="64">
        <v>2</v>
      </c>
      <c r="H61" s="64" t="s">
        <v>31</v>
      </c>
      <c r="I61" s="64"/>
      <c r="J61" s="64">
        <v>72</v>
      </c>
      <c r="K61" s="64">
        <v>43</v>
      </c>
      <c r="L61" s="64">
        <v>12</v>
      </c>
      <c r="M61" s="64" t="s">
        <v>31</v>
      </c>
      <c r="N61" s="3">
        <f t="shared" si="17"/>
        <v>81.265000000000001</v>
      </c>
      <c r="O61" s="9">
        <f t="shared" si="18"/>
        <v>81.265000000000001</v>
      </c>
      <c r="P61" s="4">
        <f t="shared" si="22"/>
        <v>26.939999999999998</v>
      </c>
      <c r="Q61" s="11">
        <f t="shared" si="23"/>
        <v>33.150802928690091</v>
      </c>
      <c r="R61" s="10">
        <f t="shared" si="21"/>
        <v>79.233374999999995</v>
      </c>
    </row>
    <row r="62" spans="1:19">
      <c r="A62" s="64">
        <v>5</v>
      </c>
      <c r="B62" s="64"/>
      <c r="C62" s="1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3">
        <f t="shared" si="17"/>
        <v>0</v>
      </c>
      <c r="O62" s="9">
        <f t="shared" si="18"/>
        <v>0</v>
      </c>
      <c r="P62" s="4">
        <f t="shared" si="22"/>
        <v>0</v>
      </c>
      <c r="Q62" s="11">
        <f t="shared" si="23"/>
        <v>0</v>
      </c>
      <c r="R62" s="10">
        <f t="shared" si="21"/>
        <v>0</v>
      </c>
      <c r="S62" s="8"/>
    </row>
    <row r="63" spans="1:19">
      <c r="A63" s="82" t="s">
        <v>33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4"/>
      <c r="R63" s="10">
        <f>SUM(R58:R62)</f>
        <v>256.96124999999995</v>
      </c>
      <c r="S63" s="8"/>
    </row>
    <row r="64" spans="1:19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8"/>
    </row>
    <row r="65" spans="1:19" ht="15.75">
      <c r="A65" s="24" t="s">
        <v>34</v>
      </c>
      <c r="B65" s="24"/>
      <c r="C65" s="57" t="s">
        <v>50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8"/>
    </row>
    <row r="66" spans="1:19">
      <c r="A66" s="49" t="s">
        <v>46</v>
      </c>
      <c r="B66" s="49"/>
      <c r="C66" s="49"/>
      <c r="D66" s="49"/>
      <c r="E66" s="49"/>
      <c r="F66" s="49"/>
      <c r="G66" s="49"/>
      <c r="H66" s="49"/>
      <c r="I66" s="49"/>
      <c r="J66" s="15"/>
      <c r="K66" s="15"/>
      <c r="L66" s="15"/>
      <c r="M66" s="15"/>
      <c r="N66" s="15"/>
      <c r="O66" s="15"/>
      <c r="P66" s="15"/>
      <c r="Q66" s="15"/>
      <c r="R66" s="16"/>
      <c r="S66" s="8"/>
    </row>
    <row r="67" spans="1:19" s="8" customFormat="1">
      <c r="A67" s="49"/>
      <c r="B67" s="49"/>
      <c r="C67" s="49"/>
      <c r="D67" s="49"/>
      <c r="E67" s="49"/>
      <c r="F67" s="49"/>
      <c r="G67" s="49"/>
      <c r="H67" s="49"/>
      <c r="I67" s="49"/>
      <c r="J67" s="15"/>
      <c r="K67" s="15"/>
      <c r="L67" s="15"/>
      <c r="M67" s="15"/>
      <c r="N67" s="15"/>
      <c r="O67" s="15"/>
      <c r="P67" s="15"/>
      <c r="Q67" s="15"/>
      <c r="R67" s="16"/>
    </row>
    <row r="68" spans="1:19">
      <c r="A68" s="72" t="s">
        <v>51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60"/>
      <c r="R68" s="8"/>
      <c r="S68" s="8"/>
    </row>
    <row r="69" spans="1:19" ht="18">
      <c r="A69" s="74" t="s">
        <v>27</v>
      </c>
      <c r="B69" s="75"/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60"/>
      <c r="R69" s="8"/>
      <c r="S69" s="8"/>
    </row>
    <row r="70" spans="1:19">
      <c r="A70" s="64">
        <v>1</v>
      </c>
      <c r="B70" s="64" t="s">
        <v>52</v>
      </c>
      <c r="C70" s="12">
        <v>64</v>
      </c>
      <c r="D70" s="64" t="s">
        <v>29</v>
      </c>
      <c r="E70" s="64">
        <v>1</v>
      </c>
      <c r="F70" s="64" t="s">
        <v>30</v>
      </c>
      <c r="G70" s="64">
        <v>2</v>
      </c>
      <c r="H70" s="64" t="s">
        <v>31</v>
      </c>
      <c r="I70" s="64"/>
      <c r="J70" s="64">
        <v>32</v>
      </c>
      <c r="K70" s="64">
        <v>16</v>
      </c>
      <c r="L70" s="64">
        <v>14</v>
      </c>
      <c r="M70" s="64" t="s">
        <v>31</v>
      </c>
      <c r="N70" s="3">
        <f t="shared" ref="N70:N71" si="24"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0,1,IF(OR(F70="PČ",F70="PŽ",F70="PT"),IF(J70&lt;32,J70/32,1),1))* IF(L70&lt;0,1,IF(OR(F70="EČ",F70="EŽ",F70="JOŽ",F70="JPČ",F70="NEAK"),IF(J70&lt;24,J70/24,1),1))*IF(L70&lt;0,1,IF(OR(F70="PČneol",F70="JEČ",F70="JEOF",F70="JnPČ",F70="JnEČ",F70="JčPČ",F70="JčEČ"),IF(J70&lt;16,J70/16,1),1))*IF(L70&lt;0,1,IF(F70="EČneol",IF(J70&lt;8,J70/8,1),1))</f>
        <v>76.775000000000006</v>
      </c>
      <c r="O70" s="9">
        <f t="shared" ref="O70:O71" si="25">IF(F70="OŽ",N70,IF(H70="Ne",IF(J70*0.3&lt;J70-L70,N70,0),IF(J70*0.1&lt;J70-L70,N70,0)))</f>
        <v>76.775000000000006</v>
      </c>
      <c r="P70" s="4">
        <f t="shared" ref="P70" si="26"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24.245999999999999</v>
      </c>
      <c r="Q70" s="11">
        <f t="shared" ref="Q70" si="27">IF(ISERROR(P70*100/N70),0,(P70*100/N70))</f>
        <v>31.580592640833601</v>
      </c>
      <c r="R70" s="10">
        <f t="shared" ref="R70:R71" si="28">IF(Q70&lt;=30,O70+P70,O70+O70*0.3)*IF(G70=1,0.4,IF(G70=2,0.75,IF(G70="1 (kas 4 m. 1 k. nerengiamos)",0.52,1)))*IF(D70="olimpinė",1,IF(M70="Ne",0.5,1))*IF(OR(A$5="Lietuvos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federacija"),IF(OR(J70&lt;8,K70&lt;16),0,1),1)*E70*IF(I70&lt;=1,1,1/I70)*IF(OR(A$5="Lietuvos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74.855625000000003</v>
      </c>
      <c r="S70" s="8"/>
    </row>
    <row r="71" spans="1:19">
      <c r="A71" s="64">
        <v>2</v>
      </c>
      <c r="B71" s="64"/>
      <c r="C71" s="12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3">
        <f t="shared" si="24"/>
        <v>0</v>
      </c>
      <c r="O71" s="9">
        <f t="shared" si="25"/>
        <v>0</v>
      </c>
      <c r="P71" s="4">
        <f t="shared" ref="P71" si="29">IF(O71=0,0,IF(F71="OŽ",IF(L71&gt;35,0,IF(J71&gt;35,(36-L71)*1.836,((36-L71)-(36-J71))*1.836)),0)+IF(F71="PČ",IF(L71&gt;31,0,IF(J71&gt;31,(32-L71)*1.347,((32-L71)-(32-J71))*1.347)),0)+ IF(F71="PČneol",IF(L71&gt;15,0,IF(J71&gt;15,(16-L71)*0.255,((16-L71)-(16-J71))*0.255)),0)+IF(F71="PŽ",IF(L71&gt;31,0,IF(J71&gt;31,(32-L71)*0.255,((32-L71)-(32-J71))*0.255)),0)+IF(F71="EČ",IF(L71&gt;23,0,IF(J71&gt;23,(24-L71)*0.612,((24-L71)-(24-J71))*0.612)),0)+IF(F71="EČneol",IF(L71&gt;7,0,IF(J71&gt;7,(8-L71)*0.204,((8-L71)-(8-J71))*0.204)),0)+IF(F71="EŽ",IF(L71&gt;23,0,IF(J71&gt;23,(24-L71)*0.204,((24-L71)-(24-J71))*0.204)),0)+IF(F71="PT",IF(L71&gt;31,0,IF(J71&gt;31,(32-L71)*0.204,((32-L71)-(32-J71))*0.204)),0)+IF(F71="JOŽ",IF(L71&gt;23,0,IF(J71&gt;23,(24-L71)*0.255,((24-L71)-(24-J71))*0.255)),0)+IF(F71="JPČ",IF(L71&gt;23,0,IF(J71&gt;23,(24-L71)*0.204,((24-L71)-(24-J71))*0.204)),0)+IF(F71="JEČ",IF(L71&gt;15,0,IF(J71&gt;15,(16-L71)*0.102,((16-L71)-(16-J71))*0.102)),0)+IF(F71="JEOF",IF(L71&gt;15,0,IF(J71&gt;15,(16-L71)*0.102,((16-L71)-(16-J71))*0.102)),0)+IF(F71="JnPČ",IF(L71&gt;15,0,IF(J71&gt;15,(16-L71)*0.153,((16-L71)-(16-J71))*0.153)),0)+IF(F71="JnEČ",IF(L71&gt;15,0,IF(J71&gt;15,(16-L71)*0.0765,((16-L71)-(16-J71))*0.0765)),0)+IF(F71="JčPČ",IF(L71&gt;15,0,IF(J71&gt;15,(16-L71)*0.06375,((16-L71)-(16-J71))*0.06375)),0)+IF(F71="JčEČ",IF(L71&gt;15,0,IF(J71&gt;15,(16-L71)*0.051,((16-L71)-(16-J71))*0.051)),0)+IF(F71="NEAK",IF(L71&gt;23,0,IF(J71&gt;23,(24-L71)*0.03444,((24-L71)-(24-J71))*0.03444)),0))</f>
        <v>0</v>
      </c>
      <c r="Q71" s="11">
        <f t="shared" ref="Q71" si="30">IF(ISERROR(P71*100/N71),0,(P71*100/N71))</f>
        <v>0</v>
      </c>
      <c r="R71" s="10">
        <f t="shared" si="28"/>
        <v>0</v>
      </c>
      <c r="S71" s="8"/>
    </row>
    <row r="72" spans="1:19">
      <c r="A72" s="82" t="s">
        <v>33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4"/>
      <c r="R72" s="10">
        <f>SUM(R70:R71)</f>
        <v>74.855625000000003</v>
      </c>
      <c r="S72" s="8"/>
    </row>
    <row r="73" spans="1:19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8"/>
    </row>
    <row r="74" spans="1:19" ht="15.75">
      <c r="A74" s="24" t="s">
        <v>34</v>
      </c>
      <c r="B74" s="24"/>
      <c r="C74" s="57" t="s">
        <v>53</v>
      </c>
      <c r="D74" s="57"/>
      <c r="E74" s="57"/>
      <c r="F74" s="57"/>
      <c r="G74" s="57"/>
      <c r="H74" s="57"/>
      <c r="I74" s="57"/>
      <c r="J74" s="57"/>
      <c r="K74" s="57"/>
      <c r="L74" s="57"/>
      <c r="M74" s="15"/>
      <c r="N74" s="15"/>
      <c r="O74" s="15"/>
      <c r="P74" s="15"/>
      <c r="Q74" s="15"/>
      <c r="R74" s="16"/>
      <c r="S74" s="8"/>
    </row>
    <row r="75" spans="1:19" s="8" customFormat="1" ht="15.75">
      <c r="A75" s="24"/>
      <c r="B75" s="59" t="s">
        <v>54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15"/>
      <c r="N75" s="15"/>
      <c r="O75" s="15"/>
      <c r="P75" s="15"/>
      <c r="Q75" s="15"/>
      <c r="R75" s="16"/>
    </row>
    <row r="76" spans="1:19" s="8" customFormat="1" ht="15.75">
      <c r="A76" s="24"/>
      <c r="B76" s="59" t="s">
        <v>55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15"/>
      <c r="N76" s="15"/>
      <c r="O76" s="15"/>
      <c r="P76" s="15"/>
      <c r="Q76" s="15"/>
      <c r="R76" s="16"/>
    </row>
    <row r="77" spans="1:19">
      <c r="A77" s="49" t="s">
        <v>46</v>
      </c>
      <c r="B77" s="49"/>
      <c r="C77" s="49"/>
      <c r="D77" s="49"/>
      <c r="E77" s="49"/>
      <c r="F77" s="49"/>
      <c r="G77" s="49"/>
      <c r="H77" s="49"/>
      <c r="I77" s="49"/>
      <c r="J77" s="15"/>
      <c r="K77" s="15"/>
      <c r="L77" s="15"/>
      <c r="M77" s="15"/>
      <c r="N77" s="15"/>
      <c r="O77" s="15"/>
      <c r="P77" s="15"/>
      <c r="Q77" s="15"/>
      <c r="R77" s="16"/>
      <c r="S77" s="8"/>
    </row>
    <row r="78" spans="1:19">
      <c r="A78" s="72" t="s">
        <v>56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60"/>
      <c r="R78" s="8"/>
      <c r="S78" s="8"/>
    </row>
    <row r="79" spans="1:19" ht="18">
      <c r="A79" s="74" t="s">
        <v>27</v>
      </c>
      <c r="B79" s="75"/>
      <c r="C79" s="75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60"/>
      <c r="R79" s="8"/>
      <c r="S79" s="8"/>
    </row>
    <row r="80" spans="1:19">
      <c r="A80" s="72" t="s">
        <v>40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60"/>
      <c r="R80" s="8"/>
      <c r="S80" s="8"/>
    </row>
    <row r="81" spans="1:19">
      <c r="A81" s="64">
        <v>1</v>
      </c>
      <c r="B81" s="64" t="s">
        <v>57</v>
      </c>
      <c r="C81" s="12">
        <v>100</v>
      </c>
      <c r="D81" s="64" t="s">
        <v>29</v>
      </c>
      <c r="E81" s="64">
        <v>1</v>
      </c>
      <c r="F81" s="64" t="s">
        <v>58</v>
      </c>
      <c r="G81" s="64">
        <v>1</v>
      </c>
      <c r="H81" s="64" t="s">
        <v>31</v>
      </c>
      <c r="I81" s="64"/>
      <c r="J81" s="64">
        <v>36</v>
      </c>
      <c r="K81" s="64">
        <v>16</v>
      </c>
      <c r="L81" s="64">
        <v>14</v>
      </c>
      <c r="M81" s="64" t="s">
        <v>31</v>
      </c>
      <c r="N81" s="3">
        <f t="shared" ref="N81:N82" si="31">(IF(F81="OŽ",IF(L81=1,550.8,IF(L81=2,426.38,IF(L81=3,342.14,IF(L81=4,181.44,IF(L81=5,168.48,IF(L81=6,155.52,IF(L81=7,148.5,IF(L81=8,144,0))))))))+IF(L81&lt;=8,0,IF(L81&lt;=16,137.7,IF(L81&lt;=24,108,IF(L81&lt;=32,80.1,IF(L81&lt;=36,52.2,0)))))-IF(L81&lt;=8,0,IF(L81&lt;=16,(L81-9)*2.754,IF(L81&lt;=24,(L81-17)* 2.754,IF(L81&lt;=32,(L81-25)* 2.754,IF(L81&lt;=36,(L81-33)*2.754,0))))),0)+IF(F81="PČ",IF(L81=1,449,IF(L81=2,314.6,IF(L81=3,238,IF(L81=4,172,IF(L81=5,159,IF(L81=6,145,IF(L81=7,132,IF(L81=8,119,0))))))))+IF(L81&lt;=8,0,IF(L81&lt;=16,88,IF(L81&lt;=24,55,IF(L81&lt;=32,22,0))))-IF(L81&lt;=8,0,IF(L81&lt;=16,(L81-9)*2.245,IF(L81&lt;=24,(L81-17)*2.245,IF(L81&lt;=32,(L81-25)*2.245,0)))),0)+IF(F81="PČneol",IF(L81=1,85,IF(L81=2,64.61,IF(L81=3,50.76,IF(L81=4,16.25,IF(L81=5,15,IF(L81=6,13.75,IF(L81=7,12.5,IF(L81=8,11.25,0))))))))+IF(L81&lt;=8,0,IF(L81&lt;=16,9,0))-IF(L81&lt;=8,0,IF(L81&lt;=16,(L81-9)*0.425,0)),0)+IF(F81="PŽ",IF(L81=1,85,IF(L81=2,59.5,IF(L81=3,45,IF(L81=4,32.5,IF(L81=5,30,IF(L81=6,27.5,IF(L81=7,25,IF(L81=8,22.5,0))))))))+IF(L81&lt;=8,0,IF(L81&lt;=16,19,IF(L81&lt;=24,13,IF(L81&lt;=32,8,0))))-IF(L81&lt;=8,0,IF(L81&lt;=16,(L81-9)*0.425,IF(L81&lt;=24,(L81-17)*0.425,IF(L81&lt;=32,(L81-25)*0.425,0)))),0)+IF(F81="EČ",IF(L81=1,204,IF(L81=2,156.24,IF(L81=3,123.84,IF(L81=4,72,IF(L81=5,66,IF(L81=6,60,IF(L81=7,54,IF(L81=8,48,0))))))))+IF(L81&lt;=8,0,IF(L81&lt;=16,40,IF(L81&lt;=24,25,0)))-IF(L81&lt;=8,0,IF(L81&lt;=16,(L81-9)*1.02,IF(L81&lt;=24,(L81-17)*1.02,0))),0)+IF(F81="EČneol",IF(L81=1,68,IF(L81=2,51.69,IF(L81=3,40.61,IF(L81=4,13,IF(L81=5,12,IF(L81=6,11,IF(L81=7,10,IF(L81=8,9,0)))))))))+IF(F81="EŽ",IF(L81=1,68,IF(L81=2,47.6,IF(L81=3,36,IF(L81=4,18,IF(L81=5,16.5,IF(L81=6,15,IF(L81=7,13.5,IF(L81=8,12,0))))))))+IF(L81&lt;=8,0,IF(L81&lt;=16,10,IF(L81&lt;=24,6,0)))-IF(L81&lt;=8,0,IF(L81&lt;=16,(L81-9)*0.34,IF(L81&lt;=24,(L81-17)*0.34,0))),0)+IF(F81="PT",IF(L81=1,68,IF(L81=2,52.08,IF(L81=3,41.28,IF(L81=4,24,IF(L81=5,22,IF(L81=6,20,IF(L81=7,18,IF(L81=8,16,0))))))))+IF(L81&lt;=8,0,IF(L81&lt;=16,13,IF(L81&lt;=24,9,IF(L81&lt;=32,4,0))))-IF(L81&lt;=8,0,IF(L81&lt;=16,(L81-9)*0.34,IF(L81&lt;=24,(L81-17)*0.34,IF(L81&lt;=32,(L81-25)*0.34,0)))),0)+IF(F81="JOŽ",IF(L81=1,85,IF(L81=2,59.5,IF(L81=3,45,IF(L81=4,32.5,IF(L81=5,30,IF(L81=6,27.5,IF(L81=7,25,IF(L81=8,22.5,0))))))))+IF(L81&lt;=8,0,IF(L81&lt;=16,19,IF(L81&lt;=24,13,0)))-IF(L81&lt;=8,0,IF(L81&lt;=16,(L81-9)*0.425,IF(L81&lt;=24,(L81-17)*0.425,0))),0)+IF(F81="JPČ",IF(L81=1,68,IF(L81=2,47.6,IF(L81=3,36,IF(L81=4,26,IF(L81=5,24,IF(L81=6,22,IF(L81=7,20,IF(L81=8,18,0))))))))+IF(L81&lt;=8,0,IF(L81&lt;=16,13,IF(L81&lt;=24,9,0)))-IF(L81&lt;=8,0,IF(L81&lt;=16,(L81-9)*0.34,IF(L81&lt;=24,(L81-17)*0.34,0))),0)+IF(F81="JEČ",IF(L81=1,34,IF(L81=2,26.04,IF(L81=3,20.6,IF(L81=4,12,IF(L81=5,11,IF(L81=6,10,IF(L81=7,9,IF(L81=8,8,0))))))))+IF(L81&lt;=8,0,IF(L81&lt;=16,6,0))-IF(L81&lt;=8,0,IF(L81&lt;=16,(L81-9)*0.17,0)),0)+IF(F81="JEOF",IF(L81=1,34,IF(L81=2,26.04,IF(L81=3,20.6,IF(L81=4,12,IF(L81=5,11,IF(L81=6,10,IF(L81=7,9,IF(L81=8,8,0))))))))+IF(L81&lt;=8,0,IF(L81&lt;=16,6,0))-IF(L81&lt;=8,0,IF(L81&lt;=16,(L81-9)*0.17,0)),0)+IF(F81="JnPČ",IF(L81=1,51,IF(L81=2,35.7,IF(L81=3,27,IF(L81=4,19.5,IF(L81=5,18,IF(L81=6,16.5,IF(L81=7,15,IF(L81=8,13.5,0))))))))+IF(L81&lt;=8,0,IF(L81&lt;=16,10,0))-IF(L81&lt;=8,0,IF(L81&lt;=16,(L81-9)*0.255,0)),0)+IF(F81="JnEČ",IF(L81=1,25.5,IF(L81=2,19.53,IF(L81=3,15.48,IF(L81=4,9,IF(L81=5,8.25,IF(L81=6,7.5,IF(L81=7,6.75,IF(L81=8,6,0))))))))+IF(L81&lt;=8,0,IF(L81&lt;=16,5,0))-IF(L81&lt;=8,0,IF(L81&lt;=16,(L81-9)*0.1275,0)),0)+IF(F81="JčPČ",IF(L81=1,21.25,IF(L81=2,14.5,IF(L81=3,11.5,IF(L81=4,7,IF(L81=5,6.5,IF(L81=6,6,IF(L81=7,5.5,IF(L81=8,5,0))))))))+IF(L81&lt;=8,0,IF(L81&lt;=16,4,0))-IF(L81&lt;=8,0,IF(L81&lt;=16,(L81-9)*0.10625,0)),0)+IF(F81="JčEČ",IF(L81=1,17,IF(L81=2,13.02,IF(L81=3,10.32,IF(L81=4,6,IF(L81=5,5.5,IF(L81=6,5,IF(L81=7,4.5,IF(L81=8,4,0))))))))+IF(L81&lt;=8,0,IF(L81&lt;=16,3,0))-IF(L81&lt;=8,0,IF(L81&lt;=16,(L81-9)*0.085,0)),0)+IF(F81="NEAK",IF(L81=1,11.48,IF(L81=2,8.79,IF(L81=3,6.97,IF(L81=4,4.05,IF(L81=5,3.71,IF(L81=6,3.38,IF(L81=7,3.04,IF(L81=8,2.7,0))))))))+IF(L81&lt;=8,0,IF(L81&lt;=16,2,IF(L81&lt;=24,1.3,0)))-IF(L81&lt;=8,0,IF(L81&lt;=16,(L81-9)*0.0574,IF(L81&lt;=24,(L81-17)*0.0574,0))),0))*IF(L81&lt;0,1,IF(OR(F81="PČ",F81="PŽ",F81="PT"),IF(J81&lt;32,J81/32,1),1))* IF(L81&lt;0,1,IF(OR(F81="EČ",F81="EŽ",F81="JOŽ",F81="JPČ",F81="NEAK"),IF(J81&lt;24,J81/24,1),1))*IF(L81&lt;0,1,IF(OR(F81="PČneol",F81="JEČ",F81="JEOF",F81="JnPČ",F81="JnEČ",F81="JčPČ",F81="JčEČ"),IF(J81&lt;16,J81/16,1),1))*IF(L81&lt;0,1,IF(F81="EČneol",IF(J81&lt;8,J81/8,1),1))</f>
        <v>11.3</v>
      </c>
      <c r="O81" s="9">
        <f t="shared" ref="O81:O82" si="32">IF(F81="OŽ",N81,IF(H81="Ne",IF(J81*0.3&lt;J81-L81,N81,0),IF(J81*0.1&lt;J81-L81,N81,0)))</f>
        <v>11.3</v>
      </c>
      <c r="P81" s="4">
        <f t="shared" ref="P81" si="33">IF(O81=0,0,IF(F81="OŽ",IF(L81&gt;35,0,IF(J81&gt;35,(36-L81)*1.836,((36-L81)-(36-J81))*1.836)),0)+IF(F81="PČ",IF(L81&gt;31,0,IF(J81&gt;31,(32-L81)*1.347,((32-L81)-(32-J81))*1.347)),0)+ IF(F81="PČneol",IF(L81&gt;15,0,IF(J81&gt;15,(16-L81)*0.255,((16-L81)-(16-J81))*0.255)),0)+IF(F81="PŽ",IF(L81&gt;31,0,IF(J81&gt;31,(32-L81)*0.255,((32-L81)-(32-J81))*0.255)),0)+IF(F81="EČ",IF(L81&gt;23,0,IF(J81&gt;23,(24-L81)*0.612,((24-L81)-(24-J81))*0.612)),0)+IF(F81="EČneol",IF(L81&gt;7,0,IF(J81&gt;7,(8-L81)*0.204,((8-L81)-(8-J81))*0.204)),0)+IF(F81="EŽ",IF(L81&gt;23,0,IF(J81&gt;23,(24-L81)*0.204,((24-L81)-(24-J81))*0.204)),0)+IF(F81="PT",IF(L81&gt;31,0,IF(J81&gt;31,(32-L81)*0.204,((32-L81)-(32-J81))*0.204)),0)+IF(F81="JOŽ",IF(L81&gt;23,0,IF(J81&gt;23,(24-L81)*0.255,((24-L81)-(24-J81))*0.255)),0)+IF(F81="JPČ",IF(L81&gt;23,0,IF(J81&gt;23,(24-L81)*0.204,((24-L81)-(24-J81))*0.204)),0)+IF(F81="JEČ",IF(L81&gt;15,0,IF(J81&gt;15,(16-L81)*0.102,((16-L81)-(16-J81))*0.102)),0)+IF(F81="JEOF",IF(L81&gt;15,0,IF(J81&gt;15,(16-L81)*0.102,((16-L81)-(16-J81))*0.102)),0)+IF(F81="JnPČ",IF(L81&gt;15,0,IF(J81&gt;15,(16-L81)*0.153,((16-L81)-(16-J81))*0.153)),0)+IF(F81="JnEČ",IF(L81&gt;15,0,IF(J81&gt;15,(16-L81)*0.0765,((16-L81)-(16-J81))*0.0765)),0)+IF(F81="JčPČ",IF(L81&gt;15,0,IF(J81&gt;15,(16-L81)*0.06375,((16-L81)-(16-J81))*0.06375)),0)+IF(F81="JčEČ",IF(L81&gt;15,0,IF(J81&gt;15,(16-L81)*0.051,((16-L81)-(16-J81))*0.051)),0)+IF(F81="NEAK",IF(L81&gt;23,0,IF(J81&gt;23,(24-L81)*0.03444,((24-L81)-(24-J81))*0.03444)),0))</f>
        <v>2.04</v>
      </c>
      <c r="Q81" s="11">
        <f t="shared" ref="Q81" si="34">IF(ISERROR(P81*100/N81),0,(P81*100/N81))</f>
        <v>18.053097345132741</v>
      </c>
      <c r="R81" s="10">
        <f t="shared" ref="R81:R82" si="35">IF(Q81&lt;=30,O81+P81,O81+O81*0.3)*IF(G81=1,0.4,IF(G81=2,0.75,IF(G81="1 (kas 4 m. 1 k. nerengiamos)",0.52,1)))*IF(D81="olimpinė",1,IF(M81="Ne",0.5,1))*IF(OR(A$5="Lietuvos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federacija"),IF(OR(J81&lt;8,K81&lt;16),0,1),1)*E81*IF(I81&lt;=1,1,1/I81)*IF(OR(A$5="Lietuvos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5.3360000000000003</v>
      </c>
      <c r="S81" s="8"/>
    </row>
    <row r="82" spans="1:19">
      <c r="A82" s="64">
        <v>2</v>
      </c>
      <c r="B82" s="64"/>
      <c r="C82" s="12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3">
        <f t="shared" si="31"/>
        <v>0</v>
      </c>
      <c r="O82" s="9">
        <f t="shared" si="32"/>
        <v>0</v>
      </c>
      <c r="P82" s="4">
        <f t="shared" ref="P82" si="36">IF(O82=0,0,IF(F82="OŽ",IF(L82&gt;35,0,IF(J82&gt;35,(36-L82)*1.836,((36-L82)-(36-J82))*1.836)),0)+IF(F82="PČ",IF(L82&gt;31,0,IF(J82&gt;31,(32-L82)*1.347,((32-L82)-(32-J82))*1.347)),0)+ IF(F82="PČneol",IF(L82&gt;15,0,IF(J82&gt;15,(16-L82)*0.255,((16-L82)-(16-J82))*0.255)),0)+IF(F82="PŽ",IF(L82&gt;31,0,IF(J82&gt;31,(32-L82)*0.255,((32-L82)-(32-J82))*0.255)),0)+IF(F82="EČ",IF(L82&gt;23,0,IF(J82&gt;23,(24-L82)*0.612,((24-L82)-(24-J82))*0.612)),0)+IF(F82="EČneol",IF(L82&gt;7,0,IF(J82&gt;7,(8-L82)*0.204,((8-L82)-(8-J82))*0.204)),0)+IF(F82="EŽ",IF(L82&gt;23,0,IF(J82&gt;23,(24-L82)*0.204,((24-L82)-(24-J82))*0.204)),0)+IF(F82="PT",IF(L82&gt;31,0,IF(J82&gt;31,(32-L82)*0.204,((32-L82)-(32-J82))*0.204)),0)+IF(F82="JOŽ",IF(L82&gt;23,0,IF(J82&gt;23,(24-L82)*0.255,((24-L82)-(24-J82))*0.255)),0)+IF(F82="JPČ",IF(L82&gt;23,0,IF(J82&gt;23,(24-L82)*0.204,((24-L82)-(24-J82))*0.204)),0)+IF(F82="JEČ",IF(L82&gt;15,0,IF(J82&gt;15,(16-L82)*0.102,((16-L82)-(16-J82))*0.102)),0)+IF(F82="JEOF",IF(L82&gt;15,0,IF(J82&gt;15,(16-L82)*0.102,((16-L82)-(16-J82))*0.102)),0)+IF(F82="JnPČ",IF(L82&gt;15,0,IF(J82&gt;15,(16-L82)*0.153,((16-L82)-(16-J82))*0.153)),0)+IF(F82="JnEČ",IF(L82&gt;15,0,IF(J82&gt;15,(16-L82)*0.0765,((16-L82)-(16-J82))*0.0765)),0)+IF(F82="JčPČ",IF(L82&gt;15,0,IF(J82&gt;15,(16-L82)*0.06375,((16-L82)-(16-J82))*0.06375)),0)+IF(F82="JčEČ",IF(L82&gt;15,0,IF(J82&gt;15,(16-L82)*0.051,((16-L82)-(16-J82))*0.051)),0)+IF(F82="NEAK",IF(L82&gt;23,0,IF(J82&gt;23,(24-L82)*0.03444,((24-L82)-(24-J82))*0.03444)),0))</f>
        <v>0</v>
      </c>
      <c r="Q82" s="11">
        <f t="shared" ref="Q82" si="37">IF(ISERROR(P82*100/N82),0,(P82*100/N82))</f>
        <v>0</v>
      </c>
      <c r="R82" s="10">
        <f t="shared" si="35"/>
        <v>0</v>
      </c>
      <c r="S82" s="8"/>
    </row>
    <row r="83" spans="1:19" ht="15" customHeight="1">
      <c r="A83" s="67" t="s">
        <v>33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9"/>
      <c r="R83" s="10">
        <f>SUM(R81:R82)</f>
        <v>5.3360000000000003</v>
      </c>
      <c r="S83" s="8"/>
    </row>
    <row r="84" spans="1:19" ht="15.75">
      <c r="A84" s="24" t="s">
        <v>34</v>
      </c>
      <c r="B84" s="24"/>
      <c r="C84" s="57" t="s">
        <v>59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15"/>
      <c r="O84" s="15"/>
      <c r="P84" s="15"/>
      <c r="Q84" s="15"/>
      <c r="R84" s="16"/>
      <c r="S84" s="8"/>
    </row>
    <row r="85" spans="1:19" s="8" customFormat="1" ht="15.75">
      <c r="A85" s="24"/>
      <c r="B85" s="24"/>
      <c r="C85" s="57" t="s">
        <v>60</v>
      </c>
      <c r="D85" s="58"/>
      <c r="E85" s="58"/>
      <c r="F85" s="58"/>
      <c r="G85" s="58"/>
      <c r="H85" s="58"/>
      <c r="I85" s="58"/>
      <c r="J85" s="15"/>
      <c r="K85" s="15"/>
      <c r="L85" s="15"/>
      <c r="M85" s="15"/>
      <c r="N85" s="15"/>
      <c r="O85" s="15"/>
      <c r="P85" s="15"/>
      <c r="Q85" s="15"/>
      <c r="R85" s="16"/>
    </row>
    <row r="86" spans="1:19">
      <c r="A86" s="49" t="s">
        <v>46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72" t="s">
        <v>61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60"/>
      <c r="R88" s="8"/>
      <c r="S88" s="8"/>
    </row>
    <row r="89" spans="1:19" ht="18">
      <c r="A89" s="74" t="s">
        <v>27</v>
      </c>
      <c r="B89" s="75"/>
      <c r="C89" s="75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60"/>
      <c r="R89" s="8"/>
      <c r="S89" s="8"/>
    </row>
    <row r="90" spans="1:19">
      <c r="A90" s="72" t="s">
        <v>40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60"/>
      <c r="R90" s="8"/>
      <c r="S90" s="8"/>
    </row>
    <row r="91" spans="1:19">
      <c r="A91" s="64">
        <v>1</v>
      </c>
      <c r="B91" s="64" t="s">
        <v>62</v>
      </c>
      <c r="C91" s="12">
        <v>100</v>
      </c>
      <c r="D91" s="64" t="s">
        <v>29</v>
      </c>
      <c r="E91" s="64">
        <v>1</v>
      </c>
      <c r="F91" s="64" t="s">
        <v>63</v>
      </c>
      <c r="G91" s="64">
        <v>1</v>
      </c>
      <c r="H91" s="64" t="s">
        <v>31</v>
      </c>
      <c r="I91" s="64"/>
      <c r="J91" s="64">
        <v>40</v>
      </c>
      <c r="K91" s="64">
        <v>16</v>
      </c>
      <c r="L91" s="64">
        <v>8</v>
      </c>
      <c r="M91" s="64" t="s">
        <v>31</v>
      </c>
      <c r="N91" s="3">
        <f t="shared" ref="N91:N92" si="38">(IF(F91="OŽ",IF(L91=1,550.8,IF(L91=2,426.38,IF(L91=3,342.14,IF(L91=4,181.44,IF(L91=5,168.48,IF(L91=6,155.52,IF(L91=7,148.5,IF(L91=8,144,0))))))))+IF(L91&lt;=8,0,IF(L91&lt;=16,137.7,IF(L91&lt;=24,108,IF(L91&lt;=32,80.1,IF(L91&lt;=36,52.2,0)))))-IF(L91&lt;=8,0,IF(L91&lt;=16,(L91-9)*2.754,IF(L91&lt;=24,(L91-17)* 2.754,IF(L91&lt;=32,(L91-25)* 2.754,IF(L91&lt;=36,(L91-33)*2.754,0))))),0)+IF(F91="PČ",IF(L91=1,449,IF(L91=2,314.6,IF(L91=3,238,IF(L91=4,172,IF(L91=5,159,IF(L91=6,145,IF(L91=7,132,IF(L91=8,119,0))))))))+IF(L91&lt;=8,0,IF(L91&lt;=16,88,IF(L91&lt;=24,55,IF(L91&lt;=32,22,0))))-IF(L91&lt;=8,0,IF(L91&lt;=16,(L91-9)*2.245,IF(L91&lt;=24,(L91-17)*2.245,IF(L91&lt;=32,(L91-25)*2.245,0)))),0)+IF(F91="PČneol",IF(L91=1,85,IF(L91=2,64.61,IF(L91=3,50.76,IF(L91=4,16.25,IF(L91=5,15,IF(L91=6,13.75,IF(L91=7,12.5,IF(L91=8,11.25,0))))))))+IF(L91&lt;=8,0,IF(L91&lt;=16,9,0))-IF(L91&lt;=8,0,IF(L91&lt;=16,(L91-9)*0.425,0)),0)+IF(F91="PŽ",IF(L91=1,85,IF(L91=2,59.5,IF(L91=3,45,IF(L91=4,32.5,IF(L91=5,30,IF(L91=6,27.5,IF(L91=7,25,IF(L91=8,22.5,0))))))))+IF(L91&lt;=8,0,IF(L91&lt;=16,19,IF(L91&lt;=24,13,IF(L91&lt;=32,8,0))))-IF(L91&lt;=8,0,IF(L91&lt;=16,(L91-9)*0.425,IF(L91&lt;=24,(L91-17)*0.425,IF(L91&lt;=32,(L91-25)*0.425,0)))),0)+IF(F91="EČ",IF(L91=1,204,IF(L91=2,156.24,IF(L91=3,123.84,IF(L91=4,72,IF(L91=5,66,IF(L91=6,60,IF(L91=7,54,IF(L91=8,48,0))))))))+IF(L91&lt;=8,0,IF(L91&lt;=16,40,IF(L91&lt;=24,25,0)))-IF(L91&lt;=8,0,IF(L91&lt;=16,(L91-9)*1.02,IF(L91&lt;=24,(L91-17)*1.02,0))),0)+IF(F91="EČneol",IF(L91=1,68,IF(L91=2,51.69,IF(L91=3,40.61,IF(L91=4,13,IF(L91=5,12,IF(L91=6,11,IF(L91=7,10,IF(L91=8,9,0)))))))))+IF(F91="EŽ",IF(L91=1,68,IF(L91=2,47.6,IF(L91=3,36,IF(L91=4,18,IF(L91=5,16.5,IF(L91=6,15,IF(L91=7,13.5,IF(L91=8,12,0))))))))+IF(L91&lt;=8,0,IF(L91&lt;=16,10,IF(L91&lt;=24,6,0)))-IF(L91&lt;=8,0,IF(L91&lt;=16,(L91-9)*0.34,IF(L91&lt;=24,(L91-17)*0.34,0))),0)+IF(F91="PT",IF(L91=1,68,IF(L91=2,52.08,IF(L91=3,41.28,IF(L91=4,24,IF(L91=5,22,IF(L91=6,20,IF(L91=7,18,IF(L91=8,16,0))))))))+IF(L91&lt;=8,0,IF(L91&lt;=16,13,IF(L91&lt;=24,9,IF(L91&lt;=32,4,0))))-IF(L91&lt;=8,0,IF(L91&lt;=16,(L91-9)*0.34,IF(L91&lt;=24,(L91-17)*0.34,IF(L91&lt;=32,(L91-25)*0.34,0)))),0)+IF(F91="JOŽ",IF(L91=1,85,IF(L91=2,59.5,IF(L91=3,45,IF(L91=4,32.5,IF(L91=5,30,IF(L91=6,27.5,IF(L91=7,25,IF(L91=8,22.5,0))))))))+IF(L91&lt;=8,0,IF(L91&lt;=16,19,IF(L91&lt;=24,13,0)))-IF(L91&lt;=8,0,IF(L91&lt;=16,(L91-9)*0.425,IF(L91&lt;=24,(L91-17)*0.425,0))),0)+IF(F91="JPČ",IF(L91=1,68,IF(L91=2,47.6,IF(L91=3,36,IF(L91=4,26,IF(L91=5,24,IF(L91=6,22,IF(L91=7,20,IF(L91=8,18,0))))))))+IF(L91&lt;=8,0,IF(L91&lt;=16,13,IF(L91&lt;=24,9,0)))-IF(L91&lt;=8,0,IF(L91&lt;=16,(L91-9)*0.34,IF(L91&lt;=24,(L91-17)*0.34,0))),0)+IF(F91="JEČ",IF(L91=1,34,IF(L91=2,26.04,IF(L91=3,20.6,IF(L91=4,12,IF(L91=5,11,IF(L91=6,10,IF(L91=7,9,IF(L91=8,8,0))))))))+IF(L91&lt;=8,0,IF(L91&lt;=16,6,0))-IF(L91&lt;=8,0,IF(L91&lt;=16,(L91-9)*0.17,0)),0)+IF(F91="JEOF",IF(L91=1,34,IF(L91=2,26.04,IF(L91=3,20.6,IF(L91=4,12,IF(L91=5,11,IF(L91=6,10,IF(L91=7,9,IF(L91=8,8,0))))))))+IF(L91&lt;=8,0,IF(L91&lt;=16,6,0))-IF(L91&lt;=8,0,IF(L91&lt;=16,(L91-9)*0.17,0)),0)+IF(F91="JnPČ",IF(L91=1,51,IF(L91=2,35.7,IF(L91=3,27,IF(L91=4,19.5,IF(L91=5,18,IF(L91=6,16.5,IF(L91=7,15,IF(L91=8,13.5,0))))))))+IF(L91&lt;=8,0,IF(L91&lt;=16,10,0))-IF(L91&lt;=8,0,IF(L91&lt;=16,(L91-9)*0.255,0)),0)+IF(F91="JnEČ",IF(L91=1,25.5,IF(L91=2,19.53,IF(L91=3,15.48,IF(L91=4,9,IF(L91=5,8.25,IF(L91=6,7.5,IF(L91=7,6.75,IF(L91=8,6,0))))))))+IF(L91&lt;=8,0,IF(L91&lt;=16,5,0))-IF(L91&lt;=8,0,IF(L91&lt;=16,(L91-9)*0.1275,0)),0)+IF(F91="JčPČ",IF(L91=1,21.25,IF(L91=2,14.5,IF(L91=3,11.5,IF(L91=4,7,IF(L91=5,6.5,IF(L91=6,6,IF(L91=7,5.5,IF(L91=8,5,0))))))))+IF(L91&lt;=8,0,IF(L91&lt;=16,4,0))-IF(L91&lt;=8,0,IF(L91&lt;=16,(L91-9)*0.10625,0)),0)+IF(F91="JčEČ",IF(L91=1,17,IF(L91=2,13.02,IF(L91=3,10.32,IF(L91=4,6,IF(L91=5,5.5,IF(L91=6,5,IF(L91=7,4.5,IF(L91=8,4,0))))))))+IF(L91&lt;=8,0,IF(L91&lt;=16,3,0))-IF(L91&lt;=8,0,IF(L91&lt;=16,(L91-9)*0.085,0)),0)+IF(F91="NEAK",IF(L91=1,11.48,IF(L91=2,8.79,IF(L91=3,6.97,IF(L91=4,4.05,IF(L91=5,3.71,IF(L91=6,3.38,IF(L91=7,3.04,IF(L91=8,2.7,0))))))))+IF(L91&lt;=8,0,IF(L91&lt;=16,2,IF(L91&lt;=24,1.3,0)))-IF(L91&lt;=8,0,IF(L91&lt;=16,(L91-9)*0.0574,IF(L91&lt;=24,(L91-17)*0.0574,0))),0))*IF(L91&lt;0,1,IF(OR(F91="PČ",F91="PŽ",F91="PT"),IF(J91&lt;32,J91/32,1),1))* IF(L91&lt;0,1,IF(OR(F91="EČ",F91="EŽ",F91="JOŽ",F91="JPČ",F91="NEAK"),IF(J91&lt;24,J91/24,1),1))*IF(L91&lt;0,1,IF(OR(F91="PČneol",F91="JEČ",F91="JEOF",F91="JnPČ",F91="JnEČ",F91="JčPČ",F91="JčEČ"),IF(J91&lt;16,J91/16,1),1))*IF(L91&lt;0,1,IF(F91="EČneol",IF(J91&lt;8,J91/8,1),1))</f>
        <v>13.5</v>
      </c>
      <c r="O91" s="9">
        <f t="shared" ref="O91:O92" si="39">IF(F91="OŽ",N91,IF(H91="Ne",IF(J91*0.3&lt;J91-L91,N91,0),IF(J91*0.1&lt;J91-L91,N91,0)))</f>
        <v>13.5</v>
      </c>
      <c r="P91" s="4">
        <f t="shared" ref="P91" si="40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1.224</v>
      </c>
      <c r="Q91" s="11">
        <f t="shared" ref="Q91" si="41">IF(ISERROR(P91*100/N91),0,(P91*100/N91))</f>
        <v>9.0666666666666664</v>
      </c>
      <c r="R91" s="10">
        <f t="shared" ref="R91:R92" si="42">IF(Q91&lt;=30,O91+P91,O91+O91*0.3)*IF(G91=1,0.4,IF(G91=2,0.75,IF(G91="1 (kas 4 m. 1 k. nerengiamos)",0.52,1)))*IF(D91="olimpinė",1,IF(M91="Ne",0.5,1))*IF(OR(A$5="Lietuvos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federacija"),IF(OR(J91&lt;8,K91&lt;16),0,1),1)*E91*IF(I91&lt;=1,1,1/I91)*IF(OR(A$5="Lietuvos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5.8896000000000006</v>
      </c>
      <c r="S91" s="8"/>
    </row>
    <row r="92" spans="1:19">
      <c r="A92" s="64">
        <v>2</v>
      </c>
      <c r="B92" s="64"/>
      <c r="C92" s="12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3">
        <f t="shared" si="38"/>
        <v>0</v>
      </c>
      <c r="O92" s="9">
        <f t="shared" si="39"/>
        <v>0</v>
      </c>
      <c r="P92" s="4">
        <f t="shared" ref="P92" si="43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0</v>
      </c>
      <c r="Q92" s="11">
        <f t="shared" ref="Q92" si="44">IF(ISERROR(P92*100/N92),0,(P92*100/N92))</f>
        <v>0</v>
      </c>
      <c r="R92" s="10">
        <f t="shared" si="42"/>
        <v>0</v>
      </c>
      <c r="S92" s="8"/>
    </row>
    <row r="93" spans="1:19">
      <c r="A93" s="67" t="s">
        <v>33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9"/>
      <c r="R93" s="10">
        <f>SUM(R91:R92)</f>
        <v>5.8896000000000006</v>
      </c>
      <c r="S93" s="8"/>
    </row>
    <row r="94" spans="1:19" ht="15.75">
      <c r="A94" s="24" t="s">
        <v>34</v>
      </c>
      <c r="B94" s="24"/>
      <c r="C94" s="57" t="s">
        <v>64</v>
      </c>
      <c r="D94" s="57"/>
      <c r="E94" s="57"/>
      <c r="F94" s="57"/>
      <c r="G94" s="57"/>
      <c r="H94" s="57"/>
      <c r="I94" s="57"/>
      <c r="J94" s="57"/>
      <c r="K94" s="57"/>
      <c r="L94" s="57"/>
      <c r="M94" s="15"/>
      <c r="N94" s="15"/>
      <c r="O94" s="15"/>
      <c r="P94" s="15"/>
      <c r="Q94" s="15"/>
      <c r="R94" s="16"/>
      <c r="S94" s="8"/>
    </row>
    <row r="95" spans="1:19" s="8" customFormat="1" ht="15.75">
      <c r="A95" s="24"/>
      <c r="B95" s="24"/>
      <c r="C95" s="57" t="s">
        <v>65</v>
      </c>
      <c r="D95" s="57"/>
      <c r="E95" s="57"/>
      <c r="F95" s="57"/>
      <c r="G95" s="57"/>
      <c r="H95" s="57"/>
      <c r="I95" s="57"/>
      <c r="J95" s="15"/>
      <c r="K95" s="15"/>
      <c r="L95" s="15"/>
      <c r="M95" s="15"/>
      <c r="N95" s="15"/>
      <c r="O95" s="15"/>
      <c r="P95" s="15"/>
      <c r="Q95" s="15"/>
      <c r="R95" s="16"/>
    </row>
    <row r="96" spans="1:19">
      <c r="A96" s="49" t="s">
        <v>46</v>
      </c>
      <c r="B96" s="49"/>
      <c r="C96" s="49"/>
      <c r="D96" s="49"/>
      <c r="E96" s="49"/>
      <c r="F96" s="49"/>
      <c r="G96" s="49"/>
      <c r="H96" s="49"/>
      <c r="I96" s="49"/>
      <c r="J96" s="15"/>
      <c r="K96" s="15"/>
      <c r="L96" s="15"/>
      <c r="M96" s="15"/>
      <c r="N96" s="15"/>
      <c r="O96" s="15"/>
      <c r="P96" s="15"/>
      <c r="Q96" s="15"/>
      <c r="R96" s="16"/>
      <c r="S96" s="8"/>
    </row>
    <row r="97" spans="1:19" s="8" customFormat="1">
      <c r="A97" s="49"/>
      <c r="B97" s="49"/>
      <c r="C97" s="49"/>
      <c r="D97" s="49"/>
      <c r="E97" s="49"/>
      <c r="F97" s="49"/>
      <c r="G97" s="49"/>
      <c r="H97" s="49"/>
      <c r="I97" s="49"/>
      <c r="J97" s="15"/>
      <c r="K97" s="15"/>
      <c r="L97" s="15"/>
      <c r="M97" s="15"/>
      <c r="N97" s="15"/>
      <c r="O97" s="15"/>
      <c r="P97" s="15"/>
      <c r="Q97" s="15"/>
      <c r="R97" s="16"/>
    </row>
    <row r="98" spans="1:19">
      <c r="A98" s="72" t="s">
        <v>66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60"/>
      <c r="R98" s="8"/>
      <c r="S98" s="8"/>
    </row>
    <row r="99" spans="1:19" ht="18">
      <c r="A99" s="74" t="s">
        <v>27</v>
      </c>
      <c r="B99" s="75"/>
      <c r="C99" s="75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60"/>
      <c r="R99" s="8"/>
      <c r="S99" s="8"/>
    </row>
    <row r="100" spans="1:19">
      <c r="A100" s="72" t="s">
        <v>40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60"/>
      <c r="R100" s="8"/>
      <c r="S100" s="8"/>
    </row>
    <row r="101" spans="1:19">
      <c r="A101" s="64">
        <v>1</v>
      </c>
      <c r="B101" s="64" t="s">
        <v>32</v>
      </c>
      <c r="C101" s="12">
        <v>100</v>
      </c>
      <c r="D101" s="64" t="s">
        <v>29</v>
      </c>
      <c r="E101" s="64">
        <v>1</v>
      </c>
      <c r="F101" s="64" t="s">
        <v>30</v>
      </c>
      <c r="G101" s="64">
        <v>2</v>
      </c>
      <c r="H101" s="64" t="s">
        <v>31</v>
      </c>
      <c r="I101" s="64"/>
      <c r="J101" s="64">
        <v>59</v>
      </c>
      <c r="K101" s="64">
        <v>22</v>
      </c>
      <c r="L101" s="64">
        <v>15</v>
      </c>
      <c r="M101" s="64" t="s">
        <v>31</v>
      </c>
      <c r="N101" s="3">
        <f t="shared" ref="N101:N104" si="45">(IF(F101="OŽ",IF(L101=1,550.8,IF(L101=2,426.38,IF(L101=3,342.14,IF(L101=4,181.44,IF(L101=5,168.48,IF(L101=6,155.52,IF(L101=7,148.5,IF(L101=8,144,0))))))))+IF(L101&lt;=8,0,IF(L101&lt;=16,137.7,IF(L101&lt;=24,108,IF(L101&lt;=32,80.1,IF(L101&lt;=36,52.2,0)))))-IF(L101&lt;=8,0,IF(L101&lt;=16,(L101-9)*2.754,IF(L101&lt;=24,(L101-17)* 2.754,IF(L101&lt;=32,(L101-25)* 2.754,IF(L101&lt;=36,(L101-33)*2.754,0))))),0)+IF(F101="PČ",IF(L101=1,449,IF(L101=2,314.6,IF(L101=3,238,IF(L101=4,172,IF(L101=5,159,IF(L101=6,145,IF(L101=7,132,IF(L101=8,119,0))))))))+IF(L101&lt;=8,0,IF(L101&lt;=16,88,IF(L101&lt;=24,55,IF(L101&lt;=32,22,0))))-IF(L101&lt;=8,0,IF(L101&lt;=16,(L101-9)*2.245,IF(L101&lt;=24,(L101-17)*2.245,IF(L101&lt;=32,(L101-25)*2.245,0)))),0)+IF(F101="PČneol",IF(L101=1,85,IF(L101=2,64.61,IF(L101=3,50.76,IF(L101=4,16.25,IF(L101=5,15,IF(L101=6,13.75,IF(L101=7,12.5,IF(L101=8,11.25,0))))))))+IF(L101&lt;=8,0,IF(L101&lt;=16,9,0))-IF(L101&lt;=8,0,IF(L101&lt;=16,(L101-9)*0.425,0)),0)+IF(F101="PŽ",IF(L101=1,85,IF(L101=2,59.5,IF(L101=3,45,IF(L101=4,32.5,IF(L101=5,30,IF(L101=6,27.5,IF(L101=7,25,IF(L101=8,22.5,0))))))))+IF(L101&lt;=8,0,IF(L101&lt;=16,19,IF(L101&lt;=24,13,IF(L101&lt;=32,8,0))))-IF(L101&lt;=8,0,IF(L101&lt;=16,(L101-9)*0.425,IF(L101&lt;=24,(L101-17)*0.425,IF(L101&lt;=32,(L101-25)*0.425,0)))),0)+IF(F101="EČ",IF(L101=1,204,IF(L101=2,156.24,IF(L101=3,123.84,IF(L101=4,72,IF(L101=5,66,IF(L101=6,60,IF(L101=7,54,IF(L101=8,48,0))))))))+IF(L101&lt;=8,0,IF(L101&lt;=16,40,IF(L101&lt;=24,25,0)))-IF(L101&lt;=8,0,IF(L101&lt;=16,(L101-9)*1.02,IF(L101&lt;=24,(L101-17)*1.02,0))),0)+IF(F101="EČneol",IF(L101=1,68,IF(L101=2,51.69,IF(L101=3,40.61,IF(L101=4,13,IF(L101=5,12,IF(L101=6,11,IF(L101=7,10,IF(L101=8,9,0)))))))))+IF(F101="EŽ",IF(L101=1,68,IF(L101=2,47.6,IF(L101=3,36,IF(L101=4,18,IF(L101=5,16.5,IF(L101=6,15,IF(L101=7,13.5,IF(L101=8,12,0))))))))+IF(L101&lt;=8,0,IF(L101&lt;=16,10,IF(L101&lt;=24,6,0)))-IF(L101&lt;=8,0,IF(L101&lt;=16,(L101-9)*0.34,IF(L101&lt;=24,(L101-17)*0.34,0))),0)+IF(F101="PT",IF(L101=1,68,IF(L101=2,52.08,IF(L101=3,41.28,IF(L101=4,24,IF(L101=5,22,IF(L101=6,20,IF(L101=7,18,IF(L101=8,16,0))))))))+IF(L101&lt;=8,0,IF(L101&lt;=16,13,IF(L101&lt;=24,9,IF(L101&lt;=32,4,0))))-IF(L101&lt;=8,0,IF(L101&lt;=16,(L101-9)*0.34,IF(L101&lt;=24,(L101-17)*0.34,IF(L101&lt;=32,(L101-25)*0.34,0)))),0)+IF(F101="JOŽ",IF(L101=1,85,IF(L101=2,59.5,IF(L101=3,45,IF(L101=4,32.5,IF(L101=5,30,IF(L101=6,27.5,IF(L101=7,25,IF(L101=8,22.5,0))))))))+IF(L101&lt;=8,0,IF(L101&lt;=16,19,IF(L101&lt;=24,13,0)))-IF(L101&lt;=8,0,IF(L101&lt;=16,(L101-9)*0.425,IF(L101&lt;=24,(L101-17)*0.425,0))),0)+IF(F101="JPČ",IF(L101=1,68,IF(L101=2,47.6,IF(L101=3,36,IF(L101=4,26,IF(L101=5,24,IF(L101=6,22,IF(L101=7,20,IF(L101=8,18,0))))))))+IF(L101&lt;=8,0,IF(L101&lt;=16,13,IF(L101&lt;=24,9,0)))-IF(L101&lt;=8,0,IF(L101&lt;=16,(L101-9)*0.34,IF(L101&lt;=24,(L101-17)*0.34,0))),0)+IF(F101="JEČ",IF(L101=1,34,IF(L101=2,26.04,IF(L101=3,20.6,IF(L101=4,12,IF(L101=5,11,IF(L101=6,10,IF(L101=7,9,IF(L101=8,8,0))))))))+IF(L101&lt;=8,0,IF(L101&lt;=16,6,0))-IF(L101&lt;=8,0,IF(L101&lt;=16,(L101-9)*0.17,0)),0)+IF(F101="JEOF",IF(L101=1,34,IF(L101=2,26.04,IF(L101=3,20.6,IF(L101=4,12,IF(L101=5,11,IF(L101=6,10,IF(L101=7,9,IF(L101=8,8,0))))))))+IF(L101&lt;=8,0,IF(L101&lt;=16,6,0))-IF(L101&lt;=8,0,IF(L101&lt;=16,(L101-9)*0.17,0)),0)+IF(F101="JnPČ",IF(L101=1,51,IF(L101=2,35.7,IF(L101=3,27,IF(L101=4,19.5,IF(L101=5,18,IF(L101=6,16.5,IF(L101=7,15,IF(L101=8,13.5,0))))))))+IF(L101&lt;=8,0,IF(L101&lt;=16,10,0))-IF(L101&lt;=8,0,IF(L101&lt;=16,(L101-9)*0.255,0)),0)+IF(F101="JnEČ",IF(L101=1,25.5,IF(L101=2,19.53,IF(L101=3,15.48,IF(L101=4,9,IF(L101=5,8.25,IF(L101=6,7.5,IF(L101=7,6.75,IF(L101=8,6,0))))))))+IF(L101&lt;=8,0,IF(L101&lt;=16,5,0))-IF(L101&lt;=8,0,IF(L101&lt;=16,(L101-9)*0.1275,0)),0)+IF(F101="JčPČ",IF(L101=1,21.25,IF(L101=2,14.5,IF(L101=3,11.5,IF(L101=4,7,IF(L101=5,6.5,IF(L101=6,6,IF(L101=7,5.5,IF(L101=8,5,0))))))))+IF(L101&lt;=8,0,IF(L101&lt;=16,4,0))-IF(L101&lt;=8,0,IF(L101&lt;=16,(L101-9)*0.10625,0)),0)+IF(F101="JčEČ",IF(L101=1,17,IF(L101=2,13.02,IF(L101=3,10.32,IF(L101=4,6,IF(L101=5,5.5,IF(L101=6,5,IF(L101=7,4.5,IF(L101=8,4,0))))))))+IF(L101&lt;=8,0,IF(L101&lt;=16,3,0))-IF(L101&lt;=8,0,IF(L101&lt;=16,(L101-9)*0.085,0)),0)+IF(F101="NEAK",IF(L101=1,11.48,IF(L101=2,8.79,IF(L101=3,6.97,IF(L101=4,4.05,IF(L101=5,3.71,IF(L101=6,3.38,IF(L101=7,3.04,IF(L101=8,2.7,0))))))))+IF(L101&lt;=8,0,IF(L101&lt;=16,2,IF(L101&lt;=24,1.3,0)))-IF(L101&lt;=8,0,IF(L101&lt;=16,(L101-9)*0.0574,IF(L101&lt;=24,(L101-17)*0.0574,0))),0))*IF(L101&lt;0,1,IF(OR(F101="PČ",F101="PŽ",F101="PT"),IF(J101&lt;32,J101/32,1),1))* IF(L101&lt;0,1,IF(OR(F101="EČ",F101="EŽ",F101="JOŽ",F101="JPČ",F101="NEAK"),IF(J101&lt;24,J101/24,1),1))*IF(L101&lt;0,1,IF(OR(F101="PČneol",F101="JEČ",F101="JEOF",F101="JnPČ",F101="JnEČ",F101="JčPČ",F101="JčEČ"),IF(J101&lt;16,J101/16,1),1))*IF(L101&lt;0,1,IF(F101="EČneol",IF(J101&lt;8,J101/8,1),1))</f>
        <v>74.53</v>
      </c>
      <c r="O101" s="9">
        <f t="shared" ref="O101:O104" si="46">IF(F101="OŽ",N101,IF(H101="Ne",IF(J101*0.3&lt;J101-L101,N101,0),IF(J101*0.1&lt;J101-L101,N101,0)))</f>
        <v>74.53</v>
      </c>
      <c r="P101" s="4">
        <f t="shared" ref="P101" si="47">IF(O101=0,0,IF(F101="OŽ",IF(L101&gt;35,0,IF(J101&gt;35,(36-L101)*1.836,((36-L101)-(36-J101))*1.836)),0)+IF(F101="PČ",IF(L101&gt;31,0,IF(J101&gt;31,(32-L101)*1.347,((32-L101)-(32-J101))*1.347)),0)+ IF(F101="PČneol",IF(L101&gt;15,0,IF(J101&gt;15,(16-L101)*0.255,((16-L101)-(16-J101))*0.255)),0)+IF(F101="PŽ",IF(L101&gt;31,0,IF(J101&gt;31,(32-L101)*0.255,((32-L101)-(32-J101))*0.255)),0)+IF(F101="EČ",IF(L101&gt;23,0,IF(J101&gt;23,(24-L101)*0.612,((24-L101)-(24-J101))*0.612)),0)+IF(F101="EČneol",IF(L101&gt;7,0,IF(J101&gt;7,(8-L101)*0.204,((8-L101)-(8-J101))*0.204)),0)+IF(F101="EŽ",IF(L101&gt;23,0,IF(J101&gt;23,(24-L101)*0.204,((24-L101)-(24-J101))*0.204)),0)+IF(F101="PT",IF(L101&gt;31,0,IF(J101&gt;31,(32-L101)*0.204,((32-L101)-(32-J101))*0.204)),0)+IF(F101="JOŽ",IF(L101&gt;23,0,IF(J101&gt;23,(24-L101)*0.255,((24-L101)-(24-J101))*0.255)),0)+IF(F101="JPČ",IF(L101&gt;23,0,IF(J101&gt;23,(24-L101)*0.204,((24-L101)-(24-J101))*0.204)),0)+IF(F101="JEČ",IF(L101&gt;15,0,IF(J101&gt;15,(16-L101)*0.102,((16-L101)-(16-J101))*0.102)),0)+IF(F101="JEOF",IF(L101&gt;15,0,IF(J101&gt;15,(16-L101)*0.102,((16-L101)-(16-J101))*0.102)),0)+IF(F101="JnPČ",IF(L101&gt;15,0,IF(J101&gt;15,(16-L101)*0.153,((16-L101)-(16-J101))*0.153)),0)+IF(F101="JnEČ",IF(L101&gt;15,0,IF(J101&gt;15,(16-L101)*0.0765,((16-L101)-(16-J101))*0.0765)),0)+IF(F101="JčPČ",IF(L101&gt;15,0,IF(J101&gt;15,(16-L101)*0.06375,((16-L101)-(16-J101))*0.06375)),0)+IF(F101="JčEČ",IF(L101&gt;15,0,IF(J101&gt;15,(16-L101)*0.051,((16-L101)-(16-J101))*0.051)),0)+IF(F101="NEAK",IF(L101&gt;23,0,IF(J101&gt;23,(24-L101)*0.03444,((24-L101)-(24-J101))*0.03444)),0))</f>
        <v>22.899000000000001</v>
      </c>
      <c r="Q101" s="11">
        <f t="shared" ref="Q101" si="48">IF(ISERROR(P101*100/N101),0,(P101*100/N101))</f>
        <v>30.724540453508656</v>
      </c>
      <c r="R101" s="10">
        <f t="shared" ref="R101:R104" si="49">IF(Q101&lt;=30,O101+P101,O101+O101*0.3)*IF(G101=1,0.4,IF(G101=2,0.75,IF(G101="1 (kas 4 m. 1 k. nerengiamos)",0.52,1)))*IF(D101="olimpinė",1,IF(M101="Ne",0.5,1))*IF(OR(A$5="Lietuvos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federacija"),IF(OR(J101&lt;8,K101&lt;16),0,1),1)*E101*IF(I101&lt;=1,1,1/I101)*IF(OR(A$5="Lietuvos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72.666749999999993</v>
      </c>
      <c r="S101" s="8"/>
    </row>
    <row r="102" spans="1:19">
      <c r="A102" s="64">
        <v>2</v>
      </c>
      <c r="B102" s="64" t="s">
        <v>67</v>
      </c>
      <c r="C102" s="12">
        <v>100</v>
      </c>
      <c r="D102" s="64" t="s">
        <v>29</v>
      </c>
      <c r="E102" s="64">
        <v>1</v>
      </c>
      <c r="F102" s="64" t="s">
        <v>30</v>
      </c>
      <c r="G102" s="64">
        <v>2</v>
      </c>
      <c r="H102" s="64" t="s">
        <v>31</v>
      </c>
      <c r="I102" s="64"/>
      <c r="J102" s="64">
        <v>59</v>
      </c>
      <c r="K102" s="64">
        <v>22</v>
      </c>
      <c r="L102" s="64">
        <v>27</v>
      </c>
      <c r="M102" s="64" t="s">
        <v>31</v>
      </c>
      <c r="N102" s="3">
        <f t="shared" si="45"/>
        <v>17.509999999999998</v>
      </c>
      <c r="O102" s="9">
        <f t="shared" si="46"/>
        <v>17.509999999999998</v>
      </c>
      <c r="P102" s="4">
        <f t="shared" ref="P102:P104" si="50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6.7349999999999994</v>
      </c>
      <c r="Q102" s="11">
        <f t="shared" ref="Q102:Q104" si="51">IF(ISERROR(P102*100/N102),0,(P102*100/N102))</f>
        <v>38.463735008566537</v>
      </c>
      <c r="R102" s="10">
        <f t="shared" si="49"/>
        <v>17.072249999999997</v>
      </c>
      <c r="S102" s="8"/>
    </row>
    <row r="103" spans="1:19">
      <c r="A103" s="64">
        <v>3</v>
      </c>
      <c r="B103" s="64" t="s">
        <v>68</v>
      </c>
      <c r="C103" s="12">
        <v>100</v>
      </c>
      <c r="D103" s="64" t="s">
        <v>29</v>
      </c>
      <c r="E103" s="64">
        <v>1</v>
      </c>
      <c r="F103" s="64" t="s">
        <v>30</v>
      </c>
      <c r="G103" s="64">
        <v>2</v>
      </c>
      <c r="H103" s="64" t="s">
        <v>31</v>
      </c>
      <c r="I103" s="64"/>
      <c r="J103" s="64">
        <v>59</v>
      </c>
      <c r="K103" s="64">
        <v>22</v>
      </c>
      <c r="L103" s="64">
        <v>30</v>
      </c>
      <c r="M103" s="64" t="s">
        <v>31</v>
      </c>
      <c r="N103" s="3">
        <f t="shared" si="45"/>
        <v>10.774999999999999</v>
      </c>
      <c r="O103" s="9">
        <f t="shared" si="46"/>
        <v>10.774999999999999</v>
      </c>
      <c r="P103" s="4">
        <f t="shared" si="50"/>
        <v>2.694</v>
      </c>
      <c r="Q103" s="11">
        <f t="shared" si="51"/>
        <v>25.002320185614849</v>
      </c>
      <c r="R103" s="10">
        <f t="shared" si="49"/>
        <v>10.101749999999999</v>
      </c>
      <c r="S103" s="8"/>
    </row>
    <row r="104" spans="1:19">
      <c r="A104" s="64">
        <v>4</v>
      </c>
      <c r="B104" s="64"/>
      <c r="C104" s="12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3">
        <f t="shared" si="45"/>
        <v>0</v>
      </c>
      <c r="O104" s="9">
        <f t="shared" si="46"/>
        <v>0</v>
      </c>
      <c r="P104" s="4">
        <f t="shared" si="50"/>
        <v>0</v>
      </c>
      <c r="Q104" s="11">
        <f t="shared" si="51"/>
        <v>0</v>
      </c>
      <c r="R104" s="10">
        <f t="shared" si="49"/>
        <v>0</v>
      </c>
      <c r="S104" s="8"/>
    </row>
    <row r="105" spans="1:19">
      <c r="A105" s="67" t="s">
        <v>33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9"/>
      <c r="R105" s="10">
        <f>SUM(R101:R104)</f>
        <v>99.840749999999986</v>
      </c>
      <c r="S105" s="8"/>
    </row>
    <row r="106" spans="1:19" ht="15.75">
      <c r="A106" s="24" t="s">
        <v>34</v>
      </c>
      <c r="B106" s="24"/>
      <c r="C106" s="57" t="s">
        <v>69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 s="8" customFormat="1" ht="15.75">
      <c r="A107" s="24"/>
      <c r="B107" s="24"/>
      <c r="C107" s="57" t="s">
        <v>70</v>
      </c>
      <c r="D107" s="58"/>
      <c r="E107" s="58"/>
      <c r="F107" s="58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"/>
    </row>
    <row r="108" spans="1:19">
      <c r="A108" s="49" t="s">
        <v>46</v>
      </c>
      <c r="B108" s="49"/>
      <c r="C108" s="49"/>
      <c r="D108" s="49"/>
      <c r="E108" s="49"/>
      <c r="F108" s="49"/>
      <c r="G108" s="49"/>
      <c r="H108" s="49"/>
      <c r="I108" s="49"/>
      <c r="J108" s="15"/>
      <c r="K108" s="15"/>
      <c r="L108" s="15"/>
      <c r="M108" s="15"/>
      <c r="N108" s="15"/>
      <c r="O108" s="15"/>
      <c r="P108" s="15"/>
      <c r="Q108" s="15"/>
      <c r="R108" s="16"/>
      <c r="S108" s="8"/>
    </row>
    <row r="109" spans="1:19" s="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15"/>
      <c r="K109" s="15"/>
      <c r="L109" s="15"/>
      <c r="M109" s="15"/>
      <c r="N109" s="15"/>
      <c r="O109" s="15"/>
      <c r="P109" s="15"/>
      <c r="Q109" s="15"/>
      <c r="R109" s="16"/>
    </row>
    <row r="110" spans="1:19">
      <c r="A110" s="72" t="s">
        <v>71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60"/>
      <c r="R110" s="8"/>
      <c r="S110" s="8"/>
    </row>
    <row r="111" spans="1:19" ht="18">
      <c r="A111" s="74" t="s">
        <v>27</v>
      </c>
      <c r="B111" s="75"/>
      <c r="C111" s="75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60"/>
      <c r="R111" s="8"/>
      <c r="S111" s="8"/>
    </row>
    <row r="112" spans="1:19">
      <c r="A112" s="72" t="s">
        <v>40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60"/>
      <c r="R112" s="8"/>
      <c r="S112" s="8"/>
    </row>
    <row r="113" spans="1:19">
      <c r="A113" s="64">
        <v>1</v>
      </c>
      <c r="B113" s="64" t="s">
        <v>32</v>
      </c>
      <c r="C113" s="12">
        <v>100</v>
      </c>
      <c r="D113" s="64" t="s">
        <v>29</v>
      </c>
      <c r="E113" s="64">
        <v>1</v>
      </c>
      <c r="F113" s="64" t="s">
        <v>30</v>
      </c>
      <c r="G113" s="64">
        <v>2</v>
      </c>
      <c r="H113" s="64" t="s">
        <v>31</v>
      </c>
      <c r="I113" s="64"/>
      <c r="J113" s="64">
        <v>53</v>
      </c>
      <c r="K113" s="64">
        <v>21</v>
      </c>
      <c r="L113" s="64">
        <v>13</v>
      </c>
      <c r="M113" s="64" t="s">
        <v>31</v>
      </c>
      <c r="N113" s="3">
        <f t="shared" ref="N113:N115" si="52">(IF(F113="OŽ",IF(L113=1,550.8,IF(L113=2,426.38,IF(L113=3,342.14,IF(L113=4,181.44,IF(L113=5,168.48,IF(L113=6,155.52,IF(L113=7,148.5,IF(L113=8,144,0))))))))+IF(L113&lt;=8,0,IF(L113&lt;=16,137.7,IF(L113&lt;=24,108,IF(L113&lt;=32,80.1,IF(L113&lt;=36,52.2,0)))))-IF(L113&lt;=8,0,IF(L113&lt;=16,(L113-9)*2.754,IF(L113&lt;=24,(L113-17)* 2.754,IF(L113&lt;=32,(L113-25)* 2.754,IF(L113&lt;=36,(L113-33)*2.754,0))))),0)+IF(F113="PČ",IF(L113=1,449,IF(L113=2,314.6,IF(L113=3,238,IF(L113=4,172,IF(L113=5,159,IF(L113=6,145,IF(L113=7,132,IF(L113=8,119,0))))))))+IF(L113&lt;=8,0,IF(L113&lt;=16,88,IF(L113&lt;=24,55,IF(L113&lt;=32,22,0))))-IF(L113&lt;=8,0,IF(L113&lt;=16,(L113-9)*2.245,IF(L113&lt;=24,(L113-17)*2.245,IF(L113&lt;=32,(L113-25)*2.245,0)))),0)+IF(F113="PČneol",IF(L113=1,85,IF(L113=2,64.61,IF(L113=3,50.76,IF(L113=4,16.25,IF(L113=5,15,IF(L113=6,13.75,IF(L113=7,12.5,IF(L113=8,11.25,0))))))))+IF(L113&lt;=8,0,IF(L113&lt;=16,9,0))-IF(L113&lt;=8,0,IF(L113&lt;=16,(L113-9)*0.425,0)),0)+IF(F113="PŽ",IF(L113=1,85,IF(L113=2,59.5,IF(L113=3,45,IF(L113=4,32.5,IF(L113=5,30,IF(L113=6,27.5,IF(L113=7,25,IF(L113=8,22.5,0))))))))+IF(L113&lt;=8,0,IF(L113&lt;=16,19,IF(L113&lt;=24,13,IF(L113&lt;=32,8,0))))-IF(L113&lt;=8,0,IF(L113&lt;=16,(L113-9)*0.425,IF(L113&lt;=24,(L113-17)*0.425,IF(L113&lt;=32,(L113-25)*0.425,0)))),0)+IF(F113="EČ",IF(L113=1,204,IF(L113=2,156.24,IF(L113=3,123.84,IF(L113=4,72,IF(L113=5,66,IF(L113=6,60,IF(L113=7,54,IF(L113=8,48,0))))))))+IF(L113&lt;=8,0,IF(L113&lt;=16,40,IF(L113&lt;=24,25,0)))-IF(L113&lt;=8,0,IF(L113&lt;=16,(L113-9)*1.02,IF(L113&lt;=24,(L113-17)*1.02,0))),0)+IF(F113="EČneol",IF(L113=1,68,IF(L113=2,51.69,IF(L113=3,40.61,IF(L113=4,13,IF(L113=5,12,IF(L113=6,11,IF(L113=7,10,IF(L113=8,9,0)))))))))+IF(F113="EŽ",IF(L113=1,68,IF(L113=2,47.6,IF(L113=3,36,IF(L113=4,18,IF(L113=5,16.5,IF(L113=6,15,IF(L113=7,13.5,IF(L113=8,12,0))))))))+IF(L113&lt;=8,0,IF(L113&lt;=16,10,IF(L113&lt;=24,6,0)))-IF(L113&lt;=8,0,IF(L113&lt;=16,(L113-9)*0.34,IF(L113&lt;=24,(L113-17)*0.34,0))),0)+IF(F113="PT",IF(L113=1,68,IF(L113=2,52.08,IF(L113=3,41.28,IF(L113=4,24,IF(L113=5,22,IF(L113=6,20,IF(L113=7,18,IF(L113=8,16,0))))))))+IF(L113&lt;=8,0,IF(L113&lt;=16,13,IF(L113&lt;=24,9,IF(L113&lt;=32,4,0))))-IF(L113&lt;=8,0,IF(L113&lt;=16,(L113-9)*0.34,IF(L113&lt;=24,(L113-17)*0.34,IF(L113&lt;=32,(L113-25)*0.34,0)))),0)+IF(F113="JOŽ",IF(L113=1,85,IF(L113=2,59.5,IF(L113=3,45,IF(L113=4,32.5,IF(L113=5,30,IF(L113=6,27.5,IF(L113=7,25,IF(L113=8,22.5,0))))))))+IF(L113&lt;=8,0,IF(L113&lt;=16,19,IF(L113&lt;=24,13,0)))-IF(L113&lt;=8,0,IF(L113&lt;=16,(L113-9)*0.425,IF(L113&lt;=24,(L113-17)*0.425,0))),0)+IF(F113="JPČ",IF(L113=1,68,IF(L113=2,47.6,IF(L113=3,36,IF(L113=4,26,IF(L113=5,24,IF(L113=6,22,IF(L113=7,20,IF(L113=8,18,0))))))))+IF(L113&lt;=8,0,IF(L113&lt;=16,13,IF(L113&lt;=24,9,0)))-IF(L113&lt;=8,0,IF(L113&lt;=16,(L113-9)*0.34,IF(L113&lt;=24,(L113-17)*0.34,0))),0)+IF(F113="JEČ",IF(L113=1,34,IF(L113=2,26.04,IF(L113=3,20.6,IF(L113=4,12,IF(L113=5,11,IF(L113=6,10,IF(L113=7,9,IF(L113=8,8,0))))))))+IF(L113&lt;=8,0,IF(L113&lt;=16,6,0))-IF(L113&lt;=8,0,IF(L113&lt;=16,(L113-9)*0.17,0)),0)+IF(F113="JEOF",IF(L113=1,34,IF(L113=2,26.04,IF(L113=3,20.6,IF(L113=4,12,IF(L113=5,11,IF(L113=6,10,IF(L113=7,9,IF(L113=8,8,0))))))))+IF(L113&lt;=8,0,IF(L113&lt;=16,6,0))-IF(L113&lt;=8,0,IF(L113&lt;=16,(L113-9)*0.17,0)),0)+IF(F113="JnPČ",IF(L113=1,51,IF(L113=2,35.7,IF(L113=3,27,IF(L113=4,19.5,IF(L113=5,18,IF(L113=6,16.5,IF(L113=7,15,IF(L113=8,13.5,0))))))))+IF(L113&lt;=8,0,IF(L113&lt;=16,10,0))-IF(L113&lt;=8,0,IF(L113&lt;=16,(L113-9)*0.255,0)),0)+IF(F113="JnEČ",IF(L113=1,25.5,IF(L113=2,19.53,IF(L113=3,15.48,IF(L113=4,9,IF(L113=5,8.25,IF(L113=6,7.5,IF(L113=7,6.75,IF(L113=8,6,0))))))))+IF(L113&lt;=8,0,IF(L113&lt;=16,5,0))-IF(L113&lt;=8,0,IF(L113&lt;=16,(L113-9)*0.1275,0)),0)+IF(F113="JčPČ",IF(L113=1,21.25,IF(L113=2,14.5,IF(L113=3,11.5,IF(L113=4,7,IF(L113=5,6.5,IF(L113=6,6,IF(L113=7,5.5,IF(L113=8,5,0))))))))+IF(L113&lt;=8,0,IF(L113&lt;=16,4,0))-IF(L113&lt;=8,0,IF(L113&lt;=16,(L113-9)*0.10625,0)),0)+IF(F113="JčEČ",IF(L113=1,17,IF(L113=2,13.02,IF(L113=3,10.32,IF(L113=4,6,IF(L113=5,5.5,IF(L113=6,5,IF(L113=7,4.5,IF(L113=8,4,0))))))))+IF(L113&lt;=8,0,IF(L113&lt;=16,3,0))-IF(L113&lt;=8,0,IF(L113&lt;=16,(L113-9)*0.085,0)),0)+IF(F113="NEAK",IF(L113=1,11.48,IF(L113=2,8.79,IF(L113=3,6.97,IF(L113=4,4.05,IF(L113=5,3.71,IF(L113=6,3.38,IF(L113=7,3.04,IF(L113=8,2.7,0))))))))+IF(L113&lt;=8,0,IF(L113&lt;=16,2,IF(L113&lt;=24,1.3,0)))-IF(L113&lt;=8,0,IF(L113&lt;=16,(L113-9)*0.0574,IF(L113&lt;=24,(L113-17)*0.0574,0))),0))*IF(L113&lt;0,1,IF(OR(F113="PČ",F113="PŽ",F113="PT"),IF(J113&lt;32,J113/32,1),1))* IF(L113&lt;0,1,IF(OR(F113="EČ",F113="EŽ",F113="JOŽ",F113="JPČ",F113="NEAK"),IF(J113&lt;24,J113/24,1),1))*IF(L113&lt;0,1,IF(OR(F113="PČneol",F113="JEČ",F113="JEOF",F113="JnPČ",F113="JnEČ",F113="JčPČ",F113="JčEČ"),IF(J113&lt;16,J113/16,1),1))*IF(L113&lt;0,1,IF(F113="EČneol",IF(J113&lt;8,J113/8,1),1))</f>
        <v>79.02</v>
      </c>
      <c r="O113" s="9">
        <f t="shared" ref="O113:O115" si="53">IF(F113="OŽ",N113,IF(H113="Ne",IF(J113*0.3&lt;J113-L113,N113,0),IF(J113*0.1&lt;J113-L113,N113,0)))</f>
        <v>79.02</v>
      </c>
      <c r="P113" s="4">
        <f t="shared" ref="P113" si="54"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25.593</v>
      </c>
      <c r="Q113" s="11">
        <f t="shared" ref="Q113" si="55">IF(ISERROR(P113*100/N113),0,(P113*100/N113))</f>
        <v>32.388003037205777</v>
      </c>
      <c r="R113" s="10">
        <f t="shared" ref="R113:R115" si="56">IF(Q113&lt;=30,O113+P113,O113+O113*0.3)*IF(G113=1,0.4,IF(G113=2,0.75,IF(G113="1 (kas 4 m. 1 k. nerengiamos)",0.52,1)))*IF(D113="olimpinė",1,IF(M113="Ne",0.5,1))*IF(OR(A$5="Lietuvos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federacija"),IF(OR(J113&lt;8,K113&lt;16),0,1),1)*E113*IF(I113&lt;=1,1,1/I113)*IF(OR(A$5="Lietuvos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77.044499999999999</v>
      </c>
      <c r="S113" s="8"/>
    </row>
    <row r="114" spans="1:19">
      <c r="A114" s="64">
        <v>2</v>
      </c>
      <c r="B114" s="64" t="s">
        <v>68</v>
      </c>
      <c r="C114" s="12">
        <v>100</v>
      </c>
      <c r="D114" s="64" t="s">
        <v>29</v>
      </c>
      <c r="E114" s="64">
        <v>1</v>
      </c>
      <c r="F114" s="64" t="s">
        <v>30</v>
      </c>
      <c r="G114" s="64">
        <v>2</v>
      </c>
      <c r="H114" s="64" t="s">
        <v>31</v>
      </c>
      <c r="I114" s="64"/>
      <c r="J114" s="64">
        <v>53</v>
      </c>
      <c r="K114" s="64">
        <v>21</v>
      </c>
      <c r="L114" s="64">
        <v>24</v>
      </c>
      <c r="M114" s="64" t="s">
        <v>31</v>
      </c>
      <c r="N114" s="3">
        <f t="shared" si="52"/>
        <v>39.284999999999997</v>
      </c>
      <c r="O114" s="9">
        <f t="shared" si="53"/>
        <v>39.284999999999997</v>
      </c>
      <c r="P114" s="4">
        <f t="shared" ref="P114:P115" si="57">IF(O114=0,0,IF(F114="OŽ",IF(L114&gt;35,0,IF(J114&gt;35,(36-L114)*1.836,((36-L114)-(36-J114))*1.836)),0)+IF(F114="PČ",IF(L114&gt;31,0,IF(J114&gt;31,(32-L114)*1.347,((32-L114)-(32-J114))*1.347)),0)+ IF(F114="PČneol",IF(L114&gt;15,0,IF(J114&gt;15,(16-L114)*0.255,((16-L114)-(16-J114))*0.255)),0)+IF(F114="PŽ",IF(L114&gt;31,0,IF(J114&gt;31,(32-L114)*0.255,((32-L114)-(32-J114))*0.255)),0)+IF(F114="EČ",IF(L114&gt;23,0,IF(J114&gt;23,(24-L114)*0.612,((24-L114)-(24-J114))*0.612)),0)+IF(F114="EČneol",IF(L114&gt;7,0,IF(J114&gt;7,(8-L114)*0.204,((8-L114)-(8-J114))*0.204)),0)+IF(F114="EŽ",IF(L114&gt;23,0,IF(J114&gt;23,(24-L114)*0.204,((24-L114)-(24-J114))*0.204)),0)+IF(F114="PT",IF(L114&gt;31,0,IF(J114&gt;31,(32-L114)*0.204,((32-L114)-(32-J114))*0.204)),0)+IF(F114="JOŽ",IF(L114&gt;23,0,IF(J114&gt;23,(24-L114)*0.255,((24-L114)-(24-J114))*0.255)),0)+IF(F114="JPČ",IF(L114&gt;23,0,IF(J114&gt;23,(24-L114)*0.204,((24-L114)-(24-J114))*0.204)),0)+IF(F114="JEČ",IF(L114&gt;15,0,IF(J114&gt;15,(16-L114)*0.102,((16-L114)-(16-J114))*0.102)),0)+IF(F114="JEOF",IF(L114&gt;15,0,IF(J114&gt;15,(16-L114)*0.102,((16-L114)-(16-J114))*0.102)),0)+IF(F114="JnPČ",IF(L114&gt;15,0,IF(J114&gt;15,(16-L114)*0.153,((16-L114)-(16-J114))*0.153)),0)+IF(F114="JnEČ",IF(L114&gt;15,0,IF(J114&gt;15,(16-L114)*0.0765,((16-L114)-(16-J114))*0.0765)),0)+IF(F114="JčPČ",IF(L114&gt;15,0,IF(J114&gt;15,(16-L114)*0.06375,((16-L114)-(16-J114))*0.06375)),0)+IF(F114="JčEČ",IF(L114&gt;15,0,IF(J114&gt;15,(16-L114)*0.051,((16-L114)-(16-J114))*0.051)),0)+IF(F114="NEAK",IF(L114&gt;23,0,IF(J114&gt;23,(24-L114)*0.03444,((24-L114)-(24-J114))*0.03444)),0))</f>
        <v>10.776</v>
      </c>
      <c r="Q114" s="11">
        <f t="shared" ref="Q114:Q115" si="58">IF(ISERROR(P114*100/N114),0,(P114*100/N114))</f>
        <v>27.430316914852998</v>
      </c>
      <c r="R114" s="10">
        <f t="shared" si="56"/>
        <v>37.545749999999998</v>
      </c>
      <c r="S114" s="8"/>
    </row>
    <row r="115" spans="1:19">
      <c r="A115" s="64">
        <v>3</v>
      </c>
      <c r="B115" s="64"/>
      <c r="C115" s="1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3">
        <f t="shared" si="52"/>
        <v>0</v>
      </c>
      <c r="O115" s="9">
        <f t="shared" si="53"/>
        <v>0</v>
      </c>
      <c r="P115" s="4">
        <f t="shared" si="57"/>
        <v>0</v>
      </c>
      <c r="Q115" s="11">
        <f t="shared" si="58"/>
        <v>0</v>
      </c>
      <c r="R115" s="10">
        <f t="shared" si="56"/>
        <v>0</v>
      </c>
      <c r="S115" s="8"/>
    </row>
    <row r="116" spans="1:19">
      <c r="A116" s="67" t="s">
        <v>33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9"/>
      <c r="R116" s="10">
        <f>SUM(R113:R115)</f>
        <v>114.59025</v>
      </c>
      <c r="S116" s="8"/>
    </row>
    <row r="117" spans="1:19" ht="15.75">
      <c r="A117" s="24" t="s">
        <v>34</v>
      </c>
      <c r="B117" s="24"/>
      <c r="C117" s="57" t="s">
        <v>72</v>
      </c>
      <c r="D117" s="58"/>
      <c r="E117" s="58"/>
      <c r="F117" s="58"/>
      <c r="G117" s="58"/>
      <c r="H117" s="58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 s="8" customFormat="1" ht="15.75">
      <c r="A118" s="24"/>
      <c r="B118" s="24"/>
      <c r="C118" s="57" t="s">
        <v>73</v>
      </c>
      <c r="D118" s="58"/>
      <c r="E118" s="58"/>
      <c r="F118" s="58"/>
      <c r="G118" s="58"/>
      <c r="H118" s="58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9" s="8" customFormat="1" ht="15.75">
      <c r="A119" s="24"/>
      <c r="B119" s="24"/>
      <c r="C119" s="57" t="s">
        <v>74</v>
      </c>
      <c r="D119" s="58"/>
      <c r="E119" s="58"/>
      <c r="F119" s="58"/>
      <c r="G119" s="58"/>
      <c r="H119" s="58"/>
      <c r="I119" s="15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9" s="8" customFormat="1" ht="15.75">
      <c r="A120" s="24"/>
      <c r="B120" s="24"/>
      <c r="C120" s="57" t="s">
        <v>75</v>
      </c>
      <c r="D120" s="57"/>
      <c r="E120" s="57"/>
      <c r="F120" s="57"/>
      <c r="G120" s="57"/>
      <c r="H120" s="57"/>
      <c r="I120" s="15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9" s="8" customFormat="1" ht="15.75">
      <c r="A121" s="24"/>
      <c r="B121" s="24"/>
      <c r="C121" s="57" t="s">
        <v>76</v>
      </c>
      <c r="D121" s="57"/>
      <c r="E121" s="57"/>
      <c r="F121" s="57"/>
      <c r="G121" s="57"/>
      <c r="H121" s="57"/>
      <c r="I121" s="15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19">
      <c r="A122" s="49" t="s">
        <v>46</v>
      </c>
      <c r="B122" s="49"/>
      <c r="C122" s="49"/>
      <c r="D122" s="49"/>
      <c r="E122" s="49"/>
      <c r="F122" s="49"/>
      <c r="G122" s="49"/>
      <c r="H122" s="49"/>
      <c r="I122" s="49"/>
      <c r="J122" s="15"/>
      <c r="K122" s="15"/>
      <c r="L122" s="15"/>
      <c r="M122" s="15"/>
      <c r="N122" s="15"/>
      <c r="O122" s="15"/>
      <c r="P122" s="15"/>
      <c r="Q122" s="15"/>
      <c r="R122" s="16"/>
      <c r="S122" s="8"/>
    </row>
    <row r="123" spans="1:19" s="8" customFormat="1">
      <c r="A123" s="49"/>
      <c r="B123" s="49"/>
      <c r="C123" s="49"/>
      <c r="D123" s="49"/>
      <c r="E123" s="49"/>
      <c r="F123" s="49"/>
      <c r="G123" s="49"/>
      <c r="H123" s="49"/>
      <c r="I123" s="49"/>
      <c r="J123" s="15"/>
      <c r="K123" s="15"/>
      <c r="L123" s="15"/>
      <c r="M123" s="15"/>
      <c r="N123" s="15"/>
      <c r="O123" s="15"/>
      <c r="P123" s="15"/>
      <c r="Q123" s="15"/>
      <c r="R123" s="16"/>
    </row>
    <row r="124" spans="1:19">
      <c r="A124" s="72" t="s">
        <v>77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60"/>
      <c r="R124" s="8"/>
      <c r="S124" s="8"/>
    </row>
    <row r="125" spans="1:19" ht="18">
      <c r="A125" s="74" t="s">
        <v>27</v>
      </c>
      <c r="B125" s="75"/>
      <c r="C125" s="75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60"/>
      <c r="R125" s="8"/>
      <c r="S125" s="8"/>
    </row>
    <row r="126" spans="1:19">
      <c r="A126" s="72" t="s">
        <v>40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60"/>
      <c r="R126" s="8"/>
      <c r="S126" s="8"/>
    </row>
    <row r="127" spans="1:19">
      <c r="A127" s="64">
        <v>1</v>
      </c>
      <c r="B127" s="64" t="s">
        <v>78</v>
      </c>
      <c r="C127" s="12">
        <v>100</v>
      </c>
      <c r="D127" s="64" t="s">
        <v>29</v>
      </c>
      <c r="E127" s="64">
        <v>1</v>
      </c>
      <c r="F127" s="64" t="s">
        <v>63</v>
      </c>
      <c r="G127" s="64">
        <v>1</v>
      </c>
      <c r="H127" s="64" t="s">
        <v>31</v>
      </c>
      <c r="I127" s="64"/>
      <c r="J127" s="64">
        <v>38</v>
      </c>
      <c r="K127" s="64">
        <v>18</v>
      </c>
      <c r="L127" s="64">
        <v>1</v>
      </c>
      <c r="M127" s="64" t="s">
        <v>31</v>
      </c>
      <c r="N127" s="3">
        <f t="shared" ref="N127:N129" si="59">(IF(F127="OŽ",IF(L127=1,550.8,IF(L127=2,426.38,IF(L127=3,342.14,IF(L127=4,181.44,IF(L127=5,168.48,IF(L127=6,155.52,IF(L127=7,148.5,IF(L127=8,144,0))))))))+IF(L127&lt;=8,0,IF(L127&lt;=16,137.7,IF(L127&lt;=24,108,IF(L127&lt;=32,80.1,IF(L127&lt;=36,52.2,0)))))-IF(L127&lt;=8,0,IF(L127&lt;=16,(L127-9)*2.754,IF(L127&lt;=24,(L127-17)* 2.754,IF(L127&lt;=32,(L127-25)* 2.754,IF(L127&lt;=36,(L127-33)*2.754,0))))),0)+IF(F127="PČ",IF(L127=1,449,IF(L127=2,314.6,IF(L127=3,238,IF(L127=4,172,IF(L127=5,159,IF(L127=6,145,IF(L127=7,132,IF(L127=8,119,0))))))))+IF(L127&lt;=8,0,IF(L127&lt;=16,88,IF(L127&lt;=24,55,IF(L127&lt;=32,22,0))))-IF(L127&lt;=8,0,IF(L127&lt;=16,(L127-9)*2.245,IF(L127&lt;=24,(L127-17)*2.245,IF(L127&lt;=32,(L127-25)*2.245,0)))),0)+IF(F127="PČneol",IF(L127=1,85,IF(L127=2,64.61,IF(L127=3,50.76,IF(L127=4,16.25,IF(L127=5,15,IF(L127=6,13.75,IF(L127=7,12.5,IF(L127=8,11.25,0))))))))+IF(L127&lt;=8,0,IF(L127&lt;=16,9,0))-IF(L127&lt;=8,0,IF(L127&lt;=16,(L127-9)*0.425,0)),0)+IF(F127="PŽ",IF(L127=1,85,IF(L127=2,59.5,IF(L127=3,45,IF(L127=4,32.5,IF(L127=5,30,IF(L127=6,27.5,IF(L127=7,25,IF(L127=8,22.5,0))))))))+IF(L127&lt;=8,0,IF(L127&lt;=16,19,IF(L127&lt;=24,13,IF(L127&lt;=32,8,0))))-IF(L127&lt;=8,0,IF(L127&lt;=16,(L127-9)*0.425,IF(L127&lt;=24,(L127-17)*0.425,IF(L127&lt;=32,(L127-25)*0.425,0)))),0)+IF(F127="EČ",IF(L127=1,204,IF(L127=2,156.24,IF(L127=3,123.84,IF(L127=4,72,IF(L127=5,66,IF(L127=6,60,IF(L127=7,54,IF(L127=8,48,0))))))))+IF(L127&lt;=8,0,IF(L127&lt;=16,40,IF(L127&lt;=24,25,0)))-IF(L127&lt;=8,0,IF(L127&lt;=16,(L127-9)*1.02,IF(L127&lt;=24,(L127-17)*1.02,0))),0)+IF(F127="EČneol",IF(L127=1,68,IF(L127=2,51.69,IF(L127=3,40.61,IF(L127=4,13,IF(L127=5,12,IF(L127=6,11,IF(L127=7,10,IF(L127=8,9,0)))))))))+IF(F127="EŽ",IF(L127=1,68,IF(L127=2,47.6,IF(L127=3,36,IF(L127=4,18,IF(L127=5,16.5,IF(L127=6,15,IF(L127=7,13.5,IF(L127=8,12,0))))))))+IF(L127&lt;=8,0,IF(L127&lt;=16,10,IF(L127&lt;=24,6,0)))-IF(L127&lt;=8,0,IF(L127&lt;=16,(L127-9)*0.34,IF(L127&lt;=24,(L127-17)*0.34,0))),0)+IF(F127="PT",IF(L127=1,68,IF(L127=2,52.08,IF(L127=3,41.28,IF(L127=4,24,IF(L127=5,22,IF(L127=6,20,IF(L127=7,18,IF(L127=8,16,0))))))))+IF(L127&lt;=8,0,IF(L127&lt;=16,13,IF(L127&lt;=24,9,IF(L127&lt;=32,4,0))))-IF(L127&lt;=8,0,IF(L127&lt;=16,(L127-9)*0.34,IF(L127&lt;=24,(L127-17)*0.34,IF(L127&lt;=32,(L127-25)*0.34,0)))),0)+IF(F127="JOŽ",IF(L127=1,85,IF(L127=2,59.5,IF(L127=3,45,IF(L127=4,32.5,IF(L127=5,30,IF(L127=6,27.5,IF(L127=7,25,IF(L127=8,22.5,0))))))))+IF(L127&lt;=8,0,IF(L127&lt;=16,19,IF(L127&lt;=24,13,0)))-IF(L127&lt;=8,0,IF(L127&lt;=16,(L127-9)*0.425,IF(L127&lt;=24,(L127-17)*0.425,0))),0)+IF(F127="JPČ",IF(L127=1,68,IF(L127=2,47.6,IF(L127=3,36,IF(L127=4,26,IF(L127=5,24,IF(L127=6,22,IF(L127=7,20,IF(L127=8,18,0))))))))+IF(L127&lt;=8,0,IF(L127&lt;=16,13,IF(L127&lt;=24,9,0)))-IF(L127&lt;=8,0,IF(L127&lt;=16,(L127-9)*0.34,IF(L127&lt;=24,(L127-17)*0.34,0))),0)+IF(F127="JEČ",IF(L127=1,34,IF(L127=2,26.04,IF(L127=3,20.6,IF(L127=4,12,IF(L127=5,11,IF(L127=6,10,IF(L127=7,9,IF(L127=8,8,0))))))))+IF(L127&lt;=8,0,IF(L127&lt;=16,6,0))-IF(L127&lt;=8,0,IF(L127&lt;=16,(L127-9)*0.17,0)),0)+IF(F127="JEOF",IF(L127=1,34,IF(L127=2,26.04,IF(L127=3,20.6,IF(L127=4,12,IF(L127=5,11,IF(L127=6,10,IF(L127=7,9,IF(L127=8,8,0))))))))+IF(L127&lt;=8,0,IF(L127&lt;=16,6,0))-IF(L127&lt;=8,0,IF(L127&lt;=16,(L127-9)*0.17,0)),0)+IF(F127="JnPČ",IF(L127=1,51,IF(L127=2,35.7,IF(L127=3,27,IF(L127=4,19.5,IF(L127=5,18,IF(L127=6,16.5,IF(L127=7,15,IF(L127=8,13.5,0))))))))+IF(L127&lt;=8,0,IF(L127&lt;=16,10,0))-IF(L127&lt;=8,0,IF(L127&lt;=16,(L127-9)*0.255,0)),0)+IF(F127="JnEČ",IF(L127=1,25.5,IF(L127=2,19.53,IF(L127=3,15.48,IF(L127=4,9,IF(L127=5,8.25,IF(L127=6,7.5,IF(L127=7,6.75,IF(L127=8,6,0))))))))+IF(L127&lt;=8,0,IF(L127&lt;=16,5,0))-IF(L127&lt;=8,0,IF(L127&lt;=16,(L127-9)*0.1275,0)),0)+IF(F127="JčPČ",IF(L127=1,21.25,IF(L127=2,14.5,IF(L127=3,11.5,IF(L127=4,7,IF(L127=5,6.5,IF(L127=6,6,IF(L127=7,5.5,IF(L127=8,5,0))))))))+IF(L127&lt;=8,0,IF(L127&lt;=16,4,0))-IF(L127&lt;=8,0,IF(L127&lt;=16,(L127-9)*0.10625,0)),0)+IF(F127="JčEČ",IF(L127=1,17,IF(L127=2,13.02,IF(L127=3,10.32,IF(L127=4,6,IF(L127=5,5.5,IF(L127=6,5,IF(L127=7,4.5,IF(L127=8,4,0))))))))+IF(L127&lt;=8,0,IF(L127&lt;=16,3,0))-IF(L127&lt;=8,0,IF(L127&lt;=16,(L127-9)*0.085,0)),0)+IF(F127="NEAK",IF(L127=1,11.48,IF(L127=2,8.79,IF(L127=3,6.97,IF(L127=4,4.05,IF(L127=5,3.71,IF(L127=6,3.38,IF(L127=7,3.04,IF(L127=8,2.7,0))))))))+IF(L127&lt;=8,0,IF(L127&lt;=16,2,IF(L127&lt;=24,1.3,0)))-IF(L127&lt;=8,0,IF(L127&lt;=16,(L127-9)*0.0574,IF(L127&lt;=24,(L127-17)*0.0574,0))),0))*IF(L127&lt;0,1,IF(OR(F127="PČ",F127="PŽ",F127="PT"),IF(J127&lt;32,J127/32,1),1))* IF(L127&lt;0,1,IF(OR(F127="EČ",F127="EŽ",F127="JOŽ",F127="JPČ",F127="NEAK"),IF(J127&lt;24,J127/24,1),1))*IF(L127&lt;0,1,IF(OR(F127="PČneol",F127="JEČ",F127="JEOF",F127="JnPČ",F127="JnEČ",F127="JčPČ",F127="JčEČ"),IF(J127&lt;16,J127/16,1),1))*IF(L127&lt;0,1,IF(F127="EČneol",IF(J127&lt;8,J127/8,1),1))</f>
        <v>51</v>
      </c>
      <c r="O127" s="9">
        <f t="shared" ref="O127:O129" si="60">IF(F127="OŽ",N127,IF(H127="Ne",IF(J127*0.3&lt;J127-L127,N127,0),IF(J127*0.1&lt;J127-L127,N127,0)))</f>
        <v>51</v>
      </c>
      <c r="P127" s="4">
        <f t="shared" ref="P127" si="61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2.2949999999999999</v>
      </c>
      <c r="Q127" s="11">
        <f t="shared" ref="Q127" si="62">IF(ISERROR(P127*100/N127),0,(P127*100/N127))</f>
        <v>4.5</v>
      </c>
      <c r="R127" s="10">
        <f t="shared" ref="R127:R129" si="63">IF(Q127&lt;=30,O127+P127,O127+O127*0.3)*IF(G127=1,0.4,IF(G127=2,0.75,IF(G127="1 (kas 4 m. 1 k. nerengiamos)",0.52,1)))*IF(D127="olimpinė",1,IF(M127="Ne",0.5,1))*IF(OR(A$5="Lietuvos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federacija"),IF(OR(J127&lt;8,K127&lt;16),0,1),1)*E127*IF(I127&lt;=1,1,1/I127)*IF(OR(A$5="Lietuvos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21.318000000000001</v>
      </c>
      <c r="S127" s="8"/>
    </row>
    <row r="128" spans="1:19">
      <c r="A128" s="64">
        <v>2</v>
      </c>
      <c r="B128" s="64" t="s">
        <v>57</v>
      </c>
      <c r="C128" s="12">
        <v>100</v>
      </c>
      <c r="D128" s="64" t="s">
        <v>29</v>
      </c>
      <c r="E128" s="64">
        <v>1</v>
      </c>
      <c r="F128" s="64" t="s">
        <v>63</v>
      </c>
      <c r="G128" s="64">
        <v>1</v>
      </c>
      <c r="H128" s="64" t="s">
        <v>31</v>
      </c>
      <c r="I128" s="64"/>
      <c r="J128" s="64">
        <v>38</v>
      </c>
      <c r="K128" s="64">
        <v>18</v>
      </c>
      <c r="L128" s="64">
        <v>13</v>
      </c>
      <c r="M128" s="64" t="s">
        <v>31</v>
      </c>
      <c r="N128" s="3">
        <f t="shared" si="59"/>
        <v>8.98</v>
      </c>
      <c r="O128" s="9">
        <f t="shared" si="60"/>
        <v>8.98</v>
      </c>
      <c r="P128" s="4">
        <f t="shared" ref="P128:P129" si="64">IF(O128=0,0,IF(F128="OŽ",IF(L128&gt;35,0,IF(J128&gt;35,(36-L128)*1.836,((36-L128)-(36-J128))*1.836)),0)+IF(F128="PČ",IF(L128&gt;31,0,IF(J128&gt;31,(32-L128)*1.347,((32-L128)-(32-J128))*1.347)),0)+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0.45899999999999996</v>
      </c>
      <c r="Q128" s="11">
        <f t="shared" ref="Q128:Q129" si="65">IF(ISERROR(P128*100/N128),0,(P128*100/N128))</f>
        <v>5.1113585746102448</v>
      </c>
      <c r="R128" s="10">
        <f t="shared" si="63"/>
        <v>3.7756000000000003</v>
      </c>
      <c r="S128" s="8"/>
    </row>
    <row r="129" spans="1:19">
      <c r="A129" s="64">
        <v>3</v>
      </c>
      <c r="B129" s="64"/>
      <c r="C129" s="1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3">
        <f t="shared" si="59"/>
        <v>0</v>
      </c>
      <c r="O129" s="9">
        <f t="shared" si="60"/>
        <v>0</v>
      </c>
      <c r="P129" s="4">
        <f t="shared" si="64"/>
        <v>0</v>
      </c>
      <c r="Q129" s="11">
        <f t="shared" si="65"/>
        <v>0</v>
      </c>
      <c r="R129" s="10">
        <f t="shared" si="63"/>
        <v>0</v>
      </c>
      <c r="S129" s="8"/>
    </row>
    <row r="130" spans="1:19">
      <c r="A130" s="67" t="s">
        <v>33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9"/>
      <c r="R130" s="10">
        <f>SUM(R127:R129)</f>
        <v>25.093600000000002</v>
      </c>
      <c r="S130" s="8"/>
    </row>
    <row r="131" spans="1:19" ht="15.75">
      <c r="A131" s="24" t="s">
        <v>34</v>
      </c>
      <c r="B131" s="24"/>
      <c r="C131" s="57" t="s">
        <v>79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6"/>
      <c r="S131" s="8"/>
    </row>
    <row r="132" spans="1:19" s="8" customFormat="1" ht="15.75">
      <c r="A132" s="24"/>
      <c r="B132" s="24"/>
      <c r="C132" s="57" t="s">
        <v>80</v>
      </c>
      <c r="D132" s="58"/>
      <c r="E132" s="58"/>
      <c r="F132" s="58"/>
      <c r="G132" s="58"/>
      <c r="H132" s="58"/>
      <c r="I132" s="15"/>
      <c r="J132" s="15"/>
      <c r="K132" s="15"/>
      <c r="L132" s="15"/>
      <c r="M132" s="15"/>
      <c r="N132" s="15"/>
      <c r="O132" s="15"/>
      <c r="P132" s="15"/>
      <c r="Q132" s="15"/>
      <c r="R132" s="16"/>
    </row>
    <row r="133" spans="1:19" s="8" customFormat="1" ht="15.75">
      <c r="A133" s="24"/>
      <c r="B133" s="24"/>
      <c r="C133" s="57" t="s">
        <v>81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6"/>
    </row>
    <row r="134" spans="1:19">
      <c r="A134" s="49" t="s">
        <v>46</v>
      </c>
      <c r="B134" s="49"/>
      <c r="C134" s="49"/>
      <c r="D134" s="49"/>
      <c r="E134" s="49"/>
      <c r="F134" s="49"/>
      <c r="G134" s="49"/>
      <c r="H134" s="49"/>
      <c r="I134" s="49"/>
      <c r="J134" s="15"/>
      <c r="K134" s="15"/>
      <c r="L134" s="15"/>
      <c r="M134" s="15"/>
      <c r="N134" s="15"/>
      <c r="O134" s="15"/>
      <c r="P134" s="15"/>
      <c r="Q134" s="15"/>
      <c r="R134" s="16"/>
      <c r="S134" s="8"/>
    </row>
    <row r="135" spans="1:19" s="8" customFormat="1">
      <c r="A135" s="49"/>
      <c r="B135" s="49"/>
      <c r="C135" s="49"/>
      <c r="D135" s="49"/>
      <c r="E135" s="49"/>
      <c r="F135" s="49"/>
      <c r="G135" s="49"/>
      <c r="H135" s="49"/>
      <c r="I135" s="49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9">
      <c r="A136" s="72" t="s">
        <v>82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60"/>
      <c r="R136" s="8"/>
      <c r="S136" s="8"/>
    </row>
    <row r="137" spans="1:19" ht="18">
      <c r="A137" s="74" t="s">
        <v>27</v>
      </c>
      <c r="B137" s="75"/>
      <c r="C137" s="75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60"/>
      <c r="R137" s="8"/>
      <c r="S137" s="8"/>
    </row>
    <row r="138" spans="1:19">
      <c r="A138" s="72" t="s">
        <v>40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60"/>
      <c r="R138" s="8"/>
      <c r="S138" s="8"/>
    </row>
    <row r="139" spans="1:19">
      <c r="A139" s="64">
        <v>1</v>
      </c>
      <c r="B139" s="64" t="s">
        <v>78</v>
      </c>
      <c r="C139" s="12">
        <v>100</v>
      </c>
      <c r="D139" s="64" t="s">
        <v>29</v>
      </c>
      <c r="E139" s="64">
        <v>1</v>
      </c>
      <c r="F139" s="64" t="s">
        <v>63</v>
      </c>
      <c r="G139" s="64">
        <v>1</v>
      </c>
      <c r="H139" s="64" t="s">
        <v>31</v>
      </c>
      <c r="I139" s="64"/>
      <c r="J139" s="64">
        <v>41</v>
      </c>
      <c r="K139" s="64">
        <v>17</v>
      </c>
      <c r="L139" s="64">
        <v>2</v>
      </c>
      <c r="M139" s="64" t="s">
        <v>31</v>
      </c>
      <c r="N139" s="3">
        <f t="shared" ref="N139:N141" si="66">(IF(F139="OŽ",IF(L139=1,550.8,IF(L139=2,426.38,IF(L139=3,342.14,IF(L139=4,181.44,IF(L139=5,168.48,IF(L139=6,155.52,IF(L139=7,148.5,IF(L139=8,144,0))))))))+IF(L139&lt;=8,0,IF(L139&lt;=16,137.7,IF(L139&lt;=24,108,IF(L139&lt;=32,80.1,IF(L139&lt;=36,52.2,0)))))-IF(L139&lt;=8,0,IF(L139&lt;=16,(L139-9)*2.754,IF(L139&lt;=24,(L139-17)* 2.754,IF(L139&lt;=32,(L139-25)* 2.754,IF(L139&lt;=36,(L139-33)*2.754,0))))),0)+IF(F139="PČ",IF(L139=1,449,IF(L139=2,314.6,IF(L139=3,238,IF(L139=4,172,IF(L139=5,159,IF(L139=6,145,IF(L139=7,132,IF(L139=8,119,0))))))))+IF(L139&lt;=8,0,IF(L139&lt;=16,88,IF(L139&lt;=24,55,IF(L139&lt;=32,22,0))))-IF(L139&lt;=8,0,IF(L139&lt;=16,(L139-9)*2.245,IF(L139&lt;=24,(L139-17)*2.245,IF(L139&lt;=32,(L139-25)*2.245,0)))),0)+IF(F139="PČneol",IF(L139=1,85,IF(L139=2,64.61,IF(L139=3,50.76,IF(L139=4,16.25,IF(L139=5,15,IF(L139=6,13.75,IF(L139=7,12.5,IF(L139=8,11.25,0))))))))+IF(L139&lt;=8,0,IF(L139&lt;=16,9,0))-IF(L139&lt;=8,0,IF(L139&lt;=16,(L139-9)*0.425,0)),0)+IF(F139="PŽ",IF(L139=1,85,IF(L139=2,59.5,IF(L139=3,45,IF(L139=4,32.5,IF(L139=5,30,IF(L139=6,27.5,IF(L139=7,25,IF(L139=8,22.5,0))))))))+IF(L139&lt;=8,0,IF(L139&lt;=16,19,IF(L139&lt;=24,13,IF(L139&lt;=32,8,0))))-IF(L139&lt;=8,0,IF(L139&lt;=16,(L139-9)*0.425,IF(L139&lt;=24,(L139-17)*0.425,IF(L139&lt;=32,(L139-25)*0.425,0)))),0)+IF(F139="EČ",IF(L139=1,204,IF(L139=2,156.24,IF(L139=3,123.84,IF(L139=4,72,IF(L139=5,66,IF(L139=6,60,IF(L139=7,54,IF(L139=8,48,0))))))))+IF(L139&lt;=8,0,IF(L139&lt;=16,40,IF(L139&lt;=24,25,0)))-IF(L139&lt;=8,0,IF(L139&lt;=16,(L139-9)*1.02,IF(L139&lt;=24,(L139-17)*1.02,0))),0)+IF(F139="EČneol",IF(L139=1,68,IF(L139=2,51.69,IF(L139=3,40.61,IF(L139=4,13,IF(L139=5,12,IF(L139=6,11,IF(L139=7,10,IF(L139=8,9,0)))))))))+IF(F139="EŽ",IF(L139=1,68,IF(L139=2,47.6,IF(L139=3,36,IF(L139=4,18,IF(L139=5,16.5,IF(L139=6,15,IF(L139=7,13.5,IF(L139=8,12,0))))))))+IF(L139&lt;=8,0,IF(L139&lt;=16,10,IF(L139&lt;=24,6,0)))-IF(L139&lt;=8,0,IF(L139&lt;=16,(L139-9)*0.34,IF(L139&lt;=24,(L139-17)*0.34,0))),0)+IF(F139="PT",IF(L139=1,68,IF(L139=2,52.08,IF(L139=3,41.28,IF(L139=4,24,IF(L139=5,22,IF(L139=6,20,IF(L139=7,18,IF(L139=8,16,0))))))))+IF(L139&lt;=8,0,IF(L139&lt;=16,13,IF(L139&lt;=24,9,IF(L139&lt;=32,4,0))))-IF(L139&lt;=8,0,IF(L139&lt;=16,(L139-9)*0.34,IF(L139&lt;=24,(L139-17)*0.34,IF(L139&lt;=32,(L139-25)*0.34,0)))),0)+IF(F139="JOŽ",IF(L139=1,85,IF(L139=2,59.5,IF(L139=3,45,IF(L139=4,32.5,IF(L139=5,30,IF(L139=6,27.5,IF(L139=7,25,IF(L139=8,22.5,0))))))))+IF(L139&lt;=8,0,IF(L139&lt;=16,19,IF(L139&lt;=24,13,0)))-IF(L139&lt;=8,0,IF(L139&lt;=16,(L139-9)*0.425,IF(L139&lt;=24,(L139-17)*0.425,0))),0)+IF(F139="JPČ",IF(L139=1,68,IF(L139=2,47.6,IF(L139=3,36,IF(L139=4,26,IF(L139=5,24,IF(L139=6,22,IF(L139=7,20,IF(L139=8,18,0))))))))+IF(L139&lt;=8,0,IF(L139&lt;=16,13,IF(L139&lt;=24,9,0)))-IF(L139&lt;=8,0,IF(L139&lt;=16,(L139-9)*0.34,IF(L139&lt;=24,(L139-17)*0.34,0))),0)+IF(F139="JEČ",IF(L139=1,34,IF(L139=2,26.04,IF(L139=3,20.6,IF(L139=4,12,IF(L139=5,11,IF(L139=6,10,IF(L139=7,9,IF(L139=8,8,0))))))))+IF(L139&lt;=8,0,IF(L139&lt;=16,6,0))-IF(L139&lt;=8,0,IF(L139&lt;=16,(L139-9)*0.17,0)),0)+IF(F139="JEOF",IF(L139=1,34,IF(L139=2,26.04,IF(L139=3,20.6,IF(L139=4,12,IF(L139=5,11,IF(L139=6,10,IF(L139=7,9,IF(L139=8,8,0))))))))+IF(L139&lt;=8,0,IF(L139&lt;=16,6,0))-IF(L139&lt;=8,0,IF(L139&lt;=16,(L139-9)*0.17,0)),0)+IF(F139="JnPČ",IF(L139=1,51,IF(L139=2,35.7,IF(L139=3,27,IF(L139=4,19.5,IF(L139=5,18,IF(L139=6,16.5,IF(L139=7,15,IF(L139=8,13.5,0))))))))+IF(L139&lt;=8,0,IF(L139&lt;=16,10,0))-IF(L139&lt;=8,0,IF(L139&lt;=16,(L139-9)*0.255,0)),0)+IF(F139="JnEČ",IF(L139=1,25.5,IF(L139=2,19.53,IF(L139=3,15.48,IF(L139=4,9,IF(L139=5,8.25,IF(L139=6,7.5,IF(L139=7,6.75,IF(L139=8,6,0))))))))+IF(L139&lt;=8,0,IF(L139&lt;=16,5,0))-IF(L139&lt;=8,0,IF(L139&lt;=16,(L139-9)*0.1275,0)),0)+IF(F139="JčPČ",IF(L139=1,21.25,IF(L139=2,14.5,IF(L139=3,11.5,IF(L139=4,7,IF(L139=5,6.5,IF(L139=6,6,IF(L139=7,5.5,IF(L139=8,5,0))))))))+IF(L139&lt;=8,0,IF(L139&lt;=16,4,0))-IF(L139&lt;=8,0,IF(L139&lt;=16,(L139-9)*0.10625,0)),0)+IF(F139="JčEČ",IF(L139=1,17,IF(L139=2,13.02,IF(L139=3,10.32,IF(L139=4,6,IF(L139=5,5.5,IF(L139=6,5,IF(L139=7,4.5,IF(L139=8,4,0))))))))+IF(L139&lt;=8,0,IF(L139&lt;=16,3,0))-IF(L139&lt;=8,0,IF(L139&lt;=16,(L139-9)*0.085,0)),0)+IF(F139="NEAK",IF(L139=1,11.48,IF(L139=2,8.79,IF(L139=3,6.97,IF(L139=4,4.05,IF(L139=5,3.71,IF(L139=6,3.38,IF(L139=7,3.04,IF(L139=8,2.7,0))))))))+IF(L139&lt;=8,0,IF(L139&lt;=16,2,IF(L139&lt;=24,1.3,0)))-IF(L139&lt;=8,0,IF(L139&lt;=16,(L139-9)*0.0574,IF(L139&lt;=24,(L139-17)*0.0574,0))),0))*IF(L139&lt;0,1,IF(OR(F139="PČ",F139="PŽ",F139="PT"),IF(J139&lt;32,J139/32,1),1))* IF(L139&lt;0,1,IF(OR(F139="EČ",F139="EŽ",F139="JOŽ",F139="JPČ",F139="NEAK"),IF(J139&lt;24,J139/24,1),1))*IF(L139&lt;0,1,IF(OR(F139="PČneol",F139="JEČ",F139="JEOF",F139="JnPČ",F139="JnEČ",F139="JčPČ",F139="JčEČ"),IF(J139&lt;16,J139/16,1),1))*IF(L139&lt;0,1,IF(F139="EČneol",IF(J139&lt;8,J139/8,1),1))</f>
        <v>35.700000000000003</v>
      </c>
      <c r="O139" s="9">
        <f t="shared" ref="O139:O141" si="67">IF(F139="OŽ",N139,IF(H139="Ne",IF(J139*0.3&lt;J139-L139,N139,0),IF(J139*0.1&lt;J139-L139,N139,0)))</f>
        <v>35.700000000000003</v>
      </c>
      <c r="P139" s="4">
        <f t="shared" ref="P139" si="68">IF(O139=0,0,IF(F139="OŽ",IF(L139&gt;35,0,IF(J139&gt;35,(36-L139)*1.836,((36-L139)-(36-J139))*1.836)),0)+IF(F139="PČ",IF(L139&gt;31,0,IF(J139&gt;31,(32-L139)*1.347,((32-L139)-(32-J139))*1.347)),0)+ IF(F139="PČneol",IF(L139&gt;15,0,IF(J139&gt;15,(16-L139)*0.255,((16-L139)-(16-J139))*0.255)),0)+IF(F139="PŽ",IF(L139&gt;31,0,IF(J139&gt;31,(32-L139)*0.255,((32-L139)-(32-J139))*0.255)),0)+IF(F139="EČ",IF(L139&gt;23,0,IF(J139&gt;23,(24-L139)*0.612,((24-L139)-(24-J139))*0.612)),0)+IF(F139="EČneol",IF(L139&gt;7,0,IF(J139&gt;7,(8-L139)*0.204,((8-L139)-(8-J139))*0.204)),0)+IF(F139="EŽ",IF(L139&gt;23,0,IF(J139&gt;23,(24-L139)*0.204,((24-L139)-(24-J139))*0.204)),0)+IF(F139="PT",IF(L139&gt;31,0,IF(J139&gt;31,(32-L139)*0.204,((32-L139)-(32-J139))*0.204)),0)+IF(F139="JOŽ",IF(L139&gt;23,0,IF(J139&gt;23,(24-L139)*0.255,((24-L139)-(24-J139))*0.255)),0)+IF(F139="JPČ",IF(L139&gt;23,0,IF(J139&gt;23,(24-L139)*0.204,((24-L139)-(24-J139))*0.204)),0)+IF(F139="JEČ",IF(L139&gt;15,0,IF(J139&gt;15,(16-L139)*0.102,((16-L139)-(16-J139))*0.102)),0)+IF(F139="JEOF",IF(L139&gt;15,0,IF(J139&gt;15,(16-L139)*0.102,((16-L139)-(16-J139))*0.102)),0)+IF(F139="JnPČ",IF(L139&gt;15,0,IF(J139&gt;15,(16-L139)*0.153,((16-L139)-(16-J139))*0.153)),0)+IF(F139="JnEČ",IF(L139&gt;15,0,IF(J139&gt;15,(16-L139)*0.0765,((16-L139)-(16-J139))*0.0765)),0)+IF(F139="JčPČ",IF(L139&gt;15,0,IF(J139&gt;15,(16-L139)*0.06375,((16-L139)-(16-J139))*0.06375)),0)+IF(F139="JčEČ",IF(L139&gt;15,0,IF(J139&gt;15,(16-L139)*0.051,((16-L139)-(16-J139))*0.051)),0)+IF(F139="NEAK",IF(L139&gt;23,0,IF(J139&gt;23,(24-L139)*0.03444,((24-L139)-(24-J139))*0.03444)),0))</f>
        <v>2.1419999999999999</v>
      </c>
      <c r="Q139" s="11">
        <f t="shared" ref="Q139" si="69">IF(ISERROR(P139*100/N139),0,(P139*100/N139))</f>
        <v>5.9999999999999991</v>
      </c>
      <c r="R139" s="10">
        <f t="shared" ref="R139:R141" si="70">IF(Q139&lt;=30,O139+P139,O139+O139*0.3)*IF(G139=1,0.4,IF(G139=2,0.75,IF(G139="1 (kas 4 m. 1 k. nerengiamos)",0.52,1)))*IF(D139="olimpinė",1,IF(M139="Ne",0.5,1))*IF(OR(A$5="Lietuvos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federacija"),IF(OR(J139&lt;8,K139&lt;16),0,1),1)*E139*IF(I139&lt;=1,1,1/I139)*IF(OR(A$5="Lietuvos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15.136800000000003</v>
      </c>
      <c r="S139" s="8"/>
    </row>
    <row r="140" spans="1:19">
      <c r="A140" s="64">
        <v>2</v>
      </c>
      <c r="B140" s="64" t="s">
        <v>57</v>
      </c>
      <c r="C140" s="12">
        <v>100</v>
      </c>
      <c r="D140" s="64" t="s">
        <v>29</v>
      </c>
      <c r="E140" s="64">
        <v>1</v>
      </c>
      <c r="F140" s="64" t="s">
        <v>63</v>
      </c>
      <c r="G140" s="64">
        <v>1</v>
      </c>
      <c r="H140" s="64" t="s">
        <v>31</v>
      </c>
      <c r="I140" s="64"/>
      <c r="J140" s="64">
        <v>41</v>
      </c>
      <c r="K140" s="64">
        <v>17</v>
      </c>
      <c r="L140" s="64">
        <v>8</v>
      </c>
      <c r="M140" s="64" t="s">
        <v>31</v>
      </c>
      <c r="N140" s="3">
        <f t="shared" si="66"/>
        <v>13.5</v>
      </c>
      <c r="O140" s="9">
        <f t="shared" si="67"/>
        <v>13.5</v>
      </c>
      <c r="P140" s="4">
        <f t="shared" ref="P140:P141" si="71">IF(O140=0,0,IF(F140="OŽ",IF(L140&gt;35,0,IF(J140&gt;35,(36-L140)*1.836,((36-L140)-(36-J140))*1.836)),0)+IF(F140="PČ",IF(L140&gt;31,0,IF(J140&gt;31,(32-L140)*1.347,((32-L140)-(32-J140))*1.347)),0)+ IF(F140="PČneol",IF(L140&gt;15,0,IF(J140&gt;15,(16-L140)*0.255,((16-L140)-(16-J140))*0.255)),0)+IF(F140="PŽ",IF(L140&gt;31,0,IF(J140&gt;31,(32-L140)*0.255,((32-L140)-(32-J140))*0.255)),0)+IF(F140="EČ",IF(L140&gt;23,0,IF(J140&gt;23,(24-L140)*0.612,((24-L140)-(24-J140))*0.612)),0)+IF(F140="EČneol",IF(L140&gt;7,0,IF(J140&gt;7,(8-L140)*0.204,((8-L140)-(8-J140))*0.204)),0)+IF(F140="EŽ",IF(L140&gt;23,0,IF(J140&gt;23,(24-L140)*0.204,((24-L140)-(24-J140))*0.204)),0)+IF(F140="PT",IF(L140&gt;31,0,IF(J140&gt;31,(32-L140)*0.204,((32-L140)-(32-J140))*0.204)),0)+IF(F140="JOŽ",IF(L140&gt;23,0,IF(J140&gt;23,(24-L140)*0.255,((24-L140)-(24-J140))*0.255)),0)+IF(F140="JPČ",IF(L140&gt;23,0,IF(J140&gt;23,(24-L140)*0.204,((24-L140)-(24-J140))*0.204)),0)+IF(F140="JEČ",IF(L140&gt;15,0,IF(J140&gt;15,(16-L140)*0.102,((16-L140)-(16-J140))*0.102)),0)+IF(F140="JEOF",IF(L140&gt;15,0,IF(J140&gt;15,(16-L140)*0.102,((16-L140)-(16-J140))*0.102)),0)+IF(F140="JnPČ",IF(L140&gt;15,0,IF(J140&gt;15,(16-L140)*0.153,((16-L140)-(16-J140))*0.153)),0)+IF(F140="JnEČ",IF(L140&gt;15,0,IF(J140&gt;15,(16-L140)*0.0765,((16-L140)-(16-J140))*0.0765)),0)+IF(F140="JčPČ",IF(L140&gt;15,0,IF(J140&gt;15,(16-L140)*0.06375,((16-L140)-(16-J140))*0.06375)),0)+IF(F140="JčEČ",IF(L140&gt;15,0,IF(J140&gt;15,(16-L140)*0.051,((16-L140)-(16-J140))*0.051)),0)+IF(F140="NEAK",IF(L140&gt;23,0,IF(J140&gt;23,(24-L140)*0.03444,((24-L140)-(24-J140))*0.03444)),0))</f>
        <v>1.224</v>
      </c>
      <c r="Q140" s="11">
        <f t="shared" ref="Q140:Q141" si="72">IF(ISERROR(P140*100/N140),0,(P140*100/N140))</f>
        <v>9.0666666666666664</v>
      </c>
      <c r="R140" s="10">
        <f t="shared" si="70"/>
        <v>5.8896000000000006</v>
      </c>
      <c r="S140" s="8"/>
    </row>
    <row r="141" spans="1:19">
      <c r="A141" s="64">
        <v>3</v>
      </c>
      <c r="B141" s="64"/>
      <c r="C141" s="12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3">
        <f t="shared" si="66"/>
        <v>0</v>
      </c>
      <c r="O141" s="9">
        <f t="shared" si="67"/>
        <v>0</v>
      </c>
      <c r="P141" s="4">
        <f t="shared" si="71"/>
        <v>0</v>
      </c>
      <c r="Q141" s="11">
        <f t="shared" si="72"/>
        <v>0</v>
      </c>
      <c r="R141" s="10">
        <f t="shared" si="70"/>
        <v>0</v>
      </c>
      <c r="S141" s="8"/>
    </row>
    <row r="142" spans="1:19">
      <c r="A142" s="67" t="s">
        <v>33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9"/>
      <c r="R142" s="10">
        <f>SUM(R139:R141)</f>
        <v>21.026400000000002</v>
      </c>
      <c r="S142" s="8"/>
    </row>
    <row r="143" spans="1:19" ht="15.75">
      <c r="A143" s="24" t="s">
        <v>34</v>
      </c>
      <c r="B143" s="24"/>
      <c r="C143" s="57" t="s">
        <v>83</v>
      </c>
      <c r="D143" s="58"/>
      <c r="E143" s="58"/>
      <c r="F143" s="58"/>
      <c r="G143" s="58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8"/>
    </row>
    <row r="144" spans="1:19" s="8" customFormat="1" ht="15.75">
      <c r="A144" s="24"/>
      <c r="B144" s="24"/>
      <c r="C144" s="57" t="s">
        <v>84</v>
      </c>
      <c r="D144" s="58"/>
      <c r="E144" s="58"/>
      <c r="F144" s="58"/>
      <c r="G144" s="58"/>
      <c r="H144" s="58"/>
      <c r="I144" s="15"/>
      <c r="J144" s="15"/>
      <c r="K144" s="15"/>
      <c r="L144" s="15"/>
      <c r="M144" s="15"/>
      <c r="N144" s="15"/>
      <c r="O144" s="15"/>
      <c r="P144" s="15"/>
      <c r="Q144" s="15"/>
      <c r="R144" s="16"/>
    </row>
    <row r="145" spans="1:19" s="8" customFormat="1" ht="15.75">
      <c r="A145" s="24"/>
      <c r="B145" s="24"/>
      <c r="C145" s="57" t="s">
        <v>81</v>
      </c>
      <c r="D145" s="58"/>
      <c r="E145" s="58"/>
      <c r="F145" s="58"/>
      <c r="G145" s="58"/>
      <c r="H145" s="58"/>
      <c r="I145" s="58"/>
      <c r="J145" s="15"/>
      <c r="K145" s="15"/>
      <c r="L145" s="15"/>
      <c r="M145" s="15"/>
      <c r="N145" s="15"/>
      <c r="O145" s="15"/>
      <c r="P145" s="15"/>
      <c r="Q145" s="15"/>
      <c r="R145" s="16"/>
    </row>
    <row r="146" spans="1:19">
      <c r="A146" s="49" t="s">
        <v>46</v>
      </c>
      <c r="B146" s="49"/>
      <c r="C146" s="49"/>
      <c r="D146" s="49"/>
      <c r="E146" s="49"/>
      <c r="F146" s="49"/>
      <c r="G146" s="49"/>
      <c r="H146" s="49"/>
      <c r="I146" s="49"/>
      <c r="J146" s="15"/>
      <c r="K146" s="15"/>
      <c r="L146" s="15"/>
      <c r="M146" s="15"/>
      <c r="N146" s="15"/>
      <c r="O146" s="15"/>
      <c r="P146" s="15"/>
      <c r="Q146" s="15"/>
      <c r="R146" s="16"/>
      <c r="S146" s="8"/>
    </row>
    <row r="147" spans="1:19" s="8" customFormat="1">
      <c r="A147" s="49"/>
      <c r="B147" s="49"/>
      <c r="C147" s="49"/>
      <c r="D147" s="49"/>
      <c r="E147" s="49"/>
      <c r="F147" s="49"/>
      <c r="G147" s="49"/>
      <c r="H147" s="49"/>
      <c r="I147" s="49"/>
      <c r="J147" s="15"/>
      <c r="K147" s="15"/>
      <c r="L147" s="15"/>
      <c r="M147" s="15"/>
      <c r="N147" s="15"/>
      <c r="O147" s="15"/>
      <c r="P147" s="15"/>
      <c r="Q147" s="15"/>
      <c r="R147" s="16"/>
    </row>
    <row r="148" spans="1:19" ht="13.9" customHeight="1">
      <c r="A148" s="72" t="s">
        <v>85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60"/>
      <c r="R148" s="8"/>
      <c r="S148" s="8"/>
    </row>
    <row r="149" spans="1:19" ht="15.6" customHeight="1">
      <c r="A149" s="74" t="s">
        <v>27</v>
      </c>
      <c r="B149" s="75"/>
      <c r="C149" s="75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60"/>
      <c r="R149" s="8"/>
      <c r="S149" s="8"/>
    </row>
    <row r="150" spans="1:19" ht="13.9" customHeight="1">
      <c r="A150" s="72" t="s">
        <v>40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60"/>
      <c r="R150" s="8"/>
      <c r="S150" s="8"/>
    </row>
    <row r="151" spans="1:19">
      <c r="A151" s="64">
        <v>1</v>
      </c>
      <c r="B151" s="64" t="s">
        <v>41</v>
      </c>
      <c r="C151" s="12">
        <v>64</v>
      </c>
      <c r="D151" s="64" t="s">
        <v>29</v>
      </c>
      <c r="E151" s="64">
        <v>1</v>
      </c>
      <c r="F151" s="64" t="s">
        <v>30</v>
      </c>
      <c r="G151" s="64">
        <v>2</v>
      </c>
      <c r="H151" s="64" t="s">
        <v>31</v>
      </c>
      <c r="I151" s="64"/>
      <c r="J151" s="64">
        <v>62</v>
      </c>
      <c r="K151" s="64">
        <v>28</v>
      </c>
      <c r="L151" s="64">
        <v>4</v>
      </c>
      <c r="M151" s="64" t="s">
        <v>31</v>
      </c>
      <c r="N151" s="3">
        <f t="shared" ref="N151:N154" si="73">(IF(F151="OŽ",IF(L151=1,550.8,IF(L151=2,426.38,IF(L151=3,342.14,IF(L151=4,181.44,IF(L151=5,168.48,IF(L151=6,155.52,IF(L151=7,148.5,IF(L151=8,144,0))))))))+IF(L151&lt;=8,0,IF(L151&lt;=16,137.7,IF(L151&lt;=24,108,IF(L151&lt;=32,80.1,IF(L151&lt;=36,52.2,0)))))-IF(L151&lt;=8,0,IF(L151&lt;=16,(L151-9)*2.754,IF(L151&lt;=24,(L151-17)* 2.754,IF(L151&lt;=32,(L151-25)* 2.754,IF(L151&lt;=36,(L151-33)*2.754,0))))),0)+IF(F151="PČ",IF(L151=1,449,IF(L151=2,314.6,IF(L151=3,238,IF(L151=4,172,IF(L151=5,159,IF(L151=6,145,IF(L151=7,132,IF(L151=8,119,0))))))))+IF(L151&lt;=8,0,IF(L151&lt;=16,88,IF(L151&lt;=24,55,IF(L151&lt;=32,22,0))))-IF(L151&lt;=8,0,IF(L151&lt;=16,(L151-9)*2.245,IF(L151&lt;=24,(L151-17)*2.245,IF(L151&lt;=32,(L151-25)*2.245,0)))),0)+IF(F151="PČneol",IF(L151=1,85,IF(L151=2,64.61,IF(L151=3,50.76,IF(L151=4,16.25,IF(L151=5,15,IF(L151=6,13.75,IF(L151=7,12.5,IF(L151=8,11.25,0))))))))+IF(L151&lt;=8,0,IF(L151&lt;=16,9,0))-IF(L151&lt;=8,0,IF(L151&lt;=16,(L151-9)*0.425,0)),0)+IF(F151="PŽ",IF(L151=1,85,IF(L151=2,59.5,IF(L151=3,45,IF(L151=4,32.5,IF(L151=5,30,IF(L151=6,27.5,IF(L151=7,25,IF(L151=8,22.5,0))))))))+IF(L151&lt;=8,0,IF(L151&lt;=16,19,IF(L151&lt;=24,13,IF(L151&lt;=32,8,0))))-IF(L151&lt;=8,0,IF(L151&lt;=16,(L151-9)*0.425,IF(L151&lt;=24,(L151-17)*0.425,IF(L151&lt;=32,(L151-25)*0.425,0)))),0)+IF(F151="EČ",IF(L151=1,204,IF(L151=2,156.24,IF(L151=3,123.84,IF(L151=4,72,IF(L151=5,66,IF(L151=6,60,IF(L151=7,54,IF(L151=8,48,0))))))))+IF(L151&lt;=8,0,IF(L151&lt;=16,40,IF(L151&lt;=24,25,0)))-IF(L151&lt;=8,0,IF(L151&lt;=16,(L151-9)*1.02,IF(L151&lt;=24,(L151-17)*1.02,0))),0)+IF(F151="EČneol",IF(L151=1,68,IF(L151=2,51.69,IF(L151=3,40.61,IF(L151=4,13,IF(L151=5,12,IF(L151=6,11,IF(L151=7,10,IF(L151=8,9,0)))))))))+IF(F151="EŽ",IF(L151=1,68,IF(L151=2,47.6,IF(L151=3,36,IF(L151=4,18,IF(L151=5,16.5,IF(L151=6,15,IF(L151=7,13.5,IF(L151=8,12,0))))))))+IF(L151&lt;=8,0,IF(L151&lt;=16,10,IF(L151&lt;=24,6,0)))-IF(L151&lt;=8,0,IF(L151&lt;=16,(L151-9)*0.34,IF(L151&lt;=24,(L151-17)*0.34,0))),0)+IF(F151="PT",IF(L151=1,68,IF(L151=2,52.08,IF(L151=3,41.28,IF(L151=4,24,IF(L151=5,22,IF(L151=6,20,IF(L151=7,18,IF(L151=8,16,0))))))))+IF(L151&lt;=8,0,IF(L151&lt;=16,13,IF(L151&lt;=24,9,IF(L151&lt;=32,4,0))))-IF(L151&lt;=8,0,IF(L151&lt;=16,(L151-9)*0.34,IF(L151&lt;=24,(L151-17)*0.34,IF(L151&lt;=32,(L151-25)*0.34,0)))),0)+IF(F151="JOŽ",IF(L151=1,85,IF(L151=2,59.5,IF(L151=3,45,IF(L151=4,32.5,IF(L151=5,30,IF(L151=6,27.5,IF(L151=7,25,IF(L151=8,22.5,0))))))))+IF(L151&lt;=8,0,IF(L151&lt;=16,19,IF(L151&lt;=24,13,0)))-IF(L151&lt;=8,0,IF(L151&lt;=16,(L151-9)*0.425,IF(L151&lt;=24,(L151-17)*0.425,0))),0)+IF(F151="JPČ",IF(L151=1,68,IF(L151=2,47.6,IF(L151=3,36,IF(L151=4,26,IF(L151=5,24,IF(L151=6,22,IF(L151=7,20,IF(L151=8,18,0))))))))+IF(L151&lt;=8,0,IF(L151&lt;=16,13,IF(L151&lt;=24,9,0)))-IF(L151&lt;=8,0,IF(L151&lt;=16,(L151-9)*0.34,IF(L151&lt;=24,(L151-17)*0.34,0))),0)+IF(F151="JEČ",IF(L151=1,34,IF(L151=2,26.04,IF(L151=3,20.6,IF(L151=4,12,IF(L151=5,11,IF(L151=6,10,IF(L151=7,9,IF(L151=8,8,0))))))))+IF(L151&lt;=8,0,IF(L151&lt;=16,6,0))-IF(L151&lt;=8,0,IF(L151&lt;=16,(L151-9)*0.17,0)),0)+IF(F151="JEOF",IF(L151=1,34,IF(L151=2,26.04,IF(L151=3,20.6,IF(L151=4,12,IF(L151=5,11,IF(L151=6,10,IF(L151=7,9,IF(L151=8,8,0))))))))+IF(L151&lt;=8,0,IF(L151&lt;=16,6,0))-IF(L151&lt;=8,0,IF(L151&lt;=16,(L151-9)*0.17,0)),0)+IF(F151="JnPČ",IF(L151=1,51,IF(L151=2,35.7,IF(L151=3,27,IF(L151=4,19.5,IF(L151=5,18,IF(L151=6,16.5,IF(L151=7,15,IF(L151=8,13.5,0))))))))+IF(L151&lt;=8,0,IF(L151&lt;=16,10,0))-IF(L151&lt;=8,0,IF(L151&lt;=16,(L151-9)*0.255,0)),0)+IF(F151="JnEČ",IF(L151=1,25.5,IF(L151=2,19.53,IF(L151=3,15.48,IF(L151=4,9,IF(L151=5,8.25,IF(L151=6,7.5,IF(L151=7,6.75,IF(L151=8,6,0))))))))+IF(L151&lt;=8,0,IF(L151&lt;=16,5,0))-IF(L151&lt;=8,0,IF(L151&lt;=16,(L151-9)*0.1275,0)),0)+IF(F151="JčPČ",IF(L151=1,21.25,IF(L151=2,14.5,IF(L151=3,11.5,IF(L151=4,7,IF(L151=5,6.5,IF(L151=6,6,IF(L151=7,5.5,IF(L151=8,5,0))))))))+IF(L151&lt;=8,0,IF(L151&lt;=16,4,0))-IF(L151&lt;=8,0,IF(L151&lt;=16,(L151-9)*0.10625,0)),0)+IF(F151="JčEČ",IF(L151=1,17,IF(L151=2,13.02,IF(L151=3,10.32,IF(L151=4,6,IF(L151=5,5.5,IF(L151=6,5,IF(L151=7,4.5,IF(L151=8,4,0))))))))+IF(L151&lt;=8,0,IF(L151&lt;=16,3,0))-IF(L151&lt;=8,0,IF(L151&lt;=16,(L151-9)*0.085,0)),0)+IF(F151="NEAK",IF(L151=1,11.48,IF(L151=2,8.79,IF(L151=3,6.97,IF(L151=4,4.05,IF(L151=5,3.71,IF(L151=6,3.38,IF(L151=7,3.04,IF(L151=8,2.7,0))))))))+IF(L151&lt;=8,0,IF(L151&lt;=16,2,IF(L151&lt;=24,1.3,0)))-IF(L151&lt;=8,0,IF(L151&lt;=16,(L151-9)*0.0574,IF(L151&lt;=24,(L151-17)*0.0574,0))),0))*IF(L151&lt;0,1,IF(OR(F151="PČ",F151="PŽ",F151="PT"),IF(J151&lt;32,J151/32,1),1))* IF(L151&lt;0,1,IF(OR(F151="EČ",F151="EŽ",F151="JOŽ",F151="JPČ",F151="NEAK"),IF(J151&lt;24,J151/24,1),1))*IF(L151&lt;0,1,IF(OR(F151="PČneol",F151="JEČ",F151="JEOF",F151="JnPČ",F151="JnEČ",F151="JčPČ",F151="JčEČ"),IF(J151&lt;16,J151/16,1),1))*IF(L151&lt;0,1,IF(F151="EČneol",IF(J151&lt;8,J151/8,1),1))</f>
        <v>172</v>
      </c>
      <c r="O151" s="9">
        <f t="shared" ref="O151:O155" si="74">IF(F151="OŽ",N151,IF(H151="Ne",IF(J151*0.3&lt;J151-L151,N151,0),IF(J151*0.1&lt;J151-L151,N151,0)))</f>
        <v>172</v>
      </c>
      <c r="P151" s="4">
        <f t="shared" ref="P151" si="75">IF(O151=0,0,IF(F151="OŽ",IF(L151&gt;35,0,IF(J151&gt;35,(36-L151)*1.836,((36-L151)-(36-J151))*1.836)),0)+IF(F151="PČ",IF(L151&gt;31,0,IF(J151&gt;31,(32-L151)*1.347,((32-L151)-(32-J151))*1.347)),0)+ IF(F151="PČneol",IF(L151&gt;15,0,IF(J151&gt;15,(16-L151)*0.255,((16-L151)-(16-J151))*0.255)),0)+IF(F151="PŽ",IF(L151&gt;31,0,IF(J151&gt;31,(32-L151)*0.255,((32-L151)-(32-J151))*0.255)),0)+IF(F151="EČ",IF(L151&gt;23,0,IF(J151&gt;23,(24-L151)*0.612,((24-L151)-(24-J151))*0.612)),0)+IF(F151="EČneol",IF(L151&gt;7,0,IF(J151&gt;7,(8-L151)*0.204,((8-L151)-(8-J151))*0.204)),0)+IF(F151="EŽ",IF(L151&gt;23,0,IF(J151&gt;23,(24-L151)*0.204,((24-L151)-(24-J151))*0.204)),0)+IF(F151="PT",IF(L151&gt;31,0,IF(J151&gt;31,(32-L151)*0.204,((32-L151)-(32-J151))*0.204)),0)+IF(F151="JOŽ",IF(L151&gt;23,0,IF(J151&gt;23,(24-L151)*0.255,((24-L151)-(24-J151))*0.255)),0)+IF(F151="JPČ",IF(L151&gt;23,0,IF(J151&gt;23,(24-L151)*0.204,((24-L151)-(24-J151))*0.204)),0)+IF(F151="JEČ",IF(L151&gt;15,0,IF(J151&gt;15,(16-L151)*0.102,((16-L151)-(16-J151))*0.102)),0)+IF(F151="JEOF",IF(L151&gt;15,0,IF(J151&gt;15,(16-L151)*0.102,((16-L151)-(16-J151))*0.102)),0)+IF(F151="JnPČ",IF(L151&gt;15,0,IF(J151&gt;15,(16-L151)*0.153,((16-L151)-(16-J151))*0.153)),0)+IF(F151="JnEČ",IF(L151&gt;15,0,IF(J151&gt;15,(16-L151)*0.0765,((16-L151)-(16-J151))*0.0765)),0)+IF(F151="JčPČ",IF(L151&gt;15,0,IF(J151&gt;15,(16-L151)*0.06375,((16-L151)-(16-J151))*0.06375)),0)+IF(F151="JčEČ",IF(L151&gt;15,0,IF(J151&gt;15,(16-L151)*0.051,((16-L151)-(16-J151))*0.051)),0)+IF(F151="NEAK",IF(L151&gt;23,0,IF(J151&gt;23,(24-L151)*0.03444,((24-L151)-(24-J151))*0.03444)),0))</f>
        <v>37.716000000000001</v>
      </c>
      <c r="Q151" s="11">
        <f t="shared" ref="Q151" si="76">IF(ISERROR(P151*100/N151),0,(P151*100/N151))</f>
        <v>21.927906976744186</v>
      </c>
      <c r="R151" s="10">
        <f t="shared" ref="R151:R155" si="77">IF(Q151&lt;=30,O151+P151,O151+O151*0.3)*IF(G151=1,0.4,IF(G151=2,0.75,IF(G151="1 (kas 4 m. 1 k. nerengiamos)",0.52,1)))*IF(D151="olimpinė",1,IF(M151="Ne",0.5,1))*IF(OR(A$5="Lietuvos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federacija"),IF(OR(J151&lt;8,K151&lt;16),0,1),1)*E151*IF(I151&lt;=1,1,1/I151)*IF(OR(A$5="Lietuvos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157.28700000000001</v>
      </c>
      <c r="S151" s="8"/>
    </row>
    <row r="152" spans="1:19">
      <c r="A152" s="64">
        <v>2</v>
      </c>
      <c r="B152" s="64" t="s">
        <v>42</v>
      </c>
      <c r="C152" s="12">
        <v>64</v>
      </c>
      <c r="D152" s="64" t="s">
        <v>29</v>
      </c>
      <c r="E152" s="64">
        <v>1</v>
      </c>
      <c r="F152" s="64" t="s">
        <v>30</v>
      </c>
      <c r="G152" s="64">
        <v>2</v>
      </c>
      <c r="H152" s="64" t="s">
        <v>31</v>
      </c>
      <c r="I152" s="64"/>
      <c r="J152" s="64">
        <v>62</v>
      </c>
      <c r="K152" s="64">
        <v>28</v>
      </c>
      <c r="L152" s="64">
        <v>17</v>
      </c>
      <c r="M152" s="64" t="s">
        <v>31</v>
      </c>
      <c r="N152" s="3">
        <f t="shared" si="73"/>
        <v>55</v>
      </c>
      <c r="O152" s="9">
        <f t="shared" si="74"/>
        <v>55</v>
      </c>
      <c r="P152" s="4">
        <f t="shared" ref="P152:P155" si="78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20.204999999999998</v>
      </c>
      <c r="Q152" s="11">
        <f t="shared" ref="Q152:Q155" si="79">IF(ISERROR(P152*100/N152),0,(P152*100/N152))</f>
        <v>36.736363636363635</v>
      </c>
      <c r="R152" s="10">
        <f t="shared" si="77"/>
        <v>53.625</v>
      </c>
      <c r="S152" s="8"/>
    </row>
    <row r="153" spans="1:19">
      <c r="A153" s="64">
        <v>3</v>
      </c>
      <c r="B153" s="64" t="s">
        <v>43</v>
      </c>
      <c r="C153" s="12">
        <v>64</v>
      </c>
      <c r="D153" s="64" t="s">
        <v>29</v>
      </c>
      <c r="E153" s="64">
        <v>1</v>
      </c>
      <c r="F153" s="64" t="s">
        <v>30</v>
      </c>
      <c r="G153" s="64">
        <v>2</v>
      </c>
      <c r="H153" s="64" t="s">
        <v>31</v>
      </c>
      <c r="I153" s="64"/>
      <c r="J153" s="64">
        <v>62</v>
      </c>
      <c r="K153" s="64">
        <v>28</v>
      </c>
      <c r="L153" s="64">
        <v>11</v>
      </c>
      <c r="M153" s="64" t="s">
        <v>31</v>
      </c>
      <c r="N153" s="3">
        <f t="shared" si="73"/>
        <v>83.51</v>
      </c>
      <c r="O153" s="9">
        <f t="shared" si="74"/>
        <v>83.51</v>
      </c>
      <c r="P153" s="4">
        <f t="shared" si="78"/>
        <v>28.286999999999999</v>
      </c>
      <c r="Q153" s="11">
        <f t="shared" si="79"/>
        <v>33.872590108968978</v>
      </c>
      <c r="R153" s="10">
        <f t="shared" si="77"/>
        <v>81.422250000000005</v>
      </c>
      <c r="S153" s="8"/>
    </row>
    <row r="154" spans="1:19">
      <c r="A154" s="64">
        <v>4</v>
      </c>
      <c r="B154" s="64" t="s">
        <v>28</v>
      </c>
      <c r="C154" s="12">
        <v>64</v>
      </c>
      <c r="D154" s="64" t="s">
        <v>29</v>
      </c>
      <c r="E154" s="64">
        <v>1</v>
      </c>
      <c r="F154" s="64" t="s">
        <v>30</v>
      </c>
      <c r="G154" s="64">
        <v>2</v>
      </c>
      <c r="H154" s="64" t="s">
        <v>31</v>
      </c>
      <c r="I154" s="64"/>
      <c r="J154" s="64">
        <v>62</v>
      </c>
      <c r="K154" s="64">
        <v>28</v>
      </c>
      <c r="L154" s="64">
        <v>6</v>
      </c>
      <c r="M154" s="64" t="s">
        <v>31</v>
      </c>
      <c r="N154" s="3">
        <f t="shared" si="73"/>
        <v>145</v>
      </c>
      <c r="O154" s="9">
        <f t="shared" si="74"/>
        <v>145</v>
      </c>
      <c r="P154" s="4">
        <f t="shared" si="78"/>
        <v>35.021999999999998</v>
      </c>
      <c r="Q154" s="11">
        <f t="shared" si="79"/>
        <v>24.153103448275861</v>
      </c>
      <c r="R154" s="10">
        <f t="shared" si="77"/>
        <v>135.01650000000001</v>
      </c>
      <c r="S154" s="8"/>
    </row>
    <row r="155" spans="1:19">
      <c r="A155" s="64">
        <v>5</v>
      </c>
      <c r="B155" s="64"/>
      <c r="C155" s="1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3">
        <f>(IF(F155="OŽ",IF(L155=1,550.8,IF(L155=2,426.38,IF(L155=3,342.14,IF(L155=4,181.44,IF(L155=5,168.48,IF(L155=6,155.52,IF(L155=7,148.5,IF(L155=8,144,0))))))))+IF(L155&lt;=8,0,IF(L155&lt;=16,137.7,IF(L155&lt;=24,108,IF(L155&lt;=32,80.1,IF(L155&lt;=36,52.2,0)))))-IF(L155&lt;=8,0,IF(L155&lt;=16,(L155-9)*2.754,IF(L155&lt;=24,(L155-17)* 2.754,IF(L155&lt;=32,(L155-25)* 2.754,IF(L155&lt;=36,(L155-33)*2.754,0))))),0)+IF(F155="PČ",IF(L155=1,449,IF(L155=2,314.6,IF(L155=3,238,IF(L155=4,172,IF(L155=5,159,IF(L155=6,145,IF(L155=7,132,IF(L155=8,119,0))))))))+IF(L155&lt;=8,0,IF(L155&lt;=16,88,IF(L155&lt;=24,55,IF(L155&lt;=32,22,0))))-IF(L155&lt;=8,0,IF(L155&lt;=16,(L155-9)*2.245,IF(L155&lt;=24,(L155-17)*2.245,IF(L155&lt;=32,(L155-25)*2.245,0)))),0)+IF(F155="PČneol",IF(L155=1,85,IF(L155=2,64.61,IF(L155=3,50.76,IF(L155=4,16.25,IF(L155=5,15,IF(L155=6,13.75,IF(L155=7,12.5,IF(L155=8,11.25,0))))))))+IF(L155&lt;=8,0,IF(L155&lt;=16,9,0))-IF(L155&lt;=8,0,IF(L155&lt;=16,(L155-9)*0.425,0)),0)+IF(F155="PŽ",IF(L155=1,85,IF(L155=2,59.5,IF(L155=3,45,IF(L155=4,32.5,IF(L155=5,30,IF(L155=6,27.5,IF(L155=7,25,IF(L155=8,22.5,0))))))))+IF(L155&lt;=8,0,IF(L155&lt;=16,19,IF(L155&lt;=24,13,IF(L155&lt;=32,8,0))))-IF(L155&lt;=8,0,IF(L155&lt;=16,(L155-9)*0.425,IF(L155&lt;=24,(L155-17)*0.425,IF(L155&lt;=32,(L155-25)*0.425,0)))),0)+IF(F155="EČ",IF(L155=1,204,IF(L155=2,156.24,IF(L155=3,123.84,IF(L155=4,72,IF(L155=5,66,IF(L155=6,60,IF(L155=7,54,IF(L155=8,48,0))))))))+IF(L155&lt;=8,0,IF(L155&lt;=16,40,IF(L155&lt;=24,25,0)))-IF(L155&lt;=8,0,IF(L155&lt;=16,(L155-9)*1.02,IF(L155&lt;=24,(L155-17)*1.02,0))),0)+IF(F155="EČneol",IF(L155=1,68,IF(L155=2,51.69,IF(L155=3,40.61,IF(L155=4,13,IF(L155=5,12,IF(L155=6,11,IF(L155=7,10,IF(L155=8,9,0)))))))))+IF(F155="EŽ",IF(L155=1,68,IF(L155=2,47.6,IF(L155=3,36,IF(L155=4,18,IF(L155=5,16.5,IF(L155=6,15,IF(L155=7,13.5,IF(L155=8,12,0))))))))+IF(L155&lt;=8,0,IF(L155&lt;=16,10,IF(L155&lt;=24,6,0)))-IF(L155&lt;=8,0,IF(L155&lt;=16,(L155-9)*0.34,IF(L155&lt;=24,(L155-17)*0.34,0))),0)+IF(F155="PT",IF(L155=1,68,IF(L155=2,52.08,IF(L155=3,41.28,IF(L155=4,24,IF(L155=5,22,IF(L155=6,20,IF(L155=7,18,IF(L155=8,16,0))))))))+IF(L155&lt;=8,0,IF(L155&lt;=16,13,IF(L155&lt;=24,9,IF(L155&lt;=32,4,0))))-IF(L155&lt;=8,0,IF(L155&lt;=16,(L155-9)*0.34,IF(L155&lt;=24,(L155-17)*0.34,IF(L155&lt;=32,(L155-25)*0.34,0)))),0)+IF(F155="JOŽ",IF(L155=1,85,IF(L155=2,59.5,IF(L155=3,45,IF(L155=4,32.5,IF(L155=5,30,IF(L155=6,27.5,IF(L155=7,25,IF(L155=8,22.5,0))))))))+IF(L155&lt;=8,0,IF(L155&lt;=16,19,IF(L155&lt;=24,13,0)))-IF(L155&lt;=8,0,IF(L155&lt;=16,(L155-9)*0.425,IF(L155&lt;=24,(L155-17)*0.425,0))),0)+IF(F155="JPČ",IF(L155=1,68,IF(L155=2,47.6,IF(L155=3,36,IF(L155=4,26,IF(L155=5,24,IF(L155=6,22,IF(L155=7,20,IF(L155=8,18,0))))))))+IF(L155&lt;=8,0,IF(L155&lt;=16,13,IF(L155&lt;=24,9,0)))-IF(L155&lt;=8,0,IF(L155&lt;=16,(L155-9)*0.34,IF(L155&lt;=24,(L155-17)*0.34,0))),0)+IF(F155="JEČ",IF(L155=1,34,IF(L155=2,26.04,IF(L155=3,20.6,IF(L155=4,12,IF(L155=5,11,IF(L155=6,10,IF(L155=7,9,IF(L155=8,8,0))))))))+IF(L155&lt;=8,0,IF(L155&lt;=16,6,0))-IF(L155&lt;=8,0,IF(L155&lt;=16,(L155-9)*0.17,0)),0)+IF(F155="JEOF",IF(L155=1,34,IF(L155=2,26.04,IF(L155=3,20.6,IF(L155=4,12,IF(L155=5,11,IF(L155=6,10,IF(L155=7,9,IF(L155=8,8,0))))))))+IF(L155&lt;=8,0,IF(L155&lt;=16,6,0))-IF(L155&lt;=8,0,IF(L155&lt;=16,(L155-9)*0.17,0)),0)+IF(F155="JnPČ",IF(L155=1,51,IF(L155=2,35.7,IF(L155=3,27,IF(L155=4,19.5,IF(L155=5,18,IF(L155=6,16.5,IF(L155=7,15,IF(L155=8,13.5,0))))))))+IF(L155&lt;=8,0,IF(L155&lt;=16,10,0))-IF(L155&lt;=8,0,IF(L155&lt;=16,(L155-9)*0.255,0)),0)+IF(F155="JnEČ",IF(L155=1,25.5,IF(L155=2,19.53,IF(L155=3,15.48,IF(L155=4,9,IF(L155=5,8.25,IF(L155=6,7.5,IF(L155=7,6.75,IF(L155=8,6,0))))))))+IF(L155&lt;=8,0,IF(L155&lt;=16,5,0))-IF(L155&lt;=8,0,IF(L155&lt;=16,(L155-9)*0.1275,0)),0)+IF(F155="JčPČ",IF(L155=1,21.25,IF(L155=2,14.5,IF(L155=3,11.5,IF(L155=4,7,IF(L155=5,6.5,IF(L155=6,6,IF(L155=7,5.5,IF(L155=8,5,0))))))))+IF(L155&lt;=8,0,IF(L155&lt;=16,4,0))-IF(L155&lt;=8,0,IF(L155&lt;=16,(L155-9)*0.10625,0)),0)+IF(F155="JčEČ",IF(L155=1,17,IF(L155=2,13.02,IF(L155=3,10.32,IF(L155=4,6,IF(L155=5,5.5,IF(L155=6,5,IF(L155=7,4.5,IF(L155=8,4,0))))))))+IF(L155&lt;=8,0,IF(L155&lt;=16,3,0))-IF(L155&lt;=8,0,IF(L155&lt;=16,(L155-9)*0.085,0)),0)+IF(F155="NEAK",IF(L155=1,11.48,IF(L155=2,8.79,IF(L155=3,6.97,IF(L155=4,4.05,IF(L155=5,3.71,IF(L155=6,3.38,IF(L155=7,3.04,IF(L155=8,2.7,0))))))))+IF(L155&lt;=8,0,IF(L155&lt;=16,2,IF(L155&lt;=24,1.3,0)))-IF(L155&lt;=8,0,IF(L155&lt;=16,(L155-9)*0.0574,IF(L155&lt;=24,(L155-17)*0.0574,0))),0))*IF(L155&lt;0,1,IF(OR(F155="PČ",F155="PŽ",F155="PT"),IF(J155&lt;32,J155/32,1),1))* IF(L155&lt;0,1,IF(OR(F155="EČ",F155="EŽ",F155="JOŽ",F155="JPČ",F155="NEAK"),IF(J155&lt;24,J155/24,1),1))*IF(L155&lt;0,1,IF(OR(F155="PČneol",F155="JEČ",F155="JEOF",F155="JnPČ",F155="JnEČ",F155="JčPČ",F155="JčEČ"),IF(J155&lt;16,J155/16,1),1))*IF(L155&lt;0,1,IF(F155="EČneol",IF(J155&lt;8,J155/8,1),1))</f>
        <v>0</v>
      </c>
      <c r="O155" s="9">
        <f t="shared" si="74"/>
        <v>0</v>
      </c>
      <c r="P155" s="4">
        <f t="shared" si="78"/>
        <v>0</v>
      </c>
      <c r="Q155" s="11">
        <f t="shared" si="79"/>
        <v>0</v>
      </c>
      <c r="R155" s="10">
        <f t="shared" si="77"/>
        <v>0</v>
      </c>
      <c r="S155" s="8"/>
    </row>
    <row r="156" spans="1:19" ht="13.9" customHeight="1">
      <c r="A156" s="67" t="s">
        <v>33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9"/>
      <c r="R156" s="10">
        <f>SUM(R151:R155)</f>
        <v>427.35075000000001</v>
      </c>
      <c r="S156" s="8"/>
    </row>
    <row r="157" spans="1:19" ht="15.75">
      <c r="A157" s="24" t="s">
        <v>34</v>
      </c>
      <c r="B157" s="24"/>
      <c r="C157" s="57" t="s">
        <v>86</v>
      </c>
      <c r="D157" s="58"/>
      <c r="E157" s="58"/>
      <c r="F157" s="58"/>
      <c r="G157" s="58"/>
      <c r="H157" s="58"/>
      <c r="I157" s="58"/>
      <c r="J157" s="15"/>
      <c r="K157" s="15"/>
      <c r="L157" s="15"/>
      <c r="M157" s="15"/>
      <c r="N157" s="15"/>
      <c r="O157" s="15"/>
      <c r="P157" s="15"/>
      <c r="Q157" s="15"/>
      <c r="R157" s="16"/>
      <c r="S157" s="8"/>
    </row>
    <row r="158" spans="1:19">
      <c r="A158" s="49" t="s">
        <v>46</v>
      </c>
      <c r="B158" s="49"/>
      <c r="C158" s="49"/>
      <c r="D158" s="49"/>
      <c r="E158" s="49"/>
      <c r="F158" s="49"/>
      <c r="G158" s="49"/>
      <c r="H158" s="49"/>
      <c r="I158" s="49"/>
      <c r="J158" s="15"/>
      <c r="K158" s="15"/>
      <c r="L158" s="15"/>
      <c r="M158" s="15"/>
      <c r="N158" s="15"/>
      <c r="O158" s="15"/>
      <c r="P158" s="15"/>
      <c r="Q158" s="15"/>
      <c r="R158" s="16"/>
      <c r="S158" s="8"/>
    </row>
    <row r="159" spans="1:19" s="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19">
      <c r="A160" s="72" t="s">
        <v>87</v>
      </c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60"/>
      <c r="R160" s="8"/>
      <c r="S160" s="8"/>
    </row>
    <row r="161" spans="1:19" ht="18">
      <c r="A161" s="74" t="s">
        <v>27</v>
      </c>
      <c r="B161" s="75"/>
      <c r="C161" s="75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60"/>
      <c r="R161" s="8"/>
      <c r="S161" s="8"/>
    </row>
    <row r="162" spans="1:19">
      <c r="A162" s="72" t="s">
        <v>40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60"/>
      <c r="R162" s="8"/>
      <c r="S162" s="8"/>
    </row>
    <row r="163" spans="1:19">
      <c r="A163" s="64">
        <v>1</v>
      </c>
      <c r="B163" s="64" t="s">
        <v>41</v>
      </c>
      <c r="C163" s="12">
        <v>64</v>
      </c>
      <c r="D163" s="64" t="s">
        <v>29</v>
      </c>
      <c r="E163" s="64">
        <v>1</v>
      </c>
      <c r="F163" s="64" t="s">
        <v>30</v>
      </c>
      <c r="G163" s="64">
        <v>2</v>
      </c>
      <c r="H163" s="64" t="s">
        <v>31</v>
      </c>
      <c r="I163" s="64"/>
      <c r="J163" s="64">
        <v>61</v>
      </c>
      <c r="K163" s="64">
        <v>28</v>
      </c>
      <c r="L163" s="64">
        <v>5</v>
      </c>
      <c r="M163" s="64" t="s">
        <v>31</v>
      </c>
      <c r="N163" s="3">
        <f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159</v>
      </c>
      <c r="O163" s="9">
        <f t="shared" ref="O163:O168" si="80">IF(F163="OŽ",N163,IF(H163="Ne",IF(J163*0.3&lt;J163-L163,N163,0),IF(J163*0.1&lt;J163-L163,N163,0)))</f>
        <v>159</v>
      </c>
      <c r="P163" s="4">
        <f t="shared" ref="P163" si="81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36.369</v>
      </c>
      <c r="Q163" s="11">
        <f t="shared" ref="Q163" si="82">IF(ISERROR(P163*100/N163),0,(P163*100/N163))</f>
        <v>22.873584905660376</v>
      </c>
      <c r="R163" s="10">
        <f t="shared" ref="R163:R168" si="83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146.52674999999999</v>
      </c>
      <c r="S163" s="8"/>
    </row>
    <row r="164" spans="1:19">
      <c r="A164" s="64">
        <v>2</v>
      </c>
      <c r="B164" s="64" t="s">
        <v>42</v>
      </c>
      <c r="C164" s="12">
        <v>64</v>
      </c>
      <c r="D164" s="64" t="s">
        <v>29</v>
      </c>
      <c r="E164" s="64">
        <v>1</v>
      </c>
      <c r="F164" s="64" t="s">
        <v>30</v>
      </c>
      <c r="G164" s="64">
        <v>2</v>
      </c>
      <c r="H164" s="64" t="s">
        <v>31</v>
      </c>
      <c r="I164" s="64"/>
      <c r="J164" s="64">
        <v>61</v>
      </c>
      <c r="K164" s="64">
        <v>28</v>
      </c>
      <c r="L164" s="64">
        <v>7</v>
      </c>
      <c r="M164" s="64" t="s">
        <v>31</v>
      </c>
      <c r="N164" s="3">
        <f t="shared" ref="N164:N168" si="84">(IF(F164="OŽ",IF(L164=1,550.8,IF(L164=2,426.38,IF(L164=3,342.14,IF(L164=4,181.44,IF(L164=5,168.48,IF(L164=6,155.52,IF(L164=7,148.5,IF(L164=8,144,0))))))))+IF(L164&lt;=8,0,IF(L164&lt;=16,137.7,IF(L164&lt;=24,108,IF(L164&lt;=32,80.1,IF(L164&lt;=36,52.2,0)))))-IF(L164&lt;=8,0,IF(L164&lt;=16,(L164-9)*2.754,IF(L164&lt;=24,(L164-17)* 2.754,IF(L164&lt;=32,(L164-25)* 2.754,IF(L164&lt;=36,(L164-33)*2.754,0))))),0)+IF(F164="PČ",IF(L164=1,449,IF(L164=2,314.6,IF(L164=3,238,IF(L164=4,172,IF(L164=5,159,IF(L164=6,145,IF(L164=7,132,IF(L164=8,119,0))))))))+IF(L164&lt;=8,0,IF(L164&lt;=16,88,IF(L164&lt;=24,55,IF(L164&lt;=32,22,0))))-IF(L164&lt;=8,0,IF(L164&lt;=16,(L164-9)*2.245,IF(L164&lt;=24,(L164-17)*2.245,IF(L164&lt;=32,(L164-25)*2.245,0)))),0)+IF(F164="PČneol",IF(L164=1,85,IF(L164=2,64.61,IF(L164=3,50.76,IF(L164=4,16.25,IF(L164=5,15,IF(L164=6,13.75,IF(L164=7,12.5,IF(L164=8,11.25,0))))))))+IF(L164&lt;=8,0,IF(L164&lt;=16,9,0))-IF(L164&lt;=8,0,IF(L164&lt;=16,(L164-9)*0.425,0)),0)+IF(F164="PŽ",IF(L164=1,85,IF(L164=2,59.5,IF(L164=3,45,IF(L164=4,32.5,IF(L164=5,30,IF(L164=6,27.5,IF(L164=7,25,IF(L164=8,22.5,0))))))))+IF(L164&lt;=8,0,IF(L164&lt;=16,19,IF(L164&lt;=24,13,IF(L164&lt;=32,8,0))))-IF(L164&lt;=8,0,IF(L164&lt;=16,(L164-9)*0.425,IF(L164&lt;=24,(L164-17)*0.425,IF(L164&lt;=32,(L164-25)*0.425,0)))),0)+IF(F164="EČ",IF(L164=1,204,IF(L164=2,156.24,IF(L164=3,123.84,IF(L164=4,72,IF(L164=5,66,IF(L164=6,60,IF(L164=7,54,IF(L164=8,48,0))))))))+IF(L164&lt;=8,0,IF(L164&lt;=16,40,IF(L164&lt;=24,25,0)))-IF(L164&lt;=8,0,IF(L164&lt;=16,(L164-9)*1.02,IF(L164&lt;=24,(L164-17)*1.02,0))),0)+IF(F164="EČneol",IF(L164=1,68,IF(L164=2,51.69,IF(L164=3,40.61,IF(L164=4,13,IF(L164=5,12,IF(L164=6,11,IF(L164=7,10,IF(L164=8,9,0)))))))))+IF(F164="EŽ",IF(L164=1,68,IF(L164=2,47.6,IF(L164=3,36,IF(L164=4,18,IF(L164=5,16.5,IF(L164=6,15,IF(L164=7,13.5,IF(L164=8,12,0))))))))+IF(L164&lt;=8,0,IF(L164&lt;=16,10,IF(L164&lt;=24,6,0)))-IF(L164&lt;=8,0,IF(L164&lt;=16,(L164-9)*0.34,IF(L164&lt;=24,(L164-17)*0.34,0))),0)+IF(F164="PT",IF(L164=1,68,IF(L164=2,52.08,IF(L164=3,41.28,IF(L164=4,24,IF(L164=5,22,IF(L164=6,20,IF(L164=7,18,IF(L164=8,16,0))))))))+IF(L164&lt;=8,0,IF(L164&lt;=16,13,IF(L164&lt;=24,9,IF(L164&lt;=32,4,0))))-IF(L164&lt;=8,0,IF(L164&lt;=16,(L164-9)*0.34,IF(L164&lt;=24,(L164-17)*0.34,IF(L164&lt;=32,(L164-25)*0.34,0)))),0)+IF(F164="JOŽ",IF(L164=1,85,IF(L164=2,59.5,IF(L164=3,45,IF(L164=4,32.5,IF(L164=5,30,IF(L164=6,27.5,IF(L164=7,25,IF(L164=8,22.5,0))))))))+IF(L164&lt;=8,0,IF(L164&lt;=16,19,IF(L164&lt;=24,13,0)))-IF(L164&lt;=8,0,IF(L164&lt;=16,(L164-9)*0.425,IF(L164&lt;=24,(L164-17)*0.425,0))),0)+IF(F164="JPČ",IF(L164=1,68,IF(L164=2,47.6,IF(L164=3,36,IF(L164=4,26,IF(L164=5,24,IF(L164=6,22,IF(L164=7,20,IF(L164=8,18,0))))))))+IF(L164&lt;=8,0,IF(L164&lt;=16,13,IF(L164&lt;=24,9,0)))-IF(L164&lt;=8,0,IF(L164&lt;=16,(L164-9)*0.34,IF(L164&lt;=24,(L164-17)*0.34,0))),0)+IF(F164="JEČ",IF(L164=1,34,IF(L164=2,26.04,IF(L164=3,20.6,IF(L164=4,12,IF(L164=5,11,IF(L164=6,10,IF(L164=7,9,IF(L164=8,8,0))))))))+IF(L164&lt;=8,0,IF(L164&lt;=16,6,0))-IF(L164&lt;=8,0,IF(L164&lt;=16,(L164-9)*0.17,0)),0)+IF(F164="JEOF",IF(L164=1,34,IF(L164=2,26.04,IF(L164=3,20.6,IF(L164=4,12,IF(L164=5,11,IF(L164=6,10,IF(L164=7,9,IF(L164=8,8,0))))))))+IF(L164&lt;=8,0,IF(L164&lt;=16,6,0))-IF(L164&lt;=8,0,IF(L164&lt;=16,(L164-9)*0.17,0)),0)+IF(F164="JnPČ",IF(L164=1,51,IF(L164=2,35.7,IF(L164=3,27,IF(L164=4,19.5,IF(L164=5,18,IF(L164=6,16.5,IF(L164=7,15,IF(L164=8,13.5,0))))))))+IF(L164&lt;=8,0,IF(L164&lt;=16,10,0))-IF(L164&lt;=8,0,IF(L164&lt;=16,(L164-9)*0.255,0)),0)+IF(F164="JnEČ",IF(L164=1,25.5,IF(L164=2,19.53,IF(L164=3,15.48,IF(L164=4,9,IF(L164=5,8.25,IF(L164=6,7.5,IF(L164=7,6.75,IF(L164=8,6,0))))))))+IF(L164&lt;=8,0,IF(L164&lt;=16,5,0))-IF(L164&lt;=8,0,IF(L164&lt;=16,(L164-9)*0.1275,0)),0)+IF(F164="JčPČ",IF(L164=1,21.25,IF(L164=2,14.5,IF(L164=3,11.5,IF(L164=4,7,IF(L164=5,6.5,IF(L164=6,6,IF(L164=7,5.5,IF(L164=8,5,0))))))))+IF(L164&lt;=8,0,IF(L164&lt;=16,4,0))-IF(L164&lt;=8,0,IF(L164&lt;=16,(L164-9)*0.10625,0)),0)+IF(F164="JčEČ",IF(L164=1,17,IF(L164=2,13.02,IF(L164=3,10.32,IF(L164=4,6,IF(L164=5,5.5,IF(L164=6,5,IF(L164=7,4.5,IF(L164=8,4,0))))))))+IF(L164&lt;=8,0,IF(L164&lt;=16,3,0))-IF(L164&lt;=8,0,IF(L164&lt;=16,(L164-9)*0.085,0)),0)+IF(F164="NEAK",IF(L164=1,11.48,IF(L164=2,8.79,IF(L164=3,6.97,IF(L164=4,4.05,IF(L164=5,3.71,IF(L164=6,3.38,IF(L164=7,3.04,IF(L164=8,2.7,0))))))))+IF(L164&lt;=8,0,IF(L164&lt;=16,2,IF(L164&lt;=24,1.3,0)))-IF(L164&lt;=8,0,IF(L164&lt;=16,(L164-9)*0.0574,IF(L164&lt;=24,(L164-17)*0.0574,0))),0))*IF(L164&lt;0,1,IF(OR(F164="PČ",F164="PŽ",F164="PT"),IF(J164&lt;32,J164/32,1),1))* IF(L164&lt;0,1,IF(OR(F164="EČ",F164="EŽ",F164="JOŽ",F164="JPČ",F164="NEAK"),IF(J164&lt;24,J164/24,1),1))*IF(L164&lt;0,1,IF(OR(F164="PČneol",F164="JEČ",F164="JEOF",F164="JnPČ",F164="JnEČ",F164="JčPČ",F164="JčEČ"),IF(J164&lt;16,J164/16,1),1))*IF(L164&lt;0,1,IF(F164="EČneol",IF(J164&lt;8,J164/8,1),1))</f>
        <v>132</v>
      </c>
      <c r="O164" s="9">
        <f t="shared" si="80"/>
        <v>132</v>
      </c>
      <c r="P164" s="4">
        <f t="shared" ref="P164:P168" si="85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33.674999999999997</v>
      </c>
      <c r="Q164" s="11">
        <f t="shared" ref="Q164:Q168" si="86">IF(ISERROR(P164*100/N164),0,(P164*100/N164))</f>
        <v>25.511363636363633</v>
      </c>
      <c r="R164" s="10">
        <f t="shared" si="83"/>
        <v>124.25625000000001</v>
      </c>
      <c r="S164" s="8"/>
    </row>
    <row r="165" spans="1:19">
      <c r="A165" s="64">
        <v>3</v>
      </c>
      <c r="B165" s="64" t="s">
        <v>43</v>
      </c>
      <c r="C165" s="12">
        <v>64</v>
      </c>
      <c r="D165" s="64" t="s">
        <v>29</v>
      </c>
      <c r="E165" s="64">
        <v>1</v>
      </c>
      <c r="F165" s="64" t="s">
        <v>30</v>
      </c>
      <c r="G165" s="64">
        <v>2</v>
      </c>
      <c r="H165" s="64" t="s">
        <v>31</v>
      </c>
      <c r="I165" s="64"/>
      <c r="J165" s="64">
        <v>61</v>
      </c>
      <c r="K165" s="64">
        <v>28</v>
      </c>
      <c r="L165" s="64">
        <v>3</v>
      </c>
      <c r="M165" s="64" t="s">
        <v>31</v>
      </c>
      <c r="N165" s="3">
        <f t="shared" si="84"/>
        <v>238</v>
      </c>
      <c r="O165" s="9">
        <f t="shared" si="80"/>
        <v>238</v>
      </c>
      <c r="P165" s="4">
        <f t="shared" si="85"/>
        <v>39.063000000000002</v>
      </c>
      <c r="Q165" s="11">
        <f t="shared" si="86"/>
        <v>16.413025210084033</v>
      </c>
      <c r="R165" s="10">
        <f t="shared" si="83"/>
        <v>207.79724999999999</v>
      </c>
      <c r="S165" s="8"/>
    </row>
    <row r="166" spans="1:19">
      <c r="A166" s="64">
        <v>4</v>
      </c>
      <c r="B166" s="64" t="s">
        <v>44</v>
      </c>
      <c r="C166" s="12">
        <v>64</v>
      </c>
      <c r="D166" s="64" t="s">
        <v>29</v>
      </c>
      <c r="E166" s="64">
        <v>1</v>
      </c>
      <c r="F166" s="64" t="s">
        <v>30</v>
      </c>
      <c r="G166" s="64">
        <v>2</v>
      </c>
      <c r="H166" s="64" t="s">
        <v>31</v>
      </c>
      <c r="I166" s="64"/>
      <c r="J166" s="64">
        <v>61</v>
      </c>
      <c r="K166" s="64">
        <v>28</v>
      </c>
      <c r="L166" s="64">
        <v>11</v>
      </c>
      <c r="M166" s="64" t="s">
        <v>31</v>
      </c>
      <c r="N166" s="3">
        <f t="shared" si="84"/>
        <v>83.51</v>
      </c>
      <c r="O166" s="9">
        <f t="shared" si="80"/>
        <v>83.51</v>
      </c>
      <c r="P166" s="4">
        <f t="shared" si="85"/>
        <v>28.286999999999999</v>
      </c>
      <c r="Q166" s="11">
        <f t="shared" si="86"/>
        <v>33.872590108968978</v>
      </c>
      <c r="R166" s="10">
        <f t="shared" si="83"/>
        <v>81.422250000000005</v>
      </c>
      <c r="S166" s="8"/>
    </row>
    <row r="167" spans="1:19">
      <c r="A167" s="64">
        <v>5</v>
      </c>
      <c r="B167" s="64" t="s">
        <v>28</v>
      </c>
      <c r="C167" s="12">
        <v>64</v>
      </c>
      <c r="D167" s="64" t="s">
        <v>29</v>
      </c>
      <c r="E167" s="64">
        <v>1</v>
      </c>
      <c r="F167" s="64" t="s">
        <v>30</v>
      </c>
      <c r="G167" s="64">
        <v>2</v>
      </c>
      <c r="H167" s="64" t="s">
        <v>31</v>
      </c>
      <c r="I167" s="64"/>
      <c r="J167" s="64">
        <v>61</v>
      </c>
      <c r="K167" s="64">
        <v>28</v>
      </c>
      <c r="L167" s="64">
        <v>29</v>
      </c>
      <c r="M167" s="64" t="s">
        <v>31</v>
      </c>
      <c r="N167" s="3">
        <f t="shared" si="84"/>
        <v>13.02</v>
      </c>
      <c r="O167" s="9">
        <f t="shared" si="80"/>
        <v>13.02</v>
      </c>
      <c r="P167" s="4">
        <f t="shared" si="85"/>
        <v>4.0410000000000004</v>
      </c>
      <c r="Q167" s="11">
        <f t="shared" si="86"/>
        <v>31.036866359447007</v>
      </c>
      <c r="R167" s="10">
        <f t="shared" si="83"/>
        <v>12.694499999999998</v>
      </c>
      <c r="S167" s="8"/>
    </row>
    <row r="168" spans="1:19">
      <c r="A168" s="64">
        <v>6</v>
      </c>
      <c r="B168" s="64"/>
      <c r="C168" s="12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3">
        <f t="shared" si="84"/>
        <v>0</v>
      </c>
      <c r="O168" s="9">
        <f t="shared" si="80"/>
        <v>0</v>
      </c>
      <c r="P168" s="4">
        <f t="shared" si="85"/>
        <v>0</v>
      </c>
      <c r="Q168" s="11">
        <f t="shared" si="86"/>
        <v>0</v>
      </c>
      <c r="R168" s="10">
        <f t="shared" si="83"/>
        <v>0</v>
      </c>
      <c r="S168" s="8"/>
    </row>
    <row r="169" spans="1:19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9"/>
      <c r="R169" s="10">
        <f>SUM(R163:R168)</f>
        <v>572.69699999999989</v>
      </c>
      <c r="S169" s="8"/>
    </row>
    <row r="170" spans="1:19" ht="15.75">
      <c r="A170" s="24"/>
      <c r="B170" s="24" t="s">
        <v>34</v>
      </c>
      <c r="C170" s="57" t="s">
        <v>88</v>
      </c>
      <c r="D170" s="57"/>
      <c r="E170" s="57"/>
      <c r="F170" s="57"/>
      <c r="G170" s="57"/>
      <c r="H170" s="57"/>
      <c r="I170" s="57"/>
      <c r="J170" s="15"/>
      <c r="K170" s="15"/>
      <c r="L170" s="15"/>
      <c r="M170" s="15"/>
      <c r="N170" s="15"/>
      <c r="O170" s="15"/>
      <c r="P170" s="15"/>
      <c r="Q170" s="15"/>
      <c r="R170" s="16"/>
      <c r="S170" s="8"/>
    </row>
    <row r="171" spans="1:19">
      <c r="A171" s="49" t="s">
        <v>46</v>
      </c>
      <c r="B171" s="49"/>
      <c r="C171" s="49" t="s">
        <v>88</v>
      </c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 s="8" customFormat="1">
      <c r="A172" s="49"/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9">
      <c r="A173" s="72" t="s">
        <v>89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60"/>
      <c r="R173" s="8"/>
      <c r="S173" s="8"/>
    </row>
    <row r="174" spans="1:19" ht="18">
      <c r="A174" s="74" t="s">
        <v>27</v>
      </c>
      <c r="B174" s="75"/>
      <c r="C174" s="75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60"/>
      <c r="R174" s="8"/>
      <c r="S174" s="8"/>
    </row>
    <row r="175" spans="1:19">
      <c r="A175" s="72" t="s">
        <v>40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60"/>
      <c r="R175" s="8"/>
      <c r="S175" s="8"/>
    </row>
    <row r="176" spans="1:19">
      <c r="A176" s="64">
        <v>1</v>
      </c>
      <c r="B176" s="64" t="s">
        <v>41</v>
      </c>
      <c r="C176" s="12">
        <v>64</v>
      </c>
      <c r="D176" s="64" t="s">
        <v>29</v>
      </c>
      <c r="E176" s="64">
        <v>1</v>
      </c>
      <c r="F176" s="64" t="s">
        <v>30</v>
      </c>
      <c r="G176" s="64">
        <v>2</v>
      </c>
      <c r="H176" s="64" t="s">
        <v>31</v>
      </c>
      <c r="I176" s="64"/>
      <c r="J176" s="64">
        <v>52</v>
      </c>
      <c r="K176" s="64">
        <v>27</v>
      </c>
      <c r="L176" s="64">
        <v>15</v>
      </c>
      <c r="M176" s="64" t="s">
        <v>31</v>
      </c>
      <c r="N176" s="3">
        <f t="shared" ref="N176:N181" si="87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74.53</v>
      </c>
      <c r="O176" s="9">
        <f t="shared" ref="O176:O181" si="88">IF(F176="OŽ",N176,IF(H176="Ne",IF(J176*0.3&lt;J176-L176,N176,0),IF(J176*0.1&lt;J176-L176,N176,0)))</f>
        <v>74.53</v>
      </c>
      <c r="P176" s="4">
        <f t="shared" ref="P176" si="89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22.899000000000001</v>
      </c>
      <c r="Q176" s="11">
        <f t="shared" ref="Q176" si="90">IF(ISERROR(P176*100/N176),0,(P176*100/N176))</f>
        <v>30.724540453508656</v>
      </c>
      <c r="R176" s="10">
        <f t="shared" ref="R176:R181" si="91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72.666749999999993</v>
      </c>
      <c r="S176" s="8"/>
    </row>
    <row r="177" spans="1:19">
      <c r="A177" s="64">
        <v>2</v>
      </c>
      <c r="B177" s="64" t="s">
        <v>42</v>
      </c>
      <c r="C177" s="12">
        <v>64</v>
      </c>
      <c r="D177" s="64" t="s">
        <v>29</v>
      </c>
      <c r="E177" s="64">
        <v>1</v>
      </c>
      <c r="F177" s="64" t="s">
        <v>30</v>
      </c>
      <c r="G177" s="64">
        <v>2</v>
      </c>
      <c r="H177" s="64" t="s">
        <v>31</v>
      </c>
      <c r="I177" s="64"/>
      <c r="J177" s="64">
        <v>52</v>
      </c>
      <c r="K177" s="64">
        <v>27</v>
      </c>
      <c r="L177" s="64">
        <v>6</v>
      </c>
      <c r="M177" s="64" t="s">
        <v>31</v>
      </c>
      <c r="N177" s="3">
        <f t="shared" si="87"/>
        <v>145</v>
      </c>
      <c r="O177" s="9">
        <f t="shared" si="88"/>
        <v>145</v>
      </c>
      <c r="P177" s="4">
        <f t="shared" ref="P177:P181" si="92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35.021999999999998</v>
      </c>
      <c r="Q177" s="11">
        <f t="shared" ref="Q177:Q181" si="93">IF(ISERROR(P177*100/N177),0,(P177*100/N177))</f>
        <v>24.153103448275861</v>
      </c>
      <c r="R177" s="10">
        <f t="shared" si="91"/>
        <v>135.01650000000001</v>
      </c>
      <c r="S177" s="8"/>
    </row>
    <row r="178" spans="1:19">
      <c r="A178" s="64">
        <v>3</v>
      </c>
      <c r="B178" s="64" t="s">
        <v>43</v>
      </c>
      <c r="C178" s="12">
        <v>64</v>
      </c>
      <c r="D178" s="64" t="s">
        <v>29</v>
      </c>
      <c r="E178" s="64">
        <v>1</v>
      </c>
      <c r="F178" s="64" t="s">
        <v>30</v>
      </c>
      <c r="G178" s="64">
        <v>2</v>
      </c>
      <c r="H178" s="64" t="s">
        <v>31</v>
      </c>
      <c r="I178" s="64"/>
      <c r="J178" s="64">
        <v>52</v>
      </c>
      <c r="K178" s="64">
        <v>27</v>
      </c>
      <c r="L178" s="64">
        <v>5</v>
      </c>
      <c r="M178" s="64" t="s">
        <v>31</v>
      </c>
      <c r="N178" s="3">
        <f t="shared" si="87"/>
        <v>159</v>
      </c>
      <c r="O178" s="9">
        <f t="shared" si="88"/>
        <v>159</v>
      </c>
      <c r="P178" s="4">
        <f t="shared" si="92"/>
        <v>36.369</v>
      </c>
      <c r="Q178" s="11">
        <f t="shared" si="93"/>
        <v>22.873584905660376</v>
      </c>
      <c r="R178" s="10">
        <f t="shared" si="91"/>
        <v>146.52674999999999</v>
      </c>
      <c r="S178" s="8"/>
    </row>
    <row r="179" spans="1:19">
      <c r="A179" s="64">
        <v>4</v>
      </c>
      <c r="B179" s="64" t="s">
        <v>44</v>
      </c>
      <c r="C179" s="12">
        <v>64</v>
      </c>
      <c r="D179" s="64" t="s">
        <v>29</v>
      </c>
      <c r="E179" s="64">
        <v>1</v>
      </c>
      <c r="F179" s="64" t="s">
        <v>30</v>
      </c>
      <c r="G179" s="64">
        <v>2</v>
      </c>
      <c r="H179" s="64" t="s">
        <v>31</v>
      </c>
      <c r="I179" s="64"/>
      <c r="J179" s="64">
        <v>52</v>
      </c>
      <c r="K179" s="64">
        <v>27</v>
      </c>
      <c r="L179" s="64">
        <v>13</v>
      </c>
      <c r="M179" s="64" t="s">
        <v>31</v>
      </c>
      <c r="N179" s="3">
        <f t="shared" si="87"/>
        <v>79.02</v>
      </c>
      <c r="O179" s="9">
        <f t="shared" si="88"/>
        <v>79.02</v>
      </c>
      <c r="P179" s="4">
        <f t="shared" si="92"/>
        <v>25.593</v>
      </c>
      <c r="Q179" s="11">
        <f t="shared" si="93"/>
        <v>32.388003037205777</v>
      </c>
      <c r="R179" s="10">
        <f t="shared" si="91"/>
        <v>77.044499999999999</v>
      </c>
      <c r="S179" s="8"/>
    </row>
    <row r="180" spans="1:19">
      <c r="A180" s="64">
        <v>5</v>
      </c>
      <c r="B180" s="64" t="s">
        <v>28</v>
      </c>
      <c r="C180" s="12">
        <v>64</v>
      </c>
      <c r="D180" s="64" t="s">
        <v>29</v>
      </c>
      <c r="E180" s="64">
        <v>1</v>
      </c>
      <c r="F180" s="64" t="s">
        <v>30</v>
      </c>
      <c r="G180" s="64">
        <v>2</v>
      </c>
      <c r="H180" s="64" t="s">
        <v>31</v>
      </c>
      <c r="I180" s="64"/>
      <c r="J180" s="64">
        <v>52</v>
      </c>
      <c r="K180" s="64">
        <v>27</v>
      </c>
      <c r="L180" s="64">
        <v>18</v>
      </c>
      <c r="M180" s="64" t="s">
        <v>31</v>
      </c>
      <c r="N180" s="3">
        <f t="shared" si="87"/>
        <v>52.755000000000003</v>
      </c>
      <c r="O180" s="9">
        <f t="shared" si="88"/>
        <v>52.755000000000003</v>
      </c>
      <c r="P180" s="4">
        <f t="shared" si="92"/>
        <v>18.858000000000001</v>
      </c>
      <c r="Q180" s="11">
        <f t="shared" si="93"/>
        <v>35.746374751208414</v>
      </c>
      <c r="R180" s="10">
        <f t="shared" si="91"/>
        <v>51.436125000000004</v>
      </c>
      <c r="S180" s="8"/>
    </row>
    <row r="181" spans="1:19">
      <c r="A181" s="64">
        <v>6</v>
      </c>
      <c r="B181" s="64"/>
      <c r="C181" s="12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3">
        <f t="shared" si="87"/>
        <v>0</v>
      </c>
      <c r="O181" s="9">
        <f t="shared" si="88"/>
        <v>0</v>
      </c>
      <c r="P181" s="4">
        <f t="shared" si="92"/>
        <v>0</v>
      </c>
      <c r="Q181" s="11">
        <f t="shared" si="93"/>
        <v>0</v>
      </c>
      <c r="R181" s="10">
        <f t="shared" si="91"/>
        <v>0</v>
      </c>
      <c r="S181" s="8"/>
    </row>
    <row r="182" spans="1:19">
      <c r="A182" s="67" t="s">
        <v>33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9"/>
      <c r="R182" s="10">
        <f>SUM(R176:R181)</f>
        <v>482.69062500000001</v>
      </c>
      <c r="S182" s="8"/>
    </row>
    <row r="183" spans="1:19" ht="15.75">
      <c r="A183" s="24" t="s">
        <v>34</v>
      </c>
      <c r="B183" s="24"/>
      <c r="C183" s="57" t="s">
        <v>90</v>
      </c>
      <c r="D183" s="58"/>
      <c r="E183" s="58"/>
      <c r="F183" s="58"/>
      <c r="G183" s="58"/>
      <c r="H183" s="58"/>
      <c r="I183" s="58"/>
      <c r="J183" s="15"/>
      <c r="K183" s="15"/>
      <c r="L183" s="15"/>
      <c r="M183" s="15"/>
      <c r="N183" s="15"/>
      <c r="O183" s="15"/>
      <c r="P183" s="15"/>
      <c r="Q183" s="15"/>
      <c r="R183" s="16"/>
      <c r="S183" s="8"/>
    </row>
    <row r="184" spans="1:19">
      <c r="A184" s="49" t="s">
        <v>46</v>
      </c>
      <c r="B184" s="49"/>
      <c r="C184" s="49"/>
      <c r="D184" s="49"/>
      <c r="E184" s="49"/>
      <c r="F184" s="49"/>
      <c r="G184" s="49"/>
      <c r="H184" s="49"/>
      <c r="I184" s="49"/>
      <c r="J184" s="15"/>
      <c r="K184" s="15"/>
      <c r="L184" s="15"/>
      <c r="M184" s="15"/>
      <c r="N184" s="15"/>
      <c r="O184" s="15"/>
      <c r="P184" s="15"/>
      <c r="Q184" s="15"/>
      <c r="R184" s="16"/>
      <c r="S184" s="8"/>
    </row>
    <row r="185" spans="1:19">
      <c r="A185" s="49"/>
      <c r="B185" s="49"/>
      <c r="C185" s="49"/>
      <c r="D185" s="49"/>
      <c r="E185" s="49"/>
      <c r="F185" s="49"/>
      <c r="G185" s="49"/>
      <c r="H185" s="49"/>
      <c r="I185" s="49"/>
      <c r="J185" s="15"/>
      <c r="K185" s="15"/>
      <c r="L185" s="15"/>
      <c r="M185" s="15"/>
      <c r="N185" s="15"/>
      <c r="O185" s="15"/>
      <c r="P185" s="15"/>
      <c r="Q185" s="15"/>
      <c r="R185" s="16"/>
      <c r="S185" s="8"/>
    </row>
    <row r="186" spans="1:19">
      <c r="A186" s="72" t="s">
        <v>91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60"/>
      <c r="R186" s="8"/>
      <c r="S186" s="8"/>
    </row>
    <row r="187" spans="1:19" ht="18">
      <c r="A187" s="74" t="s">
        <v>27</v>
      </c>
      <c r="B187" s="75"/>
      <c r="C187" s="75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60"/>
      <c r="R187" s="8"/>
      <c r="S187" s="8"/>
    </row>
    <row r="188" spans="1:19">
      <c r="A188" s="72" t="s">
        <v>40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60"/>
      <c r="R188" s="8"/>
      <c r="S188" s="8"/>
    </row>
    <row r="189" spans="1:19">
      <c r="A189" s="64">
        <v>1</v>
      </c>
      <c r="B189" s="64" t="s">
        <v>92</v>
      </c>
      <c r="C189" s="12">
        <v>100</v>
      </c>
      <c r="D189" s="64" t="s">
        <v>29</v>
      </c>
      <c r="E189" s="64">
        <v>1</v>
      </c>
      <c r="F189" s="64" t="s">
        <v>63</v>
      </c>
      <c r="G189" s="64">
        <v>1</v>
      </c>
      <c r="H189" s="64" t="s">
        <v>31</v>
      </c>
      <c r="I189" s="64"/>
      <c r="J189" s="64">
        <v>32</v>
      </c>
      <c r="K189" s="64">
        <v>17</v>
      </c>
      <c r="L189" s="64">
        <v>16</v>
      </c>
      <c r="M189" s="64" t="s">
        <v>31</v>
      </c>
      <c r="N189" s="3">
        <f t="shared" ref="N189:N191" si="94">(IF(F189="OŽ",IF(L189=1,550.8,IF(L189=2,426.38,IF(L189=3,342.14,IF(L189=4,181.44,IF(L189=5,168.48,IF(L189=6,155.52,IF(L189=7,148.5,IF(L189=8,144,0))))))))+IF(L189&lt;=8,0,IF(L189&lt;=16,137.7,IF(L189&lt;=24,108,IF(L189&lt;=32,80.1,IF(L189&lt;=36,52.2,0)))))-IF(L189&lt;=8,0,IF(L189&lt;=16,(L189-9)*2.754,IF(L189&lt;=24,(L189-17)* 2.754,IF(L189&lt;=32,(L189-25)* 2.754,IF(L189&lt;=36,(L189-33)*2.754,0))))),0)+IF(F189="PČ",IF(L189=1,449,IF(L189=2,314.6,IF(L189=3,238,IF(L189=4,172,IF(L189=5,159,IF(L189=6,145,IF(L189=7,132,IF(L189=8,119,0))))))))+IF(L189&lt;=8,0,IF(L189&lt;=16,88,IF(L189&lt;=24,55,IF(L189&lt;=32,22,0))))-IF(L189&lt;=8,0,IF(L189&lt;=16,(L189-9)*2.245,IF(L189&lt;=24,(L189-17)*2.245,IF(L189&lt;=32,(L189-25)*2.245,0)))),0)+IF(F189="PČneol",IF(L189=1,85,IF(L189=2,64.61,IF(L189=3,50.76,IF(L189=4,16.25,IF(L189=5,15,IF(L189=6,13.75,IF(L189=7,12.5,IF(L189=8,11.25,0))))))))+IF(L189&lt;=8,0,IF(L189&lt;=16,9,0))-IF(L189&lt;=8,0,IF(L189&lt;=16,(L189-9)*0.425,0)),0)+IF(F189="PŽ",IF(L189=1,85,IF(L189=2,59.5,IF(L189=3,45,IF(L189=4,32.5,IF(L189=5,30,IF(L189=6,27.5,IF(L189=7,25,IF(L189=8,22.5,0))))))))+IF(L189&lt;=8,0,IF(L189&lt;=16,19,IF(L189&lt;=24,13,IF(L189&lt;=32,8,0))))-IF(L189&lt;=8,0,IF(L189&lt;=16,(L189-9)*0.425,IF(L189&lt;=24,(L189-17)*0.425,IF(L189&lt;=32,(L189-25)*0.425,0)))),0)+IF(F189="EČ",IF(L189=1,204,IF(L189=2,156.24,IF(L189=3,123.84,IF(L189=4,72,IF(L189=5,66,IF(L189=6,60,IF(L189=7,54,IF(L189=8,48,0))))))))+IF(L189&lt;=8,0,IF(L189&lt;=16,40,IF(L189&lt;=24,25,0)))-IF(L189&lt;=8,0,IF(L189&lt;=16,(L189-9)*1.02,IF(L189&lt;=24,(L189-17)*1.02,0))),0)+IF(F189="EČneol",IF(L189=1,68,IF(L189=2,51.69,IF(L189=3,40.61,IF(L189=4,13,IF(L189=5,12,IF(L189=6,11,IF(L189=7,10,IF(L189=8,9,0)))))))))+IF(F189="EŽ",IF(L189=1,68,IF(L189=2,47.6,IF(L189=3,36,IF(L189=4,18,IF(L189=5,16.5,IF(L189=6,15,IF(L189=7,13.5,IF(L189=8,12,0))))))))+IF(L189&lt;=8,0,IF(L189&lt;=16,10,IF(L189&lt;=24,6,0)))-IF(L189&lt;=8,0,IF(L189&lt;=16,(L189-9)*0.34,IF(L189&lt;=24,(L189-17)*0.34,0))),0)+IF(F189="PT",IF(L189=1,68,IF(L189=2,52.08,IF(L189=3,41.28,IF(L189=4,24,IF(L189=5,22,IF(L189=6,20,IF(L189=7,18,IF(L189=8,16,0))))))))+IF(L189&lt;=8,0,IF(L189&lt;=16,13,IF(L189&lt;=24,9,IF(L189&lt;=32,4,0))))-IF(L189&lt;=8,0,IF(L189&lt;=16,(L189-9)*0.34,IF(L189&lt;=24,(L189-17)*0.34,IF(L189&lt;=32,(L189-25)*0.34,0)))),0)+IF(F189="JOŽ",IF(L189=1,85,IF(L189=2,59.5,IF(L189=3,45,IF(L189=4,32.5,IF(L189=5,30,IF(L189=6,27.5,IF(L189=7,25,IF(L189=8,22.5,0))))))))+IF(L189&lt;=8,0,IF(L189&lt;=16,19,IF(L189&lt;=24,13,0)))-IF(L189&lt;=8,0,IF(L189&lt;=16,(L189-9)*0.425,IF(L189&lt;=24,(L189-17)*0.425,0))),0)+IF(F189="JPČ",IF(L189=1,68,IF(L189=2,47.6,IF(L189=3,36,IF(L189=4,26,IF(L189=5,24,IF(L189=6,22,IF(L189=7,20,IF(L189=8,18,0))))))))+IF(L189&lt;=8,0,IF(L189&lt;=16,13,IF(L189&lt;=24,9,0)))-IF(L189&lt;=8,0,IF(L189&lt;=16,(L189-9)*0.34,IF(L189&lt;=24,(L189-17)*0.34,0))),0)+IF(F189="JEČ",IF(L189=1,34,IF(L189=2,26.04,IF(L189=3,20.6,IF(L189=4,12,IF(L189=5,11,IF(L189=6,10,IF(L189=7,9,IF(L189=8,8,0))))))))+IF(L189&lt;=8,0,IF(L189&lt;=16,6,0))-IF(L189&lt;=8,0,IF(L189&lt;=16,(L189-9)*0.17,0)),0)+IF(F189="JEOF",IF(L189=1,34,IF(L189=2,26.04,IF(L189=3,20.6,IF(L189=4,12,IF(L189=5,11,IF(L189=6,10,IF(L189=7,9,IF(L189=8,8,0))))))))+IF(L189&lt;=8,0,IF(L189&lt;=16,6,0))-IF(L189&lt;=8,0,IF(L189&lt;=16,(L189-9)*0.17,0)),0)+IF(F189="JnPČ",IF(L189=1,51,IF(L189=2,35.7,IF(L189=3,27,IF(L189=4,19.5,IF(L189=5,18,IF(L189=6,16.5,IF(L189=7,15,IF(L189=8,13.5,0))))))))+IF(L189&lt;=8,0,IF(L189&lt;=16,10,0))-IF(L189&lt;=8,0,IF(L189&lt;=16,(L189-9)*0.255,0)),0)+IF(F189="JnEČ",IF(L189=1,25.5,IF(L189=2,19.53,IF(L189=3,15.48,IF(L189=4,9,IF(L189=5,8.25,IF(L189=6,7.5,IF(L189=7,6.75,IF(L189=8,6,0))))))))+IF(L189&lt;=8,0,IF(L189&lt;=16,5,0))-IF(L189&lt;=8,0,IF(L189&lt;=16,(L189-9)*0.1275,0)),0)+IF(F189="JčPČ",IF(L189=1,21.25,IF(L189=2,14.5,IF(L189=3,11.5,IF(L189=4,7,IF(L189=5,6.5,IF(L189=6,6,IF(L189=7,5.5,IF(L189=8,5,0))))))))+IF(L189&lt;=8,0,IF(L189&lt;=16,4,0))-IF(L189&lt;=8,0,IF(L189&lt;=16,(L189-9)*0.10625,0)),0)+IF(F189="JčEČ",IF(L189=1,17,IF(L189=2,13.02,IF(L189=3,10.32,IF(L189=4,6,IF(L189=5,5.5,IF(L189=6,5,IF(L189=7,4.5,IF(L189=8,4,0))))))))+IF(L189&lt;=8,0,IF(L189&lt;=16,3,0))-IF(L189&lt;=8,0,IF(L189&lt;=16,(L189-9)*0.085,0)),0)+IF(F189="NEAK",IF(L189=1,11.48,IF(L189=2,8.79,IF(L189=3,6.97,IF(L189=4,4.05,IF(L189=5,3.71,IF(L189=6,3.38,IF(L189=7,3.04,IF(L189=8,2.7,0))))))))+IF(L189&lt;=8,0,IF(L189&lt;=16,2,IF(L189&lt;=24,1.3,0)))-IF(L189&lt;=8,0,IF(L189&lt;=16,(L189-9)*0.0574,IF(L189&lt;=24,(L189-17)*0.0574,0))),0))*IF(L189&lt;0,1,IF(OR(F189="PČ",F189="PŽ",F189="PT"),IF(J189&lt;32,J189/32,1),1))* IF(L189&lt;0,1,IF(OR(F189="EČ",F189="EŽ",F189="JOŽ",F189="JPČ",F189="NEAK"),IF(J189&lt;24,J189/24,1),1))*IF(L189&lt;0,1,IF(OR(F189="PČneol",F189="JEČ",F189="JEOF",F189="JnPČ",F189="JnEČ",F189="JčPČ",F189="JčEČ"),IF(J189&lt;16,J189/16,1),1))*IF(L189&lt;0,1,IF(F189="EČneol",IF(J189&lt;8,J189/8,1),1))</f>
        <v>8.2149999999999999</v>
      </c>
      <c r="O189" s="9">
        <f t="shared" ref="O189:O191" si="95">IF(F189="OŽ",N189,IF(H189="Ne",IF(J189*0.3&lt;J189-L189,N189,0),IF(J189*0.1&lt;J189-L189,N189,0)))</f>
        <v>8.2149999999999999</v>
      </c>
      <c r="P189" s="4">
        <f t="shared" ref="P189" si="96">IF(O189=0,0,IF(F189="OŽ",IF(L189&gt;35,0,IF(J189&gt;35,(36-L189)*1.836,((36-L189)-(36-J189))*1.836)),0)+IF(F189="PČ",IF(L189&gt;31,0,IF(J189&gt;31,(32-L189)*1.347,((32-L189)-(32-J189))*1.347)),0)+ IF(F189="PČneol",IF(L189&gt;15,0,IF(J189&gt;15,(16-L189)*0.255,((16-L189)-(16-J189))*0.255)),0)+IF(F189="PŽ",IF(L189&gt;31,0,IF(J189&gt;31,(32-L189)*0.255,((32-L189)-(32-J189))*0.255)),0)+IF(F189="EČ",IF(L189&gt;23,0,IF(J189&gt;23,(24-L189)*0.612,((24-L189)-(24-J189))*0.612)),0)+IF(F189="EČneol",IF(L189&gt;7,0,IF(J189&gt;7,(8-L189)*0.204,((8-L189)-(8-J189))*0.204)),0)+IF(F189="EŽ",IF(L189&gt;23,0,IF(J189&gt;23,(24-L189)*0.204,((24-L189)-(24-J189))*0.204)),0)+IF(F189="PT",IF(L189&gt;31,0,IF(J189&gt;31,(32-L189)*0.204,((32-L189)-(32-J189))*0.204)),0)+IF(F189="JOŽ",IF(L189&gt;23,0,IF(J189&gt;23,(24-L189)*0.255,((24-L189)-(24-J189))*0.255)),0)+IF(F189="JPČ",IF(L189&gt;23,0,IF(J189&gt;23,(24-L189)*0.204,((24-L189)-(24-J189))*0.204)),0)+IF(F189="JEČ",IF(L189&gt;15,0,IF(J189&gt;15,(16-L189)*0.102,((16-L189)-(16-J189))*0.102)),0)+IF(F189="JEOF",IF(L189&gt;15,0,IF(J189&gt;15,(16-L189)*0.102,((16-L189)-(16-J189))*0.102)),0)+IF(F189="JnPČ",IF(L189&gt;15,0,IF(J189&gt;15,(16-L189)*0.153,((16-L189)-(16-J189))*0.153)),0)+IF(F189="JnEČ",IF(L189&gt;15,0,IF(J189&gt;15,(16-L189)*0.0765,((16-L189)-(16-J189))*0.0765)),0)+IF(F189="JčPČ",IF(L189&gt;15,0,IF(J189&gt;15,(16-L189)*0.06375,((16-L189)-(16-J189))*0.06375)),0)+IF(F189="JčEČ",IF(L189&gt;15,0,IF(J189&gt;15,(16-L189)*0.051,((16-L189)-(16-J189))*0.051)),0)+IF(F189="NEAK",IF(L189&gt;23,0,IF(J189&gt;23,(24-L189)*0.03444,((24-L189)-(24-J189))*0.03444)),0))</f>
        <v>0</v>
      </c>
      <c r="Q189" s="11">
        <f t="shared" ref="Q189" si="97">IF(ISERROR(P189*100/N189),0,(P189*100/N189))</f>
        <v>0</v>
      </c>
      <c r="R189" s="10">
        <f t="shared" ref="R189:R191" si="98">IF(Q189&lt;=30,O189+P189,O189+O189*0.3)*IF(G189=1,0.4,IF(G189=2,0.75,IF(G189="1 (kas 4 m. 1 k. nerengiamos)",0.52,1)))*IF(D189="olimpinė",1,IF(M189="Ne",0.5,1))*IF(OR(A$5="Lietuvos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federacija"),IF(OR(J189&lt;8,K189&lt;16),0,1),1)*E189*IF(I189&lt;=1,1,1/I189)*IF(OR(A$5="Lietuvos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3.286</v>
      </c>
      <c r="S189" s="8"/>
    </row>
    <row r="190" spans="1:19">
      <c r="A190" s="64">
        <v>2</v>
      </c>
      <c r="B190" s="64" t="s">
        <v>78</v>
      </c>
      <c r="C190" s="12">
        <v>100</v>
      </c>
      <c r="D190" s="64" t="s">
        <v>29</v>
      </c>
      <c r="E190" s="64">
        <v>1</v>
      </c>
      <c r="F190" s="64" t="s">
        <v>63</v>
      </c>
      <c r="G190" s="64">
        <v>1</v>
      </c>
      <c r="H190" s="64" t="s">
        <v>31</v>
      </c>
      <c r="I190" s="64"/>
      <c r="J190" s="64">
        <v>32</v>
      </c>
      <c r="K190" s="64">
        <v>17</v>
      </c>
      <c r="L190" s="64">
        <v>2</v>
      </c>
      <c r="M190" s="64" t="s">
        <v>31</v>
      </c>
      <c r="N190" s="3">
        <f t="shared" si="94"/>
        <v>35.700000000000003</v>
      </c>
      <c r="O190" s="9">
        <f t="shared" si="95"/>
        <v>35.700000000000003</v>
      </c>
      <c r="P190" s="4">
        <f t="shared" ref="P190:P191" si="99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2.1419999999999999</v>
      </c>
      <c r="Q190" s="11">
        <f t="shared" ref="Q190:Q191" si="100">IF(ISERROR(P190*100/N190),0,(P190*100/N190))</f>
        <v>5.9999999999999991</v>
      </c>
      <c r="R190" s="10">
        <f>IF(Q190&lt;=30,O190+P190,O190+O190*0.3)*IF(G190=1,0.4,IF(G190=2,0.75,IF(G190="1 (kas 4 m. 1 k. nerengiamos)",0.52,1)))*IF(D190="olimpinė",1,IF(M190="Ne",0.5,1))*IF(OR(A$5="Lietuvos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federacija"),IF(OR(J190&lt;8,K190&lt;16),0,1),1)*E190*IF(I190&lt;=1,1,1/I190)*IF(OR(A$5="Lietuvos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15.136800000000003</v>
      </c>
      <c r="S190" s="8"/>
    </row>
    <row r="191" spans="1:19">
      <c r="A191" s="64">
        <v>3</v>
      </c>
      <c r="B191" s="64"/>
      <c r="C191" s="12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3">
        <f t="shared" si="94"/>
        <v>0</v>
      </c>
      <c r="O191" s="9">
        <f t="shared" si="95"/>
        <v>0</v>
      </c>
      <c r="P191" s="4">
        <f t="shared" si="99"/>
        <v>0</v>
      </c>
      <c r="Q191" s="11">
        <f t="shared" si="100"/>
        <v>0</v>
      </c>
      <c r="R191" s="10">
        <f t="shared" si="98"/>
        <v>0</v>
      </c>
      <c r="S191" s="8"/>
    </row>
    <row r="192" spans="1:19">
      <c r="A192" s="67" t="s">
        <v>33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9"/>
      <c r="R192" s="10">
        <f>SUM(R189:R191)</f>
        <v>18.422800000000002</v>
      </c>
      <c r="S192" s="8"/>
    </row>
    <row r="193" spans="1:19" ht="15.75">
      <c r="A193" s="24" t="s">
        <v>34</v>
      </c>
      <c r="B193" s="24"/>
      <c r="C193" s="57" t="s">
        <v>93</v>
      </c>
      <c r="D193" s="58"/>
      <c r="E193" s="58"/>
      <c r="F193" s="58"/>
      <c r="G193" s="58"/>
      <c r="H193" s="58"/>
      <c r="I193" s="58"/>
      <c r="J193" s="15"/>
      <c r="K193" s="15"/>
      <c r="L193" s="15"/>
      <c r="M193" s="15"/>
      <c r="N193" s="15"/>
      <c r="O193" s="15"/>
      <c r="P193" s="15"/>
      <c r="Q193" s="15"/>
      <c r="R193" s="16"/>
      <c r="S193" s="8"/>
    </row>
    <row r="194" spans="1:19" s="8" customFormat="1" ht="15.75">
      <c r="A194" s="24"/>
      <c r="B194" s="24"/>
      <c r="C194" s="57" t="s">
        <v>94</v>
      </c>
      <c r="D194" s="58"/>
      <c r="E194" s="58"/>
      <c r="F194" s="58"/>
      <c r="G194" s="58"/>
      <c r="H194" s="58"/>
      <c r="I194" s="58"/>
      <c r="J194" s="15"/>
      <c r="K194" s="15"/>
      <c r="L194" s="15"/>
      <c r="M194" s="15"/>
      <c r="N194" s="15"/>
      <c r="O194" s="15"/>
      <c r="P194" s="15"/>
      <c r="Q194" s="15"/>
      <c r="R194" s="16"/>
    </row>
    <row r="195" spans="1:19">
      <c r="A195" s="49" t="s">
        <v>46</v>
      </c>
      <c r="B195" s="49"/>
      <c r="C195" s="49"/>
      <c r="D195" s="49"/>
      <c r="E195" s="49"/>
      <c r="F195" s="49"/>
      <c r="G195" s="49"/>
      <c r="H195" s="49"/>
      <c r="I195" s="49"/>
      <c r="J195" s="15"/>
      <c r="K195" s="15"/>
      <c r="L195" s="15"/>
      <c r="M195" s="15"/>
      <c r="N195" s="15"/>
      <c r="O195" s="15"/>
      <c r="P195" s="15"/>
      <c r="Q195" s="15"/>
      <c r="R195" s="16"/>
      <c r="S195" s="8"/>
    </row>
    <row r="196" spans="1:19" s="8" customFormat="1" ht="15" customHeight="1">
      <c r="A196" s="72" t="s">
        <v>95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60"/>
    </row>
    <row r="197" spans="1:19" ht="18">
      <c r="A197" s="74" t="s">
        <v>27</v>
      </c>
      <c r="B197" s="75"/>
      <c r="C197" s="75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60"/>
      <c r="R197" s="8"/>
      <c r="S197" s="8"/>
    </row>
    <row r="198" spans="1:19">
      <c r="A198" s="72" t="s">
        <v>40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60"/>
      <c r="R198" s="8"/>
      <c r="S198" s="8"/>
    </row>
    <row r="199" spans="1:19">
      <c r="A199" s="64">
        <v>1</v>
      </c>
      <c r="B199" s="64" t="s">
        <v>92</v>
      </c>
      <c r="C199" s="12">
        <v>100</v>
      </c>
      <c r="D199" s="64" t="s">
        <v>29</v>
      </c>
      <c r="E199" s="64">
        <v>1</v>
      </c>
      <c r="F199" s="64" t="s">
        <v>63</v>
      </c>
      <c r="G199" s="64">
        <v>1</v>
      </c>
      <c r="H199" s="64" t="s">
        <v>31</v>
      </c>
      <c r="I199" s="64"/>
      <c r="J199" s="64">
        <v>30</v>
      </c>
      <c r="K199" s="64">
        <v>17</v>
      </c>
      <c r="L199" s="64">
        <v>3</v>
      </c>
      <c r="M199" s="64" t="s">
        <v>31</v>
      </c>
      <c r="N199" s="3">
        <f t="shared" ref="N199:N201" si="101">(IF(F199="OŽ",IF(L199=1,550.8,IF(L199=2,426.38,IF(L199=3,342.14,IF(L199=4,181.44,IF(L199=5,168.48,IF(L199=6,155.52,IF(L199=7,148.5,IF(L199=8,144,0))))))))+IF(L199&lt;=8,0,IF(L199&lt;=16,137.7,IF(L199&lt;=24,108,IF(L199&lt;=32,80.1,IF(L199&lt;=36,52.2,0)))))-IF(L199&lt;=8,0,IF(L199&lt;=16,(L199-9)*2.754,IF(L199&lt;=24,(L199-17)* 2.754,IF(L199&lt;=32,(L199-25)* 2.754,IF(L199&lt;=36,(L199-33)*2.754,0))))),0)+IF(F199="PČ",IF(L199=1,449,IF(L199=2,314.6,IF(L199=3,238,IF(L199=4,172,IF(L199=5,159,IF(L199=6,145,IF(L199=7,132,IF(L199=8,119,0))))))))+IF(L199&lt;=8,0,IF(L199&lt;=16,88,IF(L199&lt;=24,55,IF(L199&lt;=32,22,0))))-IF(L199&lt;=8,0,IF(L199&lt;=16,(L199-9)*2.245,IF(L199&lt;=24,(L199-17)*2.245,IF(L199&lt;=32,(L199-25)*2.245,0)))),0)+IF(F199="PČneol",IF(L199=1,85,IF(L199=2,64.61,IF(L199=3,50.76,IF(L199=4,16.25,IF(L199=5,15,IF(L199=6,13.75,IF(L199=7,12.5,IF(L199=8,11.25,0))))))))+IF(L199&lt;=8,0,IF(L199&lt;=16,9,0))-IF(L199&lt;=8,0,IF(L199&lt;=16,(L199-9)*0.425,0)),0)+IF(F199="PŽ",IF(L199=1,85,IF(L199=2,59.5,IF(L199=3,45,IF(L199=4,32.5,IF(L199=5,30,IF(L199=6,27.5,IF(L199=7,25,IF(L199=8,22.5,0))))))))+IF(L199&lt;=8,0,IF(L199&lt;=16,19,IF(L199&lt;=24,13,IF(L199&lt;=32,8,0))))-IF(L199&lt;=8,0,IF(L199&lt;=16,(L199-9)*0.425,IF(L199&lt;=24,(L199-17)*0.425,IF(L199&lt;=32,(L199-25)*0.425,0)))),0)+IF(F199="EČ",IF(L199=1,204,IF(L199=2,156.24,IF(L199=3,123.84,IF(L199=4,72,IF(L199=5,66,IF(L199=6,60,IF(L199=7,54,IF(L199=8,48,0))))))))+IF(L199&lt;=8,0,IF(L199&lt;=16,40,IF(L199&lt;=24,25,0)))-IF(L199&lt;=8,0,IF(L199&lt;=16,(L199-9)*1.02,IF(L199&lt;=24,(L199-17)*1.02,0))),0)+IF(F199="EČneol",IF(L199=1,68,IF(L199=2,51.69,IF(L199=3,40.61,IF(L199=4,13,IF(L199=5,12,IF(L199=6,11,IF(L199=7,10,IF(L199=8,9,0)))))))))+IF(F199="EŽ",IF(L199=1,68,IF(L199=2,47.6,IF(L199=3,36,IF(L199=4,18,IF(L199=5,16.5,IF(L199=6,15,IF(L199=7,13.5,IF(L199=8,12,0))))))))+IF(L199&lt;=8,0,IF(L199&lt;=16,10,IF(L199&lt;=24,6,0)))-IF(L199&lt;=8,0,IF(L199&lt;=16,(L199-9)*0.34,IF(L199&lt;=24,(L199-17)*0.34,0))),0)+IF(F199="PT",IF(L199=1,68,IF(L199=2,52.08,IF(L199=3,41.28,IF(L199=4,24,IF(L199=5,22,IF(L199=6,20,IF(L199=7,18,IF(L199=8,16,0))))))))+IF(L199&lt;=8,0,IF(L199&lt;=16,13,IF(L199&lt;=24,9,IF(L199&lt;=32,4,0))))-IF(L199&lt;=8,0,IF(L199&lt;=16,(L199-9)*0.34,IF(L199&lt;=24,(L199-17)*0.34,IF(L199&lt;=32,(L199-25)*0.34,0)))),0)+IF(F199="JOŽ",IF(L199=1,85,IF(L199=2,59.5,IF(L199=3,45,IF(L199=4,32.5,IF(L199=5,30,IF(L199=6,27.5,IF(L199=7,25,IF(L199=8,22.5,0))))))))+IF(L199&lt;=8,0,IF(L199&lt;=16,19,IF(L199&lt;=24,13,0)))-IF(L199&lt;=8,0,IF(L199&lt;=16,(L199-9)*0.425,IF(L199&lt;=24,(L199-17)*0.425,0))),0)+IF(F199="JPČ",IF(L199=1,68,IF(L199=2,47.6,IF(L199=3,36,IF(L199=4,26,IF(L199=5,24,IF(L199=6,22,IF(L199=7,20,IF(L199=8,18,0))))))))+IF(L199&lt;=8,0,IF(L199&lt;=16,13,IF(L199&lt;=24,9,0)))-IF(L199&lt;=8,0,IF(L199&lt;=16,(L199-9)*0.34,IF(L199&lt;=24,(L199-17)*0.34,0))),0)+IF(F199="JEČ",IF(L199=1,34,IF(L199=2,26.04,IF(L199=3,20.6,IF(L199=4,12,IF(L199=5,11,IF(L199=6,10,IF(L199=7,9,IF(L199=8,8,0))))))))+IF(L199&lt;=8,0,IF(L199&lt;=16,6,0))-IF(L199&lt;=8,0,IF(L199&lt;=16,(L199-9)*0.17,0)),0)+IF(F199="JEOF",IF(L199=1,34,IF(L199=2,26.04,IF(L199=3,20.6,IF(L199=4,12,IF(L199=5,11,IF(L199=6,10,IF(L199=7,9,IF(L199=8,8,0))))))))+IF(L199&lt;=8,0,IF(L199&lt;=16,6,0))-IF(L199&lt;=8,0,IF(L199&lt;=16,(L199-9)*0.17,0)),0)+IF(F199="JnPČ",IF(L199=1,51,IF(L199=2,35.7,IF(L199=3,27,IF(L199=4,19.5,IF(L199=5,18,IF(L199=6,16.5,IF(L199=7,15,IF(L199=8,13.5,0))))))))+IF(L199&lt;=8,0,IF(L199&lt;=16,10,0))-IF(L199&lt;=8,0,IF(L199&lt;=16,(L199-9)*0.255,0)),0)+IF(F199="JnEČ",IF(L199=1,25.5,IF(L199=2,19.53,IF(L199=3,15.48,IF(L199=4,9,IF(L199=5,8.25,IF(L199=6,7.5,IF(L199=7,6.75,IF(L199=8,6,0))))))))+IF(L199&lt;=8,0,IF(L199&lt;=16,5,0))-IF(L199&lt;=8,0,IF(L199&lt;=16,(L199-9)*0.1275,0)),0)+IF(F199="JčPČ",IF(L199=1,21.25,IF(L199=2,14.5,IF(L199=3,11.5,IF(L199=4,7,IF(L199=5,6.5,IF(L199=6,6,IF(L199=7,5.5,IF(L199=8,5,0))))))))+IF(L199&lt;=8,0,IF(L199&lt;=16,4,0))-IF(L199&lt;=8,0,IF(L199&lt;=16,(L199-9)*0.10625,0)),0)+IF(F199="JčEČ",IF(L199=1,17,IF(L199=2,13.02,IF(L199=3,10.32,IF(L199=4,6,IF(L199=5,5.5,IF(L199=6,5,IF(L199=7,4.5,IF(L199=8,4,0))))))))+IF(L199&lt;=8,0,IF(L199&lt;=16,3,0))-IF(L199&lt;=8,0,IF(L199&lt;=16,(L199-9)*0.085,0)),0)+IF(F199="NEAK",IF(L199=1,11.48,IF(L199=2,8.79,IF(L199=3,6.97,IF(L199=4,4.05,IF(L199=5,3.71,IF(L199=6,3.38,IF(L199=7,3.04,IF(L199=8,2.7,0))))))))+IF(L199&lt;=8,0,IF(L199&lt;=16,2,IF(L199&lt;=24,1.3,0)))-IF(L199&lt;=8,0,IF(L199&lt;=16,(L199-9)*0.0574,IF(L199&lt;=24,(L199-17)*0.0574,0))),0))*IF(L199&lt;0,1,IF(OR(F199="PČ",F199="PŽ",F199="PT"),IF(J199&lt;32,J199/32,1),1))* IF(L199&lt;0,1,IF(OR(F199="EČ",F199="EŽ",F199="JOŽ",F199="JPČ",F199="NEAK"),IF(J199&lt;24,J199/24,1),1))*IF(L199&lt;0,1,IF(OR(F199="PČneol",F199="JEČ",F199="JEOF",F199="JnPČ",F199="JnEČ",F199="JčPČ",F199="JčEČ"),IF(J199&lt;16,J199/16,1),1))*IF(L199&lt;0,1,IF(F199="EČneol",IF(J199&lt;8,J199/8,1),1))</f>
        <v>27</v>
      </c>
      <c r="O199" s="9">
        <f t="shared" ref="O199:O201" si="102">IF(F199="OŽ",N199,IF(H199="Ne",IF(J199*0.3&lt;J199-L199,N199,0),IF(J199*0.1&lt;J199-L199,N199,0)))</f>
        <v>27</v>
      </c>
      <c r="P199" s="4">
        <f t="shared" ref="P199" si="103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1.9889999999999999</v>
      </c>
      <c r="Q199" s="11">
        <f t="shared" ref="Q199" si="104">IF(ISERROR(P199*100/N199),0,(P199*100/N199))</f>
        <v>7.3666666666666663</v>
      </c>
      <c r="R199" s="10">
        <f t="shared" ref="R199:R201" si="105">IF(Q199&lt;=30,O199+P199,O199+O199*0.3)*IF(G199=1,0.4,IF(G199=2,0.75,IF(G199="1 (kas 4 m. 1 k. nerengiamos)",0.52,1)))*IF(D199="olimpinė",1,IF(M199="Ne",0.5,1))*IF(OR(A$5="Lietuvos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federacija"),IF(OR(J199&lt;8,K199&lt;16),0,1),1)*E199*IF(I199&lt;=1,1,1/I199)*IF(OR(A$5="Lietuvos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11.595600000000001</v>
      </c>
      <c r="S199" s="8"/>
    </row>
    <row r="200" spans="1:19">
      <c r="A200" s="64">
        <v>2</v>
      </c>
      <c r="B200" s="64" t="s">
        <v>78</v>
      </c>
      <c r="C200" s="12">
        <v>100</v>
      </c>
      <c r="D200" s="64" t="s">
        <v>29</v>
      </c>
      <c r="E200" s="64">
        <v>1</v>
      </c>
      <c r="F200" s="64" t="s">
        <v>63</v>
      </c>
      <c r="G200" s="64">
        <v>1</v>
      </c>
      <c r="H200" s="64" t="s">
        <v>31</v>
      </c>
      <c r="I200" s="64"/>
      <c r="J200" s="64">
        <v>30</v>
      </c>
      <c r="K200" s="64">
        <v>17</v>
      </c>
      <c r="L200" s="64">
        <v>11</v>
      </c>
      <c r="M200" s="64" t="s">
        <v>31</v>
      </c>
      <c r="N200" s="3">
        <f t="shared" si="101"/>
        <v>9.49</v>
      </c>
      <c r="O200" s="9">
        <f t="shared" si="102"/>
        <v>9.49</v>
      </c>
      <c r="P200" s="4">
        <f t="shared" ref="P200:P201" si="106">IF(O200=0,0,IF(F200="OŽ",IF(L200&gt;35,0,IF(J200&gt;35,(36-L200)*1.836,((36-L200)-(36-J200))*1.836)),0)+IF(F200="PČ",IF(L200&gt;31,0,IF(J200&gt;31,(32-L200)*1.347,((32-L200)-(32-J200))*1.347)),0)+ IF(F200="PČneol",IF(L200&gt;15,0,IF(J200&gt;15,(16-L200)*0.255,((16-L200)-(16-J200))*0.255)),0)+IF(F200="PŽ",IF(L200&gt;31,0,IF(J200&gt;31,(32-L200)*0.255,((32-L200)-(32-J200))*0.255)),0)+IF(F200="EČ",IF(L200&gt;23,0,IF(J200&gt;23,(24-L200)*0.612,((24-L200)-(24-J200))*0.612)),0)+IF(F200="EČneol",IF(L200&gt;7,0,IF(J200&gt;7,(8-L200)*0.204,((8-L200)-(8-J200))*0.204)),0)+IF(F200="EŽ",IF(L200&gt;23,0,IF(J200&gt;23,(24-L200)*0.204,((24-L200)-(24-J200))*0.204)),0)+IF(F200="PT",IF(L200&gt;31,0,IF(J200&gt;31,(32-L200)*0.204,((32-L200)-(32-J200))*0.204)),0)+IF(F200="JOŽ",IF(L200&gt;23,0,IF(J200&gt;23,(24-L200)*0.255,((24-L200)-(24-J200))*0.255)),0)+IF(F200="JPČ",IF(L200&gt;23,0,IF(J200&gt;23,(24-L200)*0.204,((24-L200)-(24-J200))*0.204)),0)+IF(F200="JEČ",IF(L200&gt;15,0,IF(J200&gt;15,(16-L200)*0.102,((16-L200)-(16-J200))*0.102)),0)+IF(F200="JEOF",IF(L200&gt;15,0,IF(J200&gt;15,(16-L200)*0.102,((16-L200)-(16-J200))*0.102)),0)+IF(F200="JnPČ",IF(L200&gt;15,0,IF(J200&gt;15,(16-L200)*0.153,((16-L200)-(16-J200))*0.153)),0)+IF(F200="JnEČ",IF(L200&gt;15,0,IF(J200&gt;15,(16-L200)*0.0765,((16-L200)-(16-J200))*0.0765)),0)+IF(F200="JčPČ",IF(L200&gt;15,0,IF(J200&gt;15,(16-L200)*0.06375,((16-L200)-(16-J200))*0.06375)),0)+IF(F200="JčEČ",IF(L200&gt;15,0,IF(J200&gt;15,(16-L200)*0.051,((16-L200)-(16-J200))*0.051)),0)+IF(F200="NEAK",IF(L200&gt;23,0,IF(J200&gt;23,(24-L200)*0.03444,((24-L200)-(24-J200))*0.03444)),0))</f>
        <v>0.76500000000000001</v>
      </c>
      <c r="Q200" s="11">
        <f t="shared" ref="Q200:Q201" si="107">IF(ISERROR(P200*100/N200),0,(P200*100/N200))</f>
        <v>8.0611169652265549</v>
      </c>
      <c r="R200" s="10">
        <f t="shared" si="105"/>
        <v>4.1020000000000003</v>
      </c>
      <c r="S200" s="8"/>
    </row>
    <row r="201" spans="1:19">
      <c r="A201" s="64">
        <v>3</v>
      </c>
      <c r="B201" s="64"/>
      <c r="C201" s="1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3">
        <f t="shared" si="101"/>
        <v>0</v>
      </c>
      <c r="O201" s="9">
        <f t="shared" si="102"/>
        <v>0</v>
      </c>
      <c r="P201" s="4">
        <f t="shared" si="106"/>
        <v>0</v>
      </c>
      <c r="Q201" s="11">
        <f t="shared" si="107"/>
        <v>0</v>
      </c>
      <c r="R201" s="10">
        <f t="shared" si="105"/>
        <v>0</v>
      </c>
      <c r="S201" s="8"/>
    </row>
    <row r="202" spans="1:19">
      <c r="A202" s="67" t="s">
        <v>33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9"/>
      <c r="R202" s="10">
        <f>SUM(R199:R201)</f>
        <v>15.697600000000001</v>
      </c>
      <c r="S202" s="8"/>
    </row>
    <row r="203" spans="1:19" ht="15.75">
      <c r="A203" s="24" t="s">
        <v>34</v>
      </c>
      <c r="B203" s="24"/>
      <c r="C203" s="57" t="s">
        <v>93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  <c r="S203" s="8"/>
    </row>
    <row r="204" spans="1:19" s="8" customFormat="1" ht="15.75">
      <c r="A204" s="24"/>
      <c r="B204" s="24"/>
      <c r="C204" s="57" t="s">
        <v>96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9">
      <c r="A205" s="49" t="s">
        <v>46</v>
      </c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  <c r="S205" s="8"/>
    </row>
    <row r="206" spans="1:19" s="8" customFormat="1">
      <c r="A206" s="49"/>
      <c r="B206" s="49"/>
      <c r="C206" s="49"/>
      <c r="D206" s="49"/>
      <c r="E206" s="49"/>
      <c r="F206" s="49"/>
      <c r="G206" s="49"/>
      <c r="H206" s="49"/>
      <c r="I206" s="49"/>
      <c r="J206" s="15"/>
      <c r="K206" s="15"/>
      <c r="L206" s="15"/>
      <c r="M206" s="15"/>
      <c r="N206" s="15"/>
      <c r="O206" s="15"/>
      <c r="P206" s="15"/>
      <c r="Q206" s="15"/>
      <c r="R206" s="16"/>
    </row>
    <row r="207" spans="1:19">
      <c r="A207" s="72" t="s">
        <v>97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60"/>
      <c r="R207" s="8"/>
      <c r="S207" s="8"/>
    </row>
    <row r="208" spans="1:19" ht="15.6" customHeight="1">
      <c r="A208" s="74" t="s">
        <v>27</v>
      </c>
      <c r="B208" s="75"/>
      <c r="C208" s="75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60"/>
      <c r="R208" s="8"/>
      <c r="S208" s="8"/>
    </row>
    <row r="209" spans="1:19" ht="17.45" customHeight="1">
      <c r="A209" s="72" t="s">
        <v>40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60"/>
      <c r="R209" s="8"/>
      <c r="S209" s="8"/>
    </row>
    <row r="210" spans="1:19">
      <c r="A210" s="64">
        <v>1</v>
      </c>
      <c r="B210" s="64"/>
      <c r="C210" s="12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3">
        <f t="shared" ref="N210:N211" si="108"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0,1,IF(OR(F210="PČ",F210="PŽ",F210="PT"),IF(J210&lt;32,J210/32,1),1))* IF(L210&lt;0,1,IF(OR(F210="EČ",F210="EŽ",F210="JOŽ",F210="JPČ",F210="NEAK"),IF(J210&lt;24,J210/24,1),1))*IF(L210&lt;0,1,IF(OR(F210="PČneol",F210="JEČ",F210="JEOF",F210="JnPČ",F210="JnEČ",F210="JčPČ",F210="JčEČ"),IF(J210&lt;16,J210/16,1),1))*IF(L210&lt;0,1,IF(F210="EČneol",IF(J210&lt;8,J210/8,1),1))</f>
        <v>0</v>
      </c>
      <c r="O210" s="9">
        <f t="shared" ref="O210:O211" si="109">IF(F210="OŽ",N210,IF(H210="Ne",IF(J210*0.3&lt;J210-L210,N210,0),IF(J210*0.1&lt;J210-L210,N210,0)))</f>
        <v>0</v>
      </c>
      <c r="P210" s="4">
        <f t="shared" ref="P210" si="110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" si="111">IF(ISERROR(P210*100/N210),0,(P210*100/N210))</f>
        <v>0</v>
      </c>
      <c r="R210" s="10">
        <f t="shared" ref="R210:R211" si="112">IF(Q210&lt;=30,O210+P210,O210+O210*0.3)*IF(G210=1,0.4,IF(G210=2,0.75,IF(G210="1 (kas 4 m. 1 k. nerengiamos)",0.52,1)))*IF(D210="olimpinė",1,IF(M210="Ne",0.5,1))*IF(OR(A$5="Lietuvos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federacija"),IF(OR(J210&lt;8,K210&lt;16),0,1),1)*E210*IF(I210&lt;=1,1,1/I210)*IF(OR(A$5="Lietuvos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0" s="8"/>
    </row>
    <row r="211" spans="1:19">
      <c r="A211" s="64">
        <v>2</v>
      </c>
      <c r="B211" s="64"/>
      <c r="C211" s="12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3">
        <f t="shared" si="108"/>
        <v>0</v>
      </c>
      <c r="O211" s="9">
        <f t="shared" si="109"/>
        <v>0</v>
      </c>
      <c r="P211" s="4">
        <f t="shared" ref="P211" si="113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0</v>
      </c>
      <c r="Q211" s="11">
        <f t="shared" ref="Q211" si="114">IF(ISERROR(P211*100/N211),0,(P211*100/N211))</f>
        <v>0</v>
      </c>
      <c r="R211" s="10">
        <f t="shared" si="112"/>
        <v>0</v>
      </c>
      <c r="S211" s="8"/>
    </row>
    <row r="212" spans="1:19">
      <c r="A212" s="67" t="s">
        <v>33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9"/>
      <c r="R212" s="10">
        <f>SUM(R210:R211)</f>
        <v>0</v>
      </c>
      <c r="S212" s="8"/>
    </row>
    <row r="213" spans="1:19" ht="15.75">
      <c r="A213" s="24" t="s">
        <v>34</v>
      </c>
      <c r="B213" s="2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  <c r="S213" s="8"/>
    </row>
    <row r="214" spans="1:19">
      <c r="A214" s="49" t="s">
        <v>46</v>
      </c>
      <c r="B214" s="49"/>
      <c r="C214" s="49"/>
      <c r="D214" s="49"/>
      <c r="E214" s="49"/>
      <c r="F214" s="49"/>
      <c r="G214" s="49"/>
      <c r="H214" s="49"/>
      <c r="I214" s="49"/>
      <c r="J214" s="15"/>
      <c r="K214" s="15"/>
      <c r="L214" s="15"/>
      <c r="M214" s="15"/>
      <c r="N214" s="15"/>
      <c r="O214" s="15"/>
      <c r="P214" s="15"/>
      <c r="Q214" s="15"/>
      <c r="R214" s="16"/>
      <c r="S214" s="8"/>
    </row>
    <row r="215" spans="1:19" s="8" customFormat="1">
      <c r="A215" s="49"/>
      <c r="B215" s="49"/>
      <c r="C215" s="49"/>
      <c r="D215" s="49"/>
      <c r="E215" s="49"/>
      <c r="F215" s="49"/>
      <c r="G215" s="49"/>
      <c r="H215" s="49"/>
      <c r="I215" s="49"/>
      <c r="J215" s="15"/>
      <c r="K215" s="15"/>
      <c r="L215" s="15"/>
      <c r="M215" s="15"/>
      <c r="N215" s="15"/>
      <c r="O215" s="15"/>
      <c r="P215" s="15"/>
      <c r="Q215" s="15"/>
      <c r="R215" s="16"/>
    </row>
    <row r="216" spans="1:19">
      <c r="A216" s="72" t="s">
        <v>97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60"/>
      <c r="R216" s="8"/>
      <c r="S216" s="8"/>
    </row>
    <row r="217" spans="1:19" ht="18">
      <c r="A217" s="74" t="s">
        <v>27</v>
      </c>
      <c r="B217" s="75"/>
      <c r="C217" s="75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60"/>
      <c r="R217" s="8"/>
      <c r="S217" s="8"/>
    </row>
    <row r="218" spans="1:19">
      <c r="A218" s="72" t="s">
        <v>40</v>
      </c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60"/>
      <c r="R218" s="8"/>
      <c r="S218" s="8"/>
    </row>
    <row r="219" spans="1:19">
      <c r="A219" s="64">
        <v>1</v>
      </c>
      <c r="B219" s="64"/>
      <c r="C219" s="12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3">
        <f t="shared" ref="N219:N220" si="115"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0</v>
      </c>
      <c r="O219" s="9">
        <f t="shared" ref="O219:O220" si="116">IF(F219="OŽ",N219,IF(H219="Ne",IF(J219*0.3&lt;J219-L219,N219,0),IF(J219*0.1&lt;J219-L219,N219,0)))</f>
        <v>0</v>
      </c>
      <c r="P219" s="4">
        <f t="shared" ref="P219" si="117">IF(O219=0,0,IF(F219="OŽ",IF(L219&gt;35,0,IF(J219&gt;35,(36-L219)*1.836,((36-L219)-(36-J219))*1.836)),0)+IF(F219="PČ",IF(L219&gt;31,0,IF(J219&gt;31,(32-L219)*1.347,((32-L219)-(32-J219))*1.347)),0)+ IF(F219="PČneol",IF(L219&gt;15,0,IF(J219&gt;15,(16-L219)*0.255,((16-L219)-(16-J219))*0.255)),0)+IF(F219="PŽ",IF(L219&gt;31,0,IF(J219&gt;31,(32-L219)*0.255,((32-L219)-(32-J219))*0.255)),0)+IF(F219="EČ",IF(L219&gt;23,0,IF(J219&gt;23,(24-L219)*0.612,((24-L219)-(24-J219))*0.612)),0)+IF(F219="EČneol",IF(L219&gt;7,0,IF(J219&gt;7,(8-L219)*0.204,((8-L219)-(8-J219))*0.204)),0)+IF(F219="EŽ",IF(L219&gt;23,0,IF(J219&gt;23,(24-L219)*0.204,((24-L219)-(24-J219))*0.204)),0)+IF(F219="PT",IF(L219&gt;31,0,IF(J219&gt;31,(32-L219)*0.204,((32-L219)-(32-J219))*0.204)),0)+IF(F219="JOŽ",IF(L219&gt;23,0,IF(J219&gt;23,(24-L219)*0.255,((24-L219)-(24-J219))*0.255)),0)+IF(F219="JPČ",IF(L219&gt;23,0,IF(J219&gt;23,(24-L219)*0.204,((24-L219)-(24-J219))*0.204)),0)+IF(F219="JEČ",IF(L219&gt;15,0,IF(J219&gt;15,(16-L219)*0.102,((16-L219)-(16-J219))*0.102)),0)+IF(F219="JEOF",IF(L219&gt;15,0,IF(J219&gt;15,(16-L219)*0.102,((16-L219)-(16-J219))*0.102)),0)+IF(F219="JnPČ",IF(L219&gt;15,0,IF(J219&gt;15,(16-L219)*0.153,((16-L219)-(16-J219))*0.153)),0)+IF(F219="JnEČ",IF(L219&gt;15,0,IF(J219&gt;15,(16-L219)*0.0765,((16-L219)-(16-J219))*0.0765)),0)+IF(F219="JčPČ",IF(L219&gt;15,0,IF(J219&gt;15,(16-L219)*0.06375,((16-L219)-(16-J219))*0.06375)),0)+IF(F219="JčEČ",IF(L219&gt;15,0,IF(J219&gt;15,(16-L219)*0.051,((16-L219)-(16-J219))*0.051)),0)+IF(F219="NEAK",IF(L219&gt;23,0,IF(J219&gt;23,(24-L219)*0.03444,((24-L219)-(24-J219))*0.03444)),0))</f>
        <v>0</v>
      </c>
      <c r="Q219" s="11">
        <f t="shared" ref="Q219" si="118">IF(ISERROR(P219*100/N219),0,(P219*100/N219))</f>
        <v>0</v>
      </c>
      <c r="R219" s="10">
        <f t="shared" ref="R219:R220" si="119">IF(Q219&lt;=30,O219+P219,O219+O219*0.3)*IF(G219=1,0.4,IF(G219=2,0.75,IF(G219="1 (kas 4 m. 1 k. nerengiamos)",0.52,1)))*IF(D219="olimpinė",1,IF(M219="Ne",0.5,1))*IF(OR(A$5="Lietuvos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federacija"),IF(OR(J219&lt;8,K219&lt;16),0,1),1)*E219*IF(I219&lt;=1,1,1/I219)*IF(OR(A$5="Lietuvos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9" s="8"/>
    </row>
    <row r="220" spans="1:19">
      <c r="A220" s="64">
        <v>2</v>
      </c>
      <c r="B220" s="64"/>
      <c r="C220" s="12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3">
        <f t="shared" si="115"/>
        <v>0</v>
      </c>
      <c r="O220" s="9">
        <f t="shared" si="116"/>
        <v>0</v>
      </c>
      <c r="P220" s="4">
        <f t="shared" ref="P220" si="120">IF(O220=0,0,IF(F220="OŽ",IF(L220&gt;35,0,IF(J220&gt;35,(36-L220)*1.836,((36-L220)-(36-J220))*1.836)),0)+IF(F220="PČ",IF(L220&gt;31,0,IF(J220&gt;31,(32-L220)*1.347,((32-L220)-(32-J220))*1.347)),0)+ IF(F220="PČneol",IF(L220&gt;15,0,IF(J220&gt;15,(16-L220)*0.255,((16-L220)-(16-J220))*0.255)),0)+IF(F220="PŽ",IF(L220&gt;31,0,IF(J220&gt;31,(32-L220)*0.255,((32-L220)-(32-J220))*0.255)),0)+IF(F220="EČ",IF(L220&gt;23,0,IF(J220&gt;23,(24-L220)*0.612,((24-L220)-(24-J220))*0.612)),0)+IF(F220="EČneol",IF(L220&gt;7,0,IF(J220&gt;7,(8-L220)*0.204,((8-L220)-(8-J220))*0.204)),0)+IF(F220="EŽ",IF(L220&gt;23,0,IF(J220&gt;23,(24-L220)*0.204,((24-L220)-(24-J220))*0.204)),0)+IF(F220="PT",IF(L220&gt;31,0,IF(J220&gt;31,(32-L220)*0.204,((32-L220)-(32-J220))*0.204)),0)+IF(F220="JOŽ",IF(L220&gt;23,0,IF(J220&gt;23,(24-L220)*0.255,((24-L220)-(24-J220))*0.255)),0)+IF(F220="JPČ",IF(L220&gt;23,0,IF(J220&gt;23,(24-L220)*0.204,((24-L220)-(24-J220))*0.204)),0)+IF(F220="JEČ",IF(L220&gt;15,0,IF(J220&gt;15,(16-L220)*0.102,((16-L220)-(16-J220))*0.102)),0)+IF(F220="JEOF",IF(L220&gt;15,0,IF(J220&gt;15,(16-L220)*0.102,((16-L220)-(16-J220))*0.102)),0)+IF(F220="JnPČ",IF(L220&gt;15,0,IF(J220&gt;15,(16-L220)*0.153,((16-L220)-(16-J220))*0.153)),0)+IF(F220="JnEČ",IF(L220&gt;15,0,IF(J220&gt;15,(16-L220)*0.0765,((16-L220)-(16-J220))*0.0765)),0)+IF(F220="JčPČ",IF(L220&gt;15,0,IF(J220&gt;15,(16-L220)*0.06375,((16-L220)-(16-J220))*0.06375)),0)+IF(F220="JčEČ",IF(L220&gt;15,0,IF(J220&gt;15,(16-L220)*0.051,((16-L220)-(16-J220))*0.051)),0)+IF(F220="NEAK",IF(L220&gt;23,0,IF(J220&gt;23,(24-L220)*0.03444,((24-L220)-(24-J220))*0.03444)),0))</f>
        <v>0</v>
      </c>
      <c r="Q220" s="11">
        <f t="shared" ref="Q220" si="121">IF(ISERROR(P220*100/N220),0,(P220*100/N220))</f>
        <v>0</v>
      </c>
      <c r="R220" s="10">
        <f t="shared" si="119"/>
        <v>0</v>
      </c>
      <c r="S220" s="8"/>
    </row>
    <row r="221" spans="1:19">
      <c r="A221" s="67" t="s">
        <v>33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9"/>
      <c r="R221" s="10">
        <f>SUM(R219:R220)</f>
        <v>0</v>
      </c>
      <c r="S221" s="8"/>
    </row>
    <row r="222" spans="1:19" ht="15.75">
      <c r="A222" s="24" t="s">
        <v>34</v>
      </c>
      <c r="B222" s="2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6"/>
      <c r="S222" s="8"/>
    </row>
    <row r="223" spans="1:19">
      <c r="A223" s="49" t="s">
        <v>46</v>
      </c>
      <c r="B223" s="49"/>
      <c r="C223" s="49"/>
      <c r="D223" s="49"/>
      <c r="E223" s="49"/>
      <c r="F223" s="49"/>
      <c r="G223" s="49"/>
      <c r="H223" s="49"/>
      <c r="I223" s="49"/>
      <c r="J223" s="15"/>
      <c r="K223" s="15"/>
      <c r="L223" s="15"/>
      <c r="M223" s="15"/>
      <c r="N223" s="15"/>
      <c r="O223" s="15"/>
      <c r="P223" s="15"/>
      <c r="Q223" s="15"/>
      <c r="R223" s="16"/>
      <c r="S223" s="8"/>
    </row>
    <row r="224" spans="1:19" s="8" customFormat="1">
      <c r="A224" s="49"/>
      <c r="B224" s="49"/>
      <c r="C224" s="49"/>
      <c r="D224" s="49"/>
      <c r="E224" s="49"/>
      <c r="F224" s="49"/>
      <c r="G224" s="49"/>
      <c r="H224" s="49"/>
      <c r="I224" s="49"/>
      <c r="J224" s="15"/>
      <c r="K224" s="15"/>
      <c r="L224" s="15"/>
      <c r="M224" s="15"/>
      <c r="N224" s="15"/>
      <c r="O224" s="15"/>
      <c r="P224" s="15"/>
      <c r="Q224" s="15"/>
      <c r="R224" s="16"/>
    </row>
    <row r="225" spans="1:19">
      <c r="A225" s="72" t="s">
        <v>97</v>
      </c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60"/>
      <c r="R225" s="8"/>
      <c r="S225" s="8"/>
    </row>
    <row r="226" spans="1:19" ht="18">
      <c r="A226" s="74" t="s">
        <v>27</v>
      </c>
      <c r="B226" s="75"/>
      <c r="C226" s="75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60"/>
      <c r="R226" s="8"/>
      <c r="S226" s="8"/>
    </row>
    <row r="227" spans="1:19">
      <c r="A227" s="72" t="s">
        <v>40</v>
      </c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60"/>
      <c r="R227" s="8"/>
      <c r="S227" s="8"/>
    </row>
    <row r="228" spans="1:19">
      <c r="A228" s="64">
        <v>1</v>
      </c>
      <c r="B228" s="64"/>
      <c r="C228" s="12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3">
        <f t="shared" ref="N228:N229" si="122">(IF(F228="OŽ",IF(L228=1,550.8,IF(L228=2,426.38,IF(L228=3,342.14,IF(L228=4,181.44,IF(L228=5,168.48,IF(L228=6,155.52,IF(L228=7,148.5,IF(L228=8,144,0))))))))+IF(L228&lt;=8,0,IF(L228&lt;=16,137.7,IF(L228&lt;=24,108,IF(L228&lt;=32,80.1,IF(L228&lt;=36,52.2,0)))))-IF(L228&lt;=8,0,IF(L228&lt;=16,(L228-9)*2.754,IF(L228&lt;=24,(L228-17)* 2.754,IF(L228&lt;=32,(L228-25)* 2.754,IF(L228&lt;=36,(L228-33)*2.754,0))))),0)+IF(F228="PČ",IF(L228=1,449,IF(L228=2,314.6,IF(L228=3,238,IF(L228=4,172,IF(L228=5,159,IF(L228=6,145,IF(L228=7,132,IF(L228=8,119,0))))))))+IF(L228&lt;=8,0,IF(L228&lt;=16,88,IF(L228&lt;=24,55,IF(L228&lt;=32,22,0))))-IF(L228&lt;=8,0,IF(L228&lt;=16,(L228-9)*2.245,IF(L228&lt;=24,(L228-17)*2.245,IF(L228&lt;=32,(L228-25)*2.245,0)))),0)+IF(F228="PČneol",IF(L228=1,85,IF(L228=2,64.61,IF(L228=3,50.76,IF(L228=4,16.25,IF(L228=5,15,IF(L228=6,13.75,IF(L228=7,12.5,IF(L228=8,11.25,0))))))))+IF(L228&lt;=8,0,IF(L228&lt;=16,9,0))-IF(L228&lt;=8,0,IF(L228&lt;=16,(L228-9)*0.425,0)),0)+IF(F228="PŽ",IF(L228=1,85,IF(L228=2,59.5,IF(L228=3,45,IF(L228=4,32.5,IF(L228=5,30,IF(L228=6,27.5,IF(L228=7,25,IF(L228=8,22.5,0))))))))+IF(L228&lt;=8,0,IF(L228&lt;=16,19,IF(L228&lt;=24,13,IF(L228&lt;=32,8,0))))-IF(L228&lt;=8,0,IF(L228&lt;=16,(L228-9)*0.425,IF(L228&lt;=24,(L228-17)*0.425,IF(L228&lt;=32,(L228-25)*0.425,0)))),0)+IF(F228="EČ",IF(L228=1,204,IF(L228=2,156.24,IF(L228=3,123.84,IF(L228=4,72,IF(L228=5,66,IF(L228=6,60,IF(L228=7,54,IF(L228=8,48,0))))))))+IF(L228&lt;=8,0,IF(L228&lt;=16,40,IF(L228&lt;=24,25,0)))-IF(L228&lt;=8,0,IF(L228&lt;=16,(L228-9)*1.02,IF(L228&lt;=24,(L228-17)*1.02,0))),0)+IF(F228="EČneol",IF(L228=1,68,IF(L228=2,51.69,IF(L228=3,40.61,IF(L228=4,13,IF(L228=5,12,IF(L228=6,11,IF(L228=7,10,IF(L228=8,9,0)))))))))+IF(F228="EŽ",IF(L228=1,68,IF(L228=2,47.6,IF(L228=3,36,IF(L228=4,18,IF(L228=5,16.5,IF(L228=6,15,IF(L228=7,13.5,IF(L228=8,12,0))))))))+IF(L228&lt;=8,0,IF(L228&lt;=16,10,IF(L228&lt;=24,6,0)))-IF(L228&lt;=8,0,IF(L228&lt;=16,(L228-9)*0.34,IF(L228&lt;=24,(L228-17)*0.34,0))),0)+IF(F228="PT",IF(L228=1,68,IF(L228=2,52.08,IF(L228=3,41.28,IF(L228=4,24,IF(L228=5,22,IF(L228=6,20,IF(L228=7,18,IF(L228=8,16,0))))))))+IF(L228&lt;=8,0,IF(L228&lt;=16,13,IF(L228&lt;=24,9,IF(L228&lt;=32,4,0))))-IF(L228&lt;=8,0,IF(L228&lt;=16,(L228-9)*0.34,IF(L228&lt;=24,(L228-17)*0.34,IF(L228&lt;=32,(L228-25)*0.34,0)))),0)+IF(F228="JOŽ",IF(L228=1,85,IF(L228=2,59.5,IF(L228=3,45,IF(L228=4,32.5,IF(L228=5,30,IF(L228=6,27.5,IF(L228=7,25,IF(L228=8,22.5,0))))))))+IF(L228&lt;=8,0,IF(L228&lt;=16,19,IF(L228&lt;=24,13,0)))-IF(L228&lt;=8,0,IF(L228&lt;=16,(L228-9)*0.425,IF(L228&lt;=24,(L228-17)*0.425,0))),0)+IF(F228="JPČ",IF(L228=1,68,IF(L228=2,47.6,IF(L228=3,36,IF(L228=4,26,IF(L228=5,24,IF(L228=6,22,IF(L228=7,20,IF(L228=8,18,0))))))))+IF(L228&lt;=8,0,IF(L228&lt;=16,13,IF(L228&lt;=24,9,0)))-IF(L228&lt;=8,0,IF(L228&lt;=16,(L228-9)*0.34,IF(L228&lt;=24,(L228-17)*0.34,0))),0)+IF(F228="JEČ",IF(L228=1,34,IF(L228=2,26.04,IF(L228=3,20.6,IF(L228=4,12,IF(L228=5,11,IF(L228=6,10,IF(L228=7,9,IF(L228=8,8,0))))))))+IF(L228&lt;=8,0,IF(L228&lt;=16,6,0))-IF(L228&lt;=8,0,IF(L228&lt;=16,(L228-9)*0.17,0)),0)+IF(F228="JEOF",IF(L228=1,34,IF(L228=2,26.04,IF(L228=3,20.6,IF(L228=4,12,IF(L228=5,11,IF(L228=6,10,IF(L228=7,9,IF(L228=8,8,0))))))))+IF(L228&lt;=8,0,IF(L228&lt;=16,6,0))-IF(L228&lt;=8,0,IF(L228&lt;=16,(L228-9)*0.17,0)),0)+IF(F228="JnPČ",IF(L228=1,51,IF(L228=2,35.7,IF(L228=3,27,IF(L228=4,19.5,IF(L228=5,18,IF(L228=6,16.5,IF(L228=7,15,IF(L228=8,13.5,0))))))))+IF(L228&lt;=8,0,IF(L228&lt;=16,10,0))-IF(L228&lt;=8,0,IF(L228&lt;=16,(L228-9)*0.255,0)),0)+IF(F228="JnEČ",IF(L228=1,25.5,IF(L228=2,19.53,IF(L228=3,15.48,IF(L228=4,9,IF(L228=5,8.25,IF(L228=6,7.5,IF(L228=7,6.75,IF(L228=8,6,0))))))))+IF(L228&lt;=8,0,IF(L228&lt;=16,5,0))-IF(L228&lt;=8,0,IF(L228&lt;=16,(L228-9)*0.1275,0)),0)+IF(F228="JčPČ",IF(L228=1,21.25,IF(L228=2,14.5,IF(L228=3,11.5,IF(L228=4,7,IF(L228=5,6.5,IF(L228=6,6,IF(L228=7,5.5,IF(L228=8,5,0))))))))+IF(L228&lt;=8,0,IF(L228&lt;=16,4,0))-IF(L228&lt;=8,0,IF(L228&lt;=16,(L228-9)*0.10625,0)),0)+IF(F228="JčEČ",IF(L228=1,17,IF(L228=2,13.02,IF(L228=3,10.32,IF(L228=4,6,IF(L228=5,5.5,IF(L228=6,5,IF(L228=7,4.5,IF(L228=8,4,0))))))))+IF(L228&lt;=8,0,IF(L228&lt;=16,3,0))-IF(L228&lt;=8,0,IF(L228&lt;=16,(L228-9)*0.085,0)),0)+IF(F228="NEAK",IF(L228=1,11.48,IF(L228=2,8.79,IF(L228=3,6.97,IF(L228=4,4.05,IF(L228=5,3.71,IF(L228=6,3.38,IF(L228=7,3.04,IF(L228=8,2.7,0))))))))+IF(L228&lt;=8,0,IF(L228&lt;=16,2,IF(L228&lt;=24,1.3,0)))-IF(L228&lt;=8,0,IF(L228&lt;=16,(L228-9)*0.0574,IF(L228&lt;=24,(L228-17)*0.0574,0))),0))*IF(L228&lt;0,1,IF(OR(F228="PČ",F228="PŽ",F228="PT"),IF(J228&lt;32,J228/32,1),1))* IF(L228&lt;0,1,IF(OR(F228="EČ",F228="EŽ",F228="JOŽ",F228="JPČ",F228="NEAK"),IF(J228&lt;24,J228/24,1),1))*IF(L228&lt;0,1,IF(OR(F228="PČneol",F228="JEČ",F228="JEOF",F228="JnPČ",F228="JnEČ",F228="JčPČ",F228="JčEČ"),IF(J228&lt;16,J228/16,1),1))*IF(L228&lt;0,1,IF(F228="EČneol",IF(J228&lt;8,J228/8,1),1))</f>
        <v>0</v>
      </c>
      <c r="O228" s="9">
        <f t="shared" ref="O228:O229" si="123">IF(F228="OŽ",N228,IF(H228="Ne",IF(J228*0.3&lt;J228-L228,N228,0),IF(J228*0.1&lt;J228-L228,N228,0)))</f>
        <v>0</v>
      </c>
      <c r="P228" s="4">
        <f t="shared" ref="P228" si="124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11">
        <f t="shared" ref="Q228" si="125">IF(ISERROR(P228*100/N228),0,(P228*100/N228))</f>
        <v>0</v>
      </c>
      <c r="R228" s="10">
        <f t="shared" ref="R228:R229" si="126">IF(Q228&lt;=30,O228+P228,O228+O228*0.3)*IF(G228=1,0.4,IF(G228=2,0.75,IF(G228="1 (kas 4 m. 1 k. nerengiamos)",0.52,1)))*IF(D228="olimpinė",1,IF(M228="Ne",0.5,1))*IF(OR(A$5="Lietuvos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federacija"),IF(OR(J228&lt;8,K228&lt;16),0,1),1)*E228*IF(I228&lt;=1,1,1/I228)*IF(OR(A$5="Lietuvos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8" s="8"/>
    </row>
    <row r="229" spans="1:19">
      <c r="A229" s="64">
        <v>2</v>
      </c>
      <c r="B229" s="64"/>
      <c r="C229" s="12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3">
        <f t="shared" si="122"/>
        <v>0</v>
      </c>
      <c r="O229" s="9">
        <f t="shared" si="123"/>
        <v>0</v>
      </c>
      <c r="P229" s="4">
        <f t="shared" ref="P229" si="127">IF(O229=0,0,IF(F229="OŽ",IF(L229&gt;35,0,IF(J229&gt;35,(36-L229)*1.836,((36-L229)-(36-J229))*1.836)),0)+IF(F229="PČ",IF(L229&gt;31,0,IF(J229&gt;31,(32-L229)*1.347,((32-L229)-(32-J229))*1.347)),0)+ IF(F229="PČneol",IF(L229&gt;15,0,IF(J229&gt;15,(16-L229)*0.255,((16-L229)-(16-J229))*0.255)),0)+IF(F229="PŽ",IF(L229&gt;31,0,IF(J229&gt;31,(32-L229)*0.255,((32-L229)-(32-J229))*0.255)),0)+IF(F229="EČ",IF(L229&gt;23,0,IF(J229&gt;23,(24-L229)*0.612,((24-L229)-(24-J229))*0.612)),0)+IF(F229="EČneol",IF(L229&gt;7,0,IF(J229&gt;7,(8-L229)*0.204,((8-L229)-(8-J229))*0.204)),0)+IF(F229="EŽ",IF(L229&gt;23,0,IF(J229&gt;23,(24-L229)*0.204,((24-L229)-(24-J229))*0.204)),0)+IF(F229="PT",IF(L229&gt;31,0,IF(J229&gt;31,(32-L229)*0.204,((32-L229)-(32-J229))*0.204)),0)+IF(F229="JOŽ",IF(L229&gt;23,0,IF(J229&gt;23,(24-L229)*0.255,((24-L229)-(24-J229))*0.255)),0)+IF(F229="JPČ",IF(L229&gt;23,0,IF(J229&gt;23,(24-L229)*0.204,((24-L229)-(24-J229))*0.204)),0)+IF(F229="JEČ",IF(L229&gt;15,0,IF(J229&gt;15,(16-L229)*0.102,((16-L229)-(16-J229))*0.102)),0)+IF(F229="JEOF",IF(L229&gt;15,0,IF(J229&gt;15,(16-L229)*0.102,((16-L229)-(16-J229))*0.102)),0)+IF(F229="JnPČ",IF(L229&gt;15,0,IF(J229&gt;15,(16-L229)*0.153,((16-L229)-(16-J229))*0.153)),0)+IF(F229="JnEČ",IF(L229&gt;15,0,IF(J229&gt;15,(16-L229)*0.0765,((16-L229)-(16-J229))*0.0765)),0)+IF(F229="JčPČ",IF(L229&gt;15,0,IF(J229&gt;15,(16-L229)*0.06375,((16-L229)-(16-J229))*0.06375)),0)+IF(F229="JčEČ",IF(L229&gt;15,0,IF(J229&gt;15,(16-L229)*0.051,((16-L229)-(16-J229))*0.051)),0)+IF(F229="NEAK",IF(L229&gt;23,0,IF(J229&gt;23,(24-L229)*0.03444,((24-L229)-(24-J229))*0.03444)),0))</f>
        <v>0</v>
      </c>
      <c r="Q229" s="11">
        <f t="shared" ref="Q229" si="128">IF(ISERROR(P229*100/N229),0,(P229*100/N229))</f>
        <v>0</v>
      </c>
      <c r="R229" s="10">
        <f t="shared" si="126"/>
        <v>0</v>
      </c>
      <c r="S229" s="8"/>
    </row>
    <row r="230" spans="1:19">
      <c r="A230" s="67" t="s">
        <v>33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9"/>
      <c r="R230" s="10">
        <f>SUM(R228:R229)</f>
        <v>0</v>
      </c>
      <c r="S230" s="8"/>
    </row>
    <row r="231" spans="1:19" ht="15.75">
      <c r="A231" s="24" t="s">
        <v>34</v>
      </c>
      <c r="B231" s="2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6"/>
      <c r="S231" s="8"/>
    </row>
    <row r="232" spans="1:19">
      <c r="A232" s="49" t="s">
        <v>46</v>
      </c>
      <c r="B232" s="49"/>
      <c r="C232" s="49"/>
      <c r="D232" s="49"/>
      <c r="E232" s="49"/>
      <c r="F232" s="49"/>
      <c r="G232" s="49"/>
      <c r="H232" s="49"/>
      <c r="I232" s="49"/>
      <c r="J232" s="15"/>
      <c r="K232" s="15"/>
      <c r="L232" s="15"/>
      <c r="M232" s="15"/>
      <c r="N232" s="15"/>
      <c r="O232" s="15"/>
      <c r="P232" s="15"/>
      <c r="Q232" s="15"/>
      <c r="R232" s="16"/>
      <c r="S232" s="8"/>
    </row>
    <row r="233" spans="1:19" s="8" customFormat="1">
      <c r="A233" s="49"/>
      <c r="B233" s="49"/>
      <c r="C233" s="49"/>
      <c r="D233" s="49"/>
      <c r="E233" s="49"/>
      <c r="F233" s="49"/>
      <c r="G233" s="49"/>
      <c r="H233" s="49"/>
      <c r="I233" s="49"/>
      <c r="J233" s="15"/>
      <c r="K233" s="15"/>
      <c r="L233" s="15"/>
      <c r="M233" s="15"/>
      <c r="N233" s="15"/>
      <c r="O233" s="15"/>
      <c r="P233" s="15"/>
      <c r="Q233" s="15"/>
      <c r="R233" s="16"/>
    </row>
    <row r="234" spans="1:19">
      <c r="A234" s="72" t="s">
        <v>97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60"/>
      <c r="R234" s="8"/>
      <c r="S234" s="8"/>
    </row>
    <row r="235" spans="1:19" ht="18">
      <c r="A235" s="74" t="s">
        <v>27</v>
      </c>
      <c r="B235" s="75"/>
      <c r="C235" s="75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60"/>
      <c r="R235" s="8"/>
      <c r="S235" s="8"/>
    </row>
    <row r="236" spans="1:19">
      <c r="A236" s="72" t="s">
        <v>40</v>
      </c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60"/>
      <c r="R236" s="8"/>
      <c r="S236" s="8"/>
    </row>
    <row r="237" spans="1:19">
      <c r="A237" s="64">
        <v>1</v>
      </c>
      <c r="B237" s="64"/>
      <c r="C237" s="12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3">
        <f t="shared" ref="N237:N238" si="129">(IF(F237="OŽ",IF(L237=1,550.8,IF(L237=2,426.38,IF(L237=3,342.14,IF(L237=4,181.44,IF(L237=5,168.48,IF(L237=6,155.52,IF(L237=7,148.5,IF(L237=8,144,0))))))))+IF(L237&lt;=8,0,IF(L237&lt;=16,137.7,IF(L237&lt;=24,108,IF(L237&lt;=32,80.1,IF(L237&lt;=36,52.2,0)))))-IF(L237&lt;=8,0,IF(L237&lt;=16,(L237-9)*2.754,IF(L237&lt;=24,(L237-17)* 2.754,IF(L237&lt;=32,(L237-25)* 2.754,IF(L237&lt;=36,(L237-33)*2.754,0))))),0)+IF(F237="PČ",IF(L237=1,449,IF(L237=2,314.6,IF(L237=3,238,IF(L237=4,172,IF(L237=5,159,IF(L237=6,145,IF(L237=7,132,IF(L237=8,119,0))))))))+IF(L237&lt;=8,0,IF(L237&lt;=16,88,IF(L237&lt;=24,55,IF(L237&lt;=32,22,0))))-IF(L237&lt;=8,0,IF(L237&lt;=16,(L237-9)*2.245,IF(L237&lt;=24,(L237-17)*2.245,IF(L237&lt;=32,(L237-25)*2.245,0)))),0)+IF(F237="PČneol",IF(L237=1,85,IF(L237=2,64.61,IF(L237=3,50.76,IF(L237=4,16.25,IF(L237=5,15,IF(L237=6,13.75,IF(L237=7,12.5,IF(L237=8,11.25,0))))))))+IF(L237&lt;=8,0,IF(L237&lt;=16,9,0))-IF(L237&lt;=8,0,IF(L237&lt;=16,(L237-9)*0.425,0)),0)+IF(F237="PŽ",IF(L237=1,85,IF(L237=2,59.5,IF(L237=3,45,IF(L237=4,32.5,IF(L237=5,30,IF(L237=6,27.5,IF(L237=7,25,IF(L237=8,22.5,0))))))))+IF(L237&lt;=8,0,IF(L237&lt;=16,19,IF(L237&lt;=24,13,IF(L237&lt;=32,8,0))))-IF(L237&lt;=8,0,IF(L237&lt;=16,(L237-9)*0.425,IF(L237&lt;=24,(L237-17)*0.425,IF(L237&lt;=32,(L237-25)*0.425,0)))),0)+IF(F237="EČ",IF(L237=1,204,IF(L237=2,156.24,IF(L237=3,123.84,IF(L237=4,72,IF(L237=5,66,IF(L237=6,60,IF(L237=7,54,IF(L237=8,48,0))))))))+IF(L237&lt;=8,0,IF(L237&lt;=16,40,IF(L237&lt;=24,25,0)))-IF(L237&lt;=8,0,IF(L237&lt;=16,(L237-9)*1.02,IF(L237&lt;=24,(L237-17)*1.02,0))),0)+IF(F237="EČneol",IF(L237=1,68,IF(L237=2,51.69,IF(L237=3,40.61,IF(L237=4,13,IF(L237=5,12,IF(L237=6,11,IF(L237=7,10,IF(L237=8,9,0)))))))))+IF(F237="EŽ",IF(L237=1,68,IF(L237=2,47.6,IF(L237=3,36,IF(L237=4,18,IF(L237=5,16.5,IF(L237=6,15,IF(L237=7,13.5,IF(L237=8,12,0))))))))+IF(L237&lt;=8,0,IF(L237&lt;=16,10,IF(L237&lt;=24,6,0)))-IF(L237&lt;=8,0,IF(L237&lt;=16,(L237-9)*0.34,IF(L237&lt;=24,(L237-17)*0.34,0))),0)+IF(F237="PT",IF(L237=1,68,IF(L237=2,52.08,IF(L237=3,41.28,IF(L237=4,24,IF(L237=5,22,IF(L237=6,20,IF(L237=7,18,IF(L237=8,16,0))))))))+IF(L237&lt;=8,0,IF(L237&lt;=16,13,IF(L237&lt;=24,9,IF(L237&lt;=32,4,0))))-IF(L237&lt;=8,0,IF(L237&lt;=16,(L237-9)*0.34,IF(L237&lt;=24,(L237-17)*0.34,IF(L237&lt;=32,(L237-25)*0.34,0)))),0)+IF(F237="JOŽ",IF(L237=1,85,IF(L237=2,59.5,IF(L237=3,45,IF(L237=4,32.5,IF(L237=5,30,IF(L237=6,27.5,IF(L237=7,25,IF(L237=8,22.5,0))))))))+IF(L237&lt;=8,0,IF(L237&lt;=16,19,IF(L237&lt;=24,13,0)))-IF(L237&lt;=8,0,IF(L237&lt;=16,(L237-9)*0.425,IF(L237&lt;=24,(L237-17)*0.425,0))),0)+IF(F237="JPČ",IF(L237=1,68,IF(L237=2,47.6,IF(L237=3,36,IF(L237=4,26,IF(L237=5,24,IF(L237=6,22,IF(L237=7,20,IF(L237=8,18,0))))))))+IF(L237&lt;=8,0,IF(L237&lt;=16,13,IF(L237&lt;=24,9,0)))-IF(L237&lt;=8,0,IF(L237&lt;=16,(L237-9)*0.34,IF(L237&lt;=24,(L237-17)*0.34,0))),0)+IF(F237="JEČ",IF(L237=1,34,IF(L237=2,26.04,IF(L237=3,20.6,IF(L237=4,12,IF(L237=5,11,IF(L237=6,10,IF(L237=7,9,IF(L237=8,8,0))))))))+IF(L237&lt;=8,0,IF(L237&lt;=16,6,0))-IF(L237&lt;=8,0,IF(L237&lt;=16,(L237-9)*0.17,0)),0)+IF(F237="JEOF",IF(L237=1,34,IF(L237=2,26.04,IF(L237=3,20.6,IF(L237=4,12,IF(L237=5,11,IF(L237=6,10,IF(L237=7,9,IF(L237=8,8,0))))))))+IF(L237&lt;=8,0,IF(L237&lt;=16,6,0))-IF(L237&lt;=8,0,IF(L237&lt;=16,(L237-9)*0.17,0)),0)+IF(F237="JnPČ",IF(L237=1,51,IF(L237=2,35.7,IF(L237=3,27,IF(L237=4,19.5,IF(L237=5,18,IF(L237=6,16.5,IF(L237=7,15,IF(L237=8,13.5,0))))))))+IF(L237&lt;=8,0,IF(L237&lt;=16,10,0))-IF(L237&lt;=8,0,IF(L237&lt;=16,(L237-9)*0.255,0)),0)+IF(F237="JnEČ",IF(L237=1,25.5,IF(L237=2,19.53,IF(L237=3,15.48,IF(L237=4,9,IF(L237=5,8.25,IF(L237=6,7.5,IF(L237=7,6.75,IF(L237=8,6,0))))))))+IF(L237&lt;=8,0,IF(L237&lt;=16,5,0))-IF(L237&lt;=8,0,IF(L237&lt;=16,(L237-9)*0.1275,0)),0)+IF(F237="JčPČ",IF(L237=1,21.25,IF(L237=2,14.5,IF(L237=3,11.5,IF(L237=4,7,IF(L237=5,6.5,IF(L237=6,6,IF(L237=7,5.5,IF(L237=8,5,0))))))))+IF(L237&lt;=8,0,IF(L237&lt;=16,4,0))-IF(L237&lt;=8,0,IF(L237&lt;=16,(L237-9)*0.10625,0)),0)+IF(F237="JčEČ",IF(L237=1,17,IF(L237=2,13.02,IF(L237=3,10.32,IF(L237=4,6,IF(L237=5,5.5,IF(L237=6,5,IF(L237=7,4.5,IF(L237=8,4,0))))))))+IF(L237&lt;=8,0,IF(L237&lt;=16,3,0))-IF(L237&lt;=8,0,IF(L237&lt;=16,(L237-9)*0.085,0)),0)+IF(F237="NEAK",IF(L237=1,11.48,IF(L237=2,8.79,IF(L237=3,6.97,IF(L237=4,4.05,IF(L237=5,3.71,IF(L237=6,3.38,IF(L237=7,3.04,IF(L237=8,2.7,0))))))))+IF(L237&lt;=8,0,IF(L237&lt;=16,2,IF(L237&lt;=24,1.3,0)))-IF(L237&lt;=8,0,IF(L237&lt;=16,(L237-9)*0.0574,IF(L237&lt;=24,(L237-17)*0.0574,0))),0))*IF(L237&lt;0,1,IF(OR(F237="PČ",F237="PŽ",F237="PT"),IF(J237&lt;32,J237/32,1),1))* IF(L237&lt;0,1,IF(OR(F237="EČ",F237="EŽ",F237="JOŽ",F237="JPČ",F237="NEAK"),IF(J237&lt;24,J237/24,1),1))*IF(L237&lt;0,1,IF(OR(F237="PČneol",F237="JEČ",F237="JEOF",F237="JnPČ",F237="JnEČ",F237="JčPČ",F237="JčEČ"),IF(J237&lt;16,J237/16,1),1))*IF(L237&lt;0,1,IF(F237="EČneol",IF(J237&lt;8,J237/8,1),1))</f>
        <v>0</v>
      </c>
      <c r="O237" s="9">
        <f t="shared" ref="O237:O238" si="130">IF(F237="OŽ",N237,IF(H237="Ne",IF(J237*0.3&lt;J237-L237,N237,0),IF(J237*0.1&lt;J237-L237,N237,0)))</f>
        <v>0</v>
      </c>
      <c r="P237" s="4">
        <f t="shared" ref="P237" si="131">IF(O237=0,0,IF(F237="OŽ",IF(L237&gt;35,0,IF(J237&gt;35,(36-L237)*1.836,((36-L237)-(36-J237))*1.836)),0)+IF(F237="PČ",IF(L237&gt;31,0,IF(J237&gt;31,(32-L237)*1.347,((32-L237)-(32-J237))*1.347)),0)+ IF(F237="PČneol",IF(L237&gt;15,0,IF(J237&gt;15,(16-L237)*0.255,((16-L237)-(16-J237))*0.255)),0)+IF(F237="PŽ",IF(L237&gt;31,0,IF(J237&gt;31,(32-L237)*0.255,((32-L237)-(32-J237))*0.255)),0)+IF(F237="EČ",IF(L237&gt;23,0,IF(J237&gt;23,(24-L237)*0.612,((24-L237)-(24-J237))*0.612)),0)+IF(F237="EČneol",IF(L237&gt;7,0,IF(J237&gt;7,(8-L237)*0.204,((8-L237)-(8-J237))*0.204)),0)+IF(F237="EŽ",IF(L237&gt;23,0,IF(J237&gt;23,(24-L237)*0.204,((24-L237)-(24-J237))*0.204)),0)+IF(F237="PT",IF(L237&gt;31,0,IF(J237&gt;31,(32-L237)*0.204,((32-L237)-(32-J237))*0.204)),0)+IF(F237="JOŽ",IF(L237&gt;23,0,IF(J237&gt;23,(24-L237)*0.255,((24-L237)-(24-J237))*0.255)),0)+IF(F237="JPČ",IF(L237&gt;23,0,IF(J237&gt;23,(24-L237)*0.204,((24-L237)-(24-J237))*0.204)),0)+IF(F237="JEČ",IF(L237&gt;15,0,IF(J237&gt;15,(16-L237)*0.102,((16-L237)-(16-J237))*0.102)),0)+IF(F237="JEOF",IF(L237&gt;15,0,IF(J237&gt;15,(16-L237)*0.102,((16-L237)-(16-J237))*0.102)),0)+IF(F237="JnPČ",IF(L237&gt;15,0,IF(J237&gt;15,(16-L237)*0.153,((16-L237)-(16-J237))*0.153)),0)+IF(F237="JnEČ",IF(L237&gt;15,0,IF(J237&gt;15,(16-L237)*0.0765,((16-L237)-(16-J237))*0.0765)),0)+IF(F237="JčPČ",IF(L237&gt;15,0,IF(J237&gt;15,(16-L237)*0.06375,((16-L237)-(16-J237))*0.06375)),0)+IF(F237="JčEČ",IF(L237&gt;15,0,IF(J237&gt;15,(16-L237)*0.051,((16-L237)-(16-J237))*0.051)),0)+IF(F237="NEAK",IF(L237&gt;23,0,IF(J237&gt;23,(24-L237)*0.03444,((24-L237)-(24-J237))*0.03444)),0))</f>
        <v>0</v>
      </c>
      <c r="Q237" s="11">
        <f t="shared" ref="Q237" si="132">IF(ISERROR(P237*100/N237),0,(P237*100/N237))</f>
        <v>0</v>
      </c>
      <c r="R237" s="10">
        <f t="shared" ref="R237:R238" si="133">IF(Q237&lt;=30,O237+P237,O237+O237*0.3)*IF(G237=1,0.4,IF(G237=2,0.75,IF(G237="1 (kas 4 m. 1 k. nerengiamos)",0.52,1)))*IF(D237="olimpinė",1,IF(M237="Ne",0.5,1))*IF(OR(A$5="Lietuvos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federacija"),IF(OR(J237&lt;8,K237&lt;16),0,1),1)*E237*IF(I237&lt;=1,1,1/I237)*IF(OR(A$5="Lietuvos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7" s="8"/>
    </row>
    <row r="238" spans="1:19">
      <c r="A238" s="64">
        <v>2</v>
      </c>
      <c r="B238" s="64"/>
      <c r="C238" s="12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3">
        <f t="shared" si="129"/>
        <v>0</v>
      </c>
      <c r="O238" s="9">
        <f t="shared" si="130"/>
        <v>0</v>
      </c>
      <c r="P238" s="4">
        <f t="shared" ref="P238" si="134">IF(O238=0,0,IF(F238="OŽ",IF(L238&gt;35,0,IF(J238&gt;35,(36-L238)*1.836,((36-L238)-(36-J238))*1.836)),0)+IF(F238="PČ",IF(L238&gt;31,0,IF(J238&gt;31,(32-L238)*1.347,((32-L238)-(32-J238))*1.347)),0)+ IF(F238="PČneol",IF(L238&gt;15,0,IF(J238&gt;15,(16-L238)*0.255,((16-L238)-(16-J238))*0.255)),0)+IF(F238="PŽ",IF(L238&gt;31,0,IF(J238&gt;31,(32-L238)*0.255,((32-L238)-(32-J238))*0.255)),0)+IF(F238="EČ",IF(L238&gt;23,0,IF(J238&gt;23,(24-L238)*0.612,((24-L238)-(24-J238))*0.612)),0)+IF(F238="EČneol",IF(L238&gt;7,0,IF(J238&gt;7,(8-L238)*0.204,((8-L238)-(8-J238))*0.204)),0)+IF(F238="EŽ",IF(L238&gt;23,0,IF(J238&gt;23,(24-L238)*0.204,((24-L238)-(24-J238))*0.204)),0)+IF(F238="PT",IF(L238&gt;31,0,IF(J238&gt;31,(32-L238)*0.204,((32-L238)-(32-J238))*0.204)),0)+IF(F238="JOŽ",IF(L238&gt;23,0,IF(J238&gt;23,(24-L238)*0.255,((24-L238)-(24-J238))*0.255)),0)+IF(F238="JPČ",IF(L238&gt;23,0,IF(J238&gt;23,(24-L238)*0.204,((24-L238)-(24-J238))*0.204)),0)+IF(F238="JEČ",IF(L238&gt;15,0,IF(J238&gt;15,(16-L238)*0.102,((16-L238)-(16-J238))*0.102)),0)+IF(F238="JEOF",IF(L238&gt;15,0,IF(J238&gt;15,(16-L238)*0.102,((16-L238)-(16-J238))*0.102)),0)+IF(F238="JnPČ",IF(L238&gt;15,0,IF(J238&gt;15,(16-L238)*0.153,((16-L238)-(16-J238))*0.153)),0)+IF(F238="JnEČ",IF(L238&gt;15,0,IF(J238&gt;15,(16-L238)*0.0765,((16-L238)-(16-J238))*0.0765)),0)+IF(F238="JčPČ",IF(L238&gt;15,0,IF(J238&gt;15,(16-L238)*0.06375,((16-L238)-(16-J238))*0.06375)),0)+IF(F238="JčEČ",IF(L238&gt;15,0,IF(J238&gt;15,(16-L238)*0.051,((16-L238)-(16-J238))*0.051)),0)+IF(F238="NEAK",IF(L238&gt;23,0,IF(J238&gt;23,(24-L238)*0.03444,((24-L238)-(24-J238))*0.03444)),0))</f>
        <v>0</v>
      </c>
      <c r="Q238" s="11">
        <f t="shared" ref="Q238" si="135">IF(ISERROR(P238*100/N238),0,(P238*100/N238))</f>
        <v>0</v>
      </c>
      <c r="R238" s="10">
        <f t="shared" si="133"/>
        <v>0</v>
      </c>
      <c r="S238" s="8"/>
    </row>
    <row r="239" spans="1:19">
      <c r="A239" s="67" t="s">
        <v>33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9"/>
      <c r="R239" s="10">
        <f>SUM(R237:R238)</f>
        <v>0</v>
      </c>
      <c r="S239" s="8"/>
    </row>
    <row r="240" spans="1:19" ht="15.75">
      <c r="A240" s="24" t="s">
        <v>34</v>
      </c>
      <c r="B240" s="2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6"/>
      <c r="S240" s="8"/>
    </row>
    <row r="241" spans="1:19">
      <c r="A241" s="49" t="s">
        <v>46</v>
      </c>
      <c r="B241" s="49"/>
      <c r="C241" s="49"/>
      <c r="D241" s="49"/>
      <c r="E241" s="49"/>
      <c r="F241" s="49"/>
      <c r="G241" s="49"/>
      <c r="H241" s="49"/>
      <c r="I241" s="49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 s="8" customFormat="1">
      <c r="A242" s="49"/>
      <c r="B242" s="49"/>
      <c r="C242" s="49"/>
      <c r="D242" s="49"/>
      <c r="E242" s="49"/>
      <c r="F242" s="49"/>
      <c r="G242" s="49"/>
      <c r="H242" s="49"/>
      <c r="I242" s="49"/>
      <c r="J242" s="15"/>
      <c r="K242" s="15"/>
      <c r="L242" s="15"/>
      <c r="M242" s="15"/>
      <c r="N242" s="15"/>
      <c r="O242" s="15"/>
      <c r="P242" s="15"/>
      <c r="Q242" s="15"/>
      <c r="R242" s="16"/>
    </row>
    <row r="243" spans="1:19">
      <c r="A243" s="72" t="s">
        <v>97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60"/>
      <c r="R243" s="8"/>
      <c r="S243" s="8"/>
    </row>
    <row r="244" spans="1:19" ht="18">
      <c r="A244" s="74" t="s">
        <v>27</v>
      </c>
      <c r="B244" s="75"/>
      <c r="C244" s="75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60"/>
      <c r="R244" s="8"/>
      <c r="S244" s="8"/>
    </row>
    <row r="245" spans="1:19">
      <c r="A245" s="72" t="s">
        <v>40</v>
      </c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60"/>
      <c r="R245" s="8"/>
      <c r="S245" s="8"/>
    </row>
    <row r="246" spans="1:19">
      <c r="A246" s="64">
        <v>1</v>
      </c>
      <c r="B246" s="64"/>
      <c r="C246" s="12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3">
        <f t="shared" ref="N246:N247" si="136">(IF(F246="OŽ",IF(L246=1,550.8,IF(L246=2,426.38,IF(L246=3,342.14,IF(L246=4,181.44,IF(L246=5,168.48,IF(L246=6,155.52,IF(L246=7,148.5,IF(L246=8,144,0))))))))+IF(L246&lt;=8,0,IF(L246&lt;=16,137.7,IF(L246&lt;=24,108,IF(L246&lt;=32,80.1,IF(L246&lt;=36,52.2,0)))))-IF(L246&lt;=8,0,IF(L246&lt;=16,(L246-9)*2.754,IF(L246&lt;=24,(L246-17)* 2.754,IF(L246&lt;=32,(L246-25)* 2.754,IF(L246&lt;=36,(L246-33)*2.754,0))))),0)+IF(F246="PČ",IF(L246=1,449,IF(L246=2,314.6,IF(L246=3,238,IF(L246=4,172,IF(L246=5,159,IF(L246=6,145,IF(L246=7,132,IF(L246=8,119,0))))))))+IF(L246&lt;=8,0,IF(L246&lt;=16,88,IF(L246&lt;=24,55,IF(L246&lt;=32,22,0))))-IF(L246&lt;=8,0,IF(L246&lt;=16,(L246-9)*2.245,IF(L246&lt;=24,(L246-17)*2.245,IF(L246&lt;=32,(L246-25)*2.245,0)))),0)+IF(F246="PČneol",IF(L246=1,85,IF(L246=2,64.61,IF(L246=3,50.76,IF(L246=4,16.25,IF(L246=5,15,IF(L246=6,13.75,IF(L246=7,12.5,IF(L246=8,11.25,0))))))))+IF(L246&lt;=8,0,IF(L246&lt;=16,9,0))-IF(L246&lt;=8,0,IF(L246&lt;=16,(L246-9)*0.425,0)),0)+IF(F246="PŽ",IF(L246=1,85,IF(L246=2,59.5,IF(L246=3,45,IF(L246=4,32.5,IF(L246=5,30,IF(L246=6,27.5,IF(L246=7,25,IF(L246=8,22.5,0))))))))+IF(L246&lt;=8,0,IF(L246&lt;=16,19,IF(L246&lt;=24,13,IF(L246&lt;=32,8,0))))-IF(L246&lt;=8,0,IF(L246&lt;=16,(L246-9)*0.425,IF(L246&lt;=24,(L246-17)*0.425,IF(L246&lt;=32,(L246-25)*0.425,0)))),0)+IF(F246="EČ",IF(L246=1,204,IF(L246=2,156.24,IF(L246=3,123.84,IF(L246=4,72,IF(L246=5,66,IF(L246=6,60,IF(L246=7,54,IF(L246=8,48,0))))))))+IF(L246&lt;=8,0,IF(L246&lt;=16,40,IF(L246&lt;=24,25,0)))-IF(L246&lt;=8,0,IF(L246&lt;=16,(L246-9)*1.02,IF(L246&lt;=24,(L246-17)*1.02,0))),0)+IF(F246="EČneol",IF(L246=1,68,IF(L246=2,51.69,IF(L246=3,40.61,IF(L246=4,13,IF(L246=5,12,IF(L246=6,11,IF(L246=7,10,IF(L246=8,9,0)))))))))+IF(F246="EŽ",IF(L246=1,68,IF(L246=2,47.6,IF(L246=3,36,IF(L246=4,18,IF(L246=5,16.5,IF(L246=6,15,IF(L246=7,13.5,IF(L246=8,12,0))))))))+IF(L246&lt;=8,0,IF(L246&lt;=16,10,IF(L246&lt;=24,6,0)))-IF(L246&lt;=8,0,IF(L246&lt;=16,(L246-9)*0.34,IF(L246&lt;=24,(L246-17)*0.34,0))),0)+IF(F246="PT",IF(L246=1,68,IF(L246=2,52.08,IF(L246=3,41.28,IF(L246=4,24,IF(L246=5,22,IF(L246=6,20,IF(L246=7,18,IF(L246=8,16,0))))))))+IF(L246&lt;=8,0,IF(L246&lt;=16,13,IF(L246&lt;=24,9,IF(L246&lt;=32,4,0))))-IF(L246&lt;=8,0,IF(L246&lt;=16,(L246-9)*0.34,IF(L246&lt;=24,(L246-17)*0.34,IF(L246&lt;=32,(L246-25)*0.34,0)))),0)+IF(F246="JOŽ",IF(L246=1,85,IF(L246=2,59.5,IF(L246=3,45,IF(L246=4,32.5,IF(L246=5,30,IF(L246=6,27.5,IF(L246=7,25,IF(L246=8,22.5,0))))))))+IF(L246&lt;=8,0,IF(L246&lt;=16,19,IF(L246&lt;=24,13,0)))-IF(L246&lt;=8,0,IF(L246&lt;=16,(L246-9)*0.425,IF(L246&lt;=24,(L246-17)*0.425,0))),0)+IF(F246="JPČ",IF(L246=1,68,IF(L246=2,47.6,IF(L246=3,36,IF(L246=4,26,IF(L246=5,24,IF(L246=6,22,IF(L246=7,20,IF(L246=8,18,0))))))))+IF(L246&lt;=8,0,IF(L246&lt;=16,13,IF(L246&lt;=24,9,0)))-IF(L246&lt;=8,0,IF(L246&lt;=16,(L246-9)*0.34,IF(L246&lt;=24,(L246-17)*0.34,0))),0)+IF(F246="JEČ",IF(L246=1,34,IF(L246=2,26.04,IF(L246=3,20.6,IF(L246=4,12,IF(L246=5,11,IF(L246=6,10,IF(L246=7,9,IF(L246=8,8,0))))))))+IF(L246&lt;=8,0,IF(L246&lt;=16,6,0))-IF(L246&lt;=8,0,IF(L246&lt;=16,(L246-9)*0.17,0)),0)+IF(F246="JEOF",IF(L246=1,34,IF(L246=2,26.04,IF(L246=3,20.6,IF(L246=4,12,IF(L246=5,11,IF(L246=6,10,IF(L246=7,9,IF(L246=8,8,0))))))))+IF(L246&lt;=8,0,IF(L246&lt;=16,6,0))-IF(L246&lt;=8,0,IF(L246&lt;=16,(L246-9)*0.17,0)),0)+IF(F246="JnPČ",IF(L246=1,51,IF(L246=2,35.7,IF(L246=3,27,IF(L246=4,19.5,IF(L246=5,18,IF(L246=6,16.5,IF(L246=7,15,IF(L246=8,13.5,0))))))))+IF(L246&lt;=8,0,IF(L246&lt;=16,10,0))-IF(L246&lt;=8,0,IF(L246&lt;=16,(L246-9)*0.255,0)),0)+IF(F246="JnEČ",IF(L246=1,25.5,IF(L246=2,19.53,IF(L246=3,15.48,IF(L246=4,9,IF(L246=5,8.25,IF(L246=6,7.5,IF(L246=7,6.75,IF(L246=8,6,0))))))))+IF(L246&lt;=8,0,IF(L246&lt;=16,5,0))-IF(L246&lt;=8,0,IF(L246&lt;=16,(L246-9)*0.1275,0)),0)+IF(F246="JčPČ",IF(L246=1,21.25,IF(L246=2,14.5,IF(L246=3,11.5,IF(L246=4,7,IF(L246=5,6.5,IF(L246=6,6,IF(L246=7,5.5,IF(L246=8,5,0))))))))+IF(L246&lt;=8,0,IF(L246&lt;=16,4,0))-IF(L246&lt;=8,0,IF(L246&lt;=16,(L246-9)*0.10625,0)),0)+IF(F246="JčEČ",IF(L246=1,17,IF(L246=2,13.02,IF(L246=3,10.32,IF(L246=4,6,IF(L246=5,5.5,IF(L246=6,5,IF(L246=7,4.5,IF(L246=8,4,0))))))))+IF(L246&lt;=8,0,IF(L246&lt;=16,3,0))-IF(L246&lt;=8,0,IF(L246&lt;=16,(L246-9)*0.085,0)),0)+IF(F246="NEAK",IF(L246=1,11.48,IF(L246=2,8.79,IF(L246=3,6.97,IF(L246=4,4.05,IF(L246=5,3.71,IF(L246=6,3.38,IF(L246=7,3.04,IF(L246=8,2.7,0))))))))+IF(L246&lt;=8,0,IF(L246&lt;=16,2,IF(L246&lt;=24,1.3,0)))-IF(L246&lt;=8,0,IF(L246&lt;=16,(L246-9)*0.0574,IF(L246&lt;=24,(L246-17)*0.0574,0))),0))*IF(L246&lt;0,1,IF(OR(F246="PČ",F246="PŽ",F246="PT"),IF(J246&lt;32,J246/32,1),1))* IF(L246&lt;0,1,IF(OR(F246="EČ",F246="EŽ",F246="JOŽ",F246="JPČ",F246="NEAK"),IF(J246&lt;24,J246/24,1),1))*IF(L246&lt;0,1,IF(OR(F246="PČneol",F246="JEČ",F246="JEOF",F246="JnPČ",F246="JnEČ",F246="JčPČ",F246="JčEČ"),IF(J246&lt;16,J246/16,1),1))*IF(L246&lt;0,1,IF(F246="EČneol",IF(J246&lt;8,J246/8,1),1))</f>
        <v>0</v>
      </c>
      <c r="O246" s="9">
        <f t="shared" ref="O246:O247" si="137">IF(F246="OŽ",N246,IF(H246="Ne",IF(J246*0.3&lt;J246-L246,N246,0),IF(J246*0.1&lt;J246-L246,N246,0)))</f>
        <v>0</v>
      </c>
      <c r="P246" s="4">
        <f t="shared" ref="P246" si="138">IF(O246=0,0,IF(F246="OŽ",IF(L246&gt;35,0,IF(J246&gt;35,(36-L246)*1.836,((36-L246)-(36-J246))*1.836)),0)+IF(F246="PČ",IF(L246&gt;31,0,IF(J246&gt;31,(32-L246)*1.347,((32-L246)-(32-J246))*1.347)),0)+ IF(F246="PČneol",IF(L246&gt;15,0,IF(J246&gt;15,(16-L246)*0.255,((16-L246)-(16-J246))*0.255)),0)+IF(F246="PŽ",IF(L246&gt;31,0,IF(J246&gt;31,(32-L246)*0.255,((32-L246)-(32-J246))*0.255)),0)+IF(F246="EČ",IF(L246&gt;23,0,IF(J246&gt;23,(24-L246)*0.612,((24-L246)-(24-J246))*0.612)),0)+IF(F246="EČneol",IF(L246&gt;7,0,IF(J246&gt;7,(8-L246)*0.204,((8-L246)-(8-J246))*0.204)),0)+IF(F246="EŽ",IF(L246&gt;23,0,IF(J246&gt;23,(24-L246)*0.204,((24-L246)-(24-J246))*0.204)),0)+IF(F246="PT",IF(L246&gt;31,0,IF(J246&gt;31,(32-L246)*0.204,((32-L246)-(32-J246))*0.204)),0)+IF(F246="JOŽ",IF(L246&gt;23,0,IF(J246&gt;23,(24-L246)*0.255,((24-L246)-(24-J246))*0.255)),0)+IF(F246="JPČ",IF(L246&gt;23,0,IF(J246&gt;23,(24-L246)*0.204,((24-L246)-(24-J246))*0.204)),0)+IF(F246="JEČ",IF(L246&gt;15,0,IF(J246&gt;15,(16-L246)*0.102,((16-L246)-(16-J246))*0.102)),0)+IF(F246="JEOF",IF(L246&gt;15,0,IF(J246&gt;15,(16-L246)*0.102,((16-L246)-(16-J246))*0.102)),0)+IF(F246="JnPČ",IF(L246&gt;15,0,IF(J246&gt;15,(16-L246)*0.153,((16-L246)-(16-J246))*0.153)),0)+IF(F246="JnEČ",IF(L246&gt;15,0,IF(J246&gt;15,(16-L246)*0.0765,((16-L246)-(16-J246))*0.0765)),0)+IF(F246="JčPČ",IF(L246&gt;15,0,IF(J246&gt;15,(16-L246)*0.06375,((16-L246)-(16-J246))*0.06375)),0)+IF(F246="JčEČ",IF(L246&gt;15,0,IF(J246&gt;15,(16-L246)*0.051,((16-L246)-(16-J246))*0.051)),0)+IF(F246="NEAK",IF(L246&gt;23,0,IF(J246&gt;23,(24-L246)*0.03444,((24-L246)-(24-J246))*0.03444)),0))</f>
        <v>0</v>
      </c>
      <c r="Q246" s="11">
        <f t="shared" ref="Q246" si="139">IF(ISERROR(P246*100/N246),0,(P246*100/N246))</f>
        <v>0</v>
      </c>
      <c r="R246" s="10">
        <f t="shared" ref="R246:R247" si="140">IF(Q246&lt;=30,O246+P246,O246+O246*0.3)*IF(G246=1,0.4,IF(G246=2,0.75,IF(G246="1 (kas 4 m. 1 k. nerengiamos)",0.52,1)))*IF(D246="olimpinė",1,IF(M246="Ne",0.5,1))*IF(OR(A$5="Lietuvos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federacija"),IF(OR(J246&lt;8,K246&lt;16),0,1),1)*E246*IF(I246&lt;=1,1,1/I246)*IF(OR(A$5="Lietuvos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6" s="8"/>
    </row>
    <row r="247" spans="1:19">
      <c r="A247" s="64">
        <v>2</v>
      </c>
      <c r="B247" s="64"/>
      <c r="C247" s="12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3">
        <f t="shared" si="136"/>
        <v>0</v>
      </c>
      <c r="O247" s="9">
        <f t="shared" si="137"/>
        <v>0</v>
      </c>
      <c r="P247" s="4">
        <f t="shared" ref="P247" si="141">IF(O247=0,0,IF(F247="OŽ",IF(L247&gt;35,0,IF(J247&gt;35,(36-L247)*1.836,((36-L247)-(36-J247))*1.836)),0)+IF(F247="PČ",IF(L247&gt;31,0,IF(J247&gt;31,(32-L247)*1.347,((32-L247)-(32-J247))*1.347)),0)+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0</v>
      </c>
      <c r="Q247" s="11">
        <f t="shared" ref="Q247" si="142">IF(ISERROR(P247*100/N247),0,(P247*100/N247))</f>
        <v>0</v>
      </c>
      <c r="R247" s="10">
        <f t="shared" si="140"/>
        <v>0</v>
      </c>
      <c r="S247" s="8"/>
    </row>
    <row r="248" spans="1:19">
      <c r="A248" s="67" t="s">
        <v>33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9"/>
      <c r="R248" s="10">
        <f>SUM(R246:R247)</f>
        <v>0</v>
      </c>
      <c r="S248" s="8"/>
    </row>
    <row r="249" spans="1:19" ht="15.75">
      <c r="A249" s="24" t="s">
        <v>34</v>
      </c>
      <c r="B249" s="2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6"/>
      <c r="S249" s="8"/>
    </row>
    <row r="250" spans="1:19">
      <c r="A250" s="49" t="s">
        <v>46</v>
      </c>
      <c r="B250" s="49"/>
      <c r="C250" s="49"/>
      <c r="D250" s="49"/>
      <c r="E250" s="49"/>
      <c r="F250" s="49"/>
      <c r="G250" s="49"/>
      <c r="H250" s="49"/>
      <c r="I250" s="49"/>
      <c r="J250" s="15"/>
      <c r="K250" s="15"/>
      <c r="L250" s="15"/>
      <c r="M250" s="15"/>
      <c r="N250" s="15"/>
      <c r="O250" s="15"/>
      <c r="P250" s="15"/>
      <c r="Q250" s="15"/>
      <c r="R250" s="16"/>
      <c r="S250" s="8"/>
    </row>
    <row r="251" spans="1:19" s="8" customFormat="1">
      <c r="A251" s="49"/>
      <c r="B251" s="49"/>
      <c r="C251" s="49"/>
      <c r="D251" s="49"/>
      <c r="E251" s="49"/>
      <c r="F251" s="49"/>
      <c r="G251" s="49"/>
      <c r="H251" s="49"/>
      <c r="I251" s="49"/>
      <c r="J251" s="15"/>
      <c r="K251" s="15"/>
      <c r="L251" s="15"/>
      <c r="M251" s="15"/>
      <c r="N251" s="15"/>
      <c r="O251" s="15"/>
      <c r="P251" s="15"/>
      <c r="Q251" s="15"/>
      <c r="R251" s="16"/>
    </row>
    <row r="252" spans="1:19" ht="13.9" customHeight="1">
      <c r="A252" s="72" t="s">
        <v>97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60"/>
      <c r="R252" s="8"/>
      <c r="S252" s="8"/>
    </row>
    <row r="253" spans="1:19" ht="16.899999999999999" customHeight="1">
      <c r="A253" s="74" t="s">
        <v>27</v>
      </c>
      <c r="B253" s="75"/>
      <c r="C253" s="75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60"/>
      <c r="R253" s="8"/>
      <c r="S253" s="8"/>
    </row>
    <row r="254" spans="1:19" ht="15.6" customHeight="1">
      <c r="A254" s="72" t="s">
        <v>40</v>
      </c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60"/>
      <c r="R254" s="8"/>
      <c r="S254" s="8"/>
    </row>
    <row r="255" spans="1:19" ht="13.9" customHeight="1">
      <c r="A255" s="64">
        <v>1</v>
      </c>
      <c r="B255" s="64"/>
      <c r="C255" s="12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3">
        <f t="shared" ref="N255:N256" si="143">(IF(F255="OŽ",IF(L255=1,550.8,IF(L255=2,426.38,IF(L255=3,342.14,IF(L255=4,181.44,IF(L255=5,168.48,IF(L255=6,155.52,IF(L255=7,148.5,IF(L255=8,144,0))))))))+IF(L255&lt;=8,0,IF(L255&lt;=16,137.7,IF(L255&lt;=24,108,IF(L255&lt;=32,80.1,IF(L255&lt;=36,52.2,0)))))-IF(L255&lt;=8,0,IF(L255&lt;=16,(L255-9)*2.754,IF(L255&lt;=24,(L255-17)* 2.754,IF(L255&lt;=32,(L255-25)* 2.754,IF(L255&lt;=36,(L255-33)*2.754,0))))),0)+IF(F255="PČ",IF(L255=1,449,IF(L255=2,314.6,IF(L255=3,238,IF(L255=4,172,IF(L255=5,159,IF(L255=6,145,IF(L255=7,132,IF(L255=8,119,0))))))))+IF(L255&lt;=8,0,IF(L255&lt;=16,88,IF(L255&lt;=24,55,IF(L255&lt;=32,22,0))))-IF(L255&lt;=8,0,IF(L255&lt;=16,(L255-9)*2.245,IF(L255&lt;=24,(L255-17)*2.245,IF(L255&lt;=32,(L255-25)*2.245,0)))),0)+IF(F255="PČneol",IF(L255=1,85,IF(L255=2,64.61,IF(L255=3,50.76,IF(L255=4,16.25,IF(L255=5,15,IF(L255=6,13.75,IF(L255=7,12.5,IF(L255=8,11.25,0))))))))+IF(L255&lt;=8,0,IF(L255&lt;=16,9,0))-IF(L255&lt;=8,0,IF(L255&lt;=16,(L255-9)*0.425,0)),0)+IF(F255="PŽ",IF(L255=1,85,IF(L255=2,59.5,IF(L255=3,45,IF(L255=4,32.5,IF(L255=5,30,IF(L255=6,27.5,IF(L255=7,25,IF(L255=8,22.5,0))))))))+IF(L255&lt;=8,0,IF(L255&lt;=16,19,IF(L255&lt;=24,13,IF(L255&lt;=32,8,0))))-IF(L255&lt;=8,0,IF(L255&lt;=16,(L255-9)*0.425,IF(L255&lt;=24,(L255-17)*0.425,IF(L255&lt;=32,(L255-25)*0.425,0)))),0)+IF(F255="EČ",IF(L255=1,204,IF(L255=2,156.24,IF(L255=3,123.84,IF(L255=4,72,IF(L255=5,66,IF(L255=6,60,IF(L255=7,54,IF(L255=8,48,0))))))))+IF(L255&lt;=8,0,IF(L255&lt;=16,40,IF(L255&lt;=24,25,0)))-IF(L255&lt;=8,0,IF(L255&lt;=16,(L255-9)*1.02,IF(L255&lt;=24,(L255-17)*1.02,0))),0)+IF(F255="EČneol",IF(L255=1,68,IF(L255=2,51.69,IF(L255=3,40.61,IF(L255=4,13,IF(L255=5,12,IF(L255=6,11,IF(L255=7,10,IF(L255=8,9,0)))))))))+IF(F255="EŽ",IF(L255=1,68,IF(L255=2,47.6,IF(L255=3,36,IF(L255=4,18,IF(L255=5,16.5,IF(L255=6,15,IF(L255=7,13.5,IF(L255=8,12,0))))))))+IF(L255&lt;=8,0,IF(L255&lt;=16,10,IF(L255&lt;=24,6,0)))-IF(L255&lt;=8,0,IF(L255&lt;=16,(L255-9)*0.34,IF(L255&lt;=24,(L255-17)*0.34,0))),0)+IF(F255="PT",IF(L255=1,68,IF(L255=2,52.08,IF(L255=3,41.28,IF(L255=4,24,IF(L255=5,22,IF(L255=6,20,IF(L255=7,18,IF(L255=8,16,0))))))))+IF(L255&lt;=8,0,IF(L255&lt;=16,13,IF(L255&lt;=24,9,IF(L255&lt;=32,4,0))))-IF(L255&lt;=8,0,IF(L255&lt;=16,(L255-9)*0.34,IF(L255&lt;=24,(L255-17)*0.34,IF(L255&lt;=32,(L255-25)*0.34,0)))),0)+IF(F255="JOŽ",IF(L255=1,85,IF(L255=2,59.5,IF(L255=3,45,IF(L255=4,32.5,IF(L255=5,30,IF(L255=6,27.5,IF(L255=7,25,IF(L255=8,22.5,0))))))))+IF(L255&lt;=8,0,IF(L255&lt;=16,19,IF(L255&lt;=24,13,0)))-IF(L255&lt;=8,0,IF(L255&lt;=16,(L255-9)*0.425,IF(L255&lt;=24,(L255-17)*0.425,0))),0)+IF(F255="JPČ",IF(L255=1,68,IF(L255=2,47.6,IF(L255=3,36,IF(L255=4,26,IF(L255=5,24,IF(L255=6,22,IF(L255=7,20,IF(L255=8,18,0))))))))+IF(L255&lt;=8,0,IF(L255&lt;=16,13,IF(L255&lt;=24,9,0)))-IF(L255&lt;=8,0,IF(L255&lt;=16,(L255-9)*0.34,IF(L255&lt;=24,(L255-17)*0.34,0))),0)+IF(F255="JEČ",IF(L255=1,34,IF(L255=2,26.04,IF(L255=3,20.6,IF(L255=4,12,IF(L255=5,11,IF(L255=6,10,IF(L255=7,9,IF(L255=8,8,0))))))))+IF(L255&lt;=8,0,IF(L255&lt;=16,6,0))-IF(L255&lt;=8,0,IF(L255&lt;=16,(L255-9)*0.17,0)),0)+IF(F255="JEOF",IF(L255=1,34,IF(L255=2,26.04,IF(L255=3,20.6,IF(L255=4,12,IF(L255=5,11,IF(L255=6,10,IF(L255=7,9,IF(L255=8,8,0))))))))+IF(L255&lt;=8,0,IF(L255&lt;=16,6,0))-IF(L255&lt;=8,0,IF(L255&lt;=16,(L255-9)*0.17,0)),0)+IF(F255="JnPČ",IF(L255=1,51,IF(L255=2,35.7,IF(L255=3,27,IF(L255=4,19.5,IF(L255=5,18,IF(L255=6,16.5,IF(L255=7,15,IF(L255=8,13.5,0))))))))+IF(L255&lt;=8,0,IF(L255&lt;=16,10,0))-IF(L255&lt;=8,0,IF(L255&lt;=16,(L255-9)*0.255,0)),0)+IF(F255="JnEČ",IF(L255=1,25.5,IF(L255=2,19.53,IF(L255=3,15.48,IF(L255=4,9,IF(L255=5,8.25,IF(L255=6,7.5,IF(L255=7,6.75,IF(L255=8,6,0))))))))+IF(L255&lt;=8,0,IF(L255&lt;=16,5,0))-IF(L255&lt;=8,0,IF(L255&lt;=16,(L255-9)*0.1275,0)),0)+IF(F255="JčPČ",IF(L255=1,21.25,IF(L255=2,14.5,IF(L255=3,11.5,IF(L255=4,7,IF(L255=5,6.5,IF(L255=6,6,IF(L255=7,5.5,IF(L255=8,5,0))))))))+IF(L255&lt;=8,0,IF(L255&lt;=16,4,0))-IF(L255&lt;=8,0,IF(L255&lt;=16,(L255-9)*0.10625,0)),0)+IF(F255="JčEČ",IF(L255=1,17,IF(L255=2,13.02,IF(L255=3,10.32,IF(L255=4,6,IF(L255=5,5.5,IF(L255=6,5,IF(L255=7,4.5,IF(L255=8,4,0))))))))+IF(L255&lt;=8,0,IF(L255&lt;=16,3,0))-IF(L255&lt;=8,0,IF(L255&lt;=16,(L255-9)*0.085,0)),0)+IF(F255="NEAK",IF(L255=1,11.48,IF(L255=2,8.79,IF(L255=3,6.97,IF(L255=4,4.05,IF(L255=5,3.71,IF(L255=6,3.38,IF(L255=7,3.04,IF(L255=8,2.7,0))))))))+IF(L255&lt;=8,0,IF(L255&lt;=16,2,IF(L255&lt;=24,1.3,0)))-IF(L255&lt;=8,0,IF(L255&lt;=16,(L255-9)*0.0574,IF(L255&lt;=24,(L255-17)*0.0574,0))),0))*IF(L255&lt;0,1,IF(OR(F255="PČ",F255="PŽ",F255="PT"),IF(J255&lt;32,J255/32,1),1))* IF(L255&lt;0,1,IF(OR(F255="EČ",F255="EŽ",F255="JOŽ",F255="JPČ",F255="NEAK"),IF(J255&lt;24,J255/24,1),1))*IF(L255&lt;0,1,IF(OR(F255="PČneol",F255="JEČ",F255="JEOF",F255="JnPČ",F255="JnEČ",F255="JčPČ",F255="JčEČ"),IF(J255&lt;16,J255/16,1),1))*IF(L255&lt;0,1,IF(F255="EČneol",IF(J255&lt;8,J255/8,1),1))</f>
        <v>0</v>
      </c>
      <c r="O255" s="9">
        <f t="shared" ref="O255:O256" si="144">IF(F255="OŽ",N255,IF(H255="Ne",IF(J255*0.3&lt;J255-L255,N255,0),IF(J255*0.1&lt;J255-L255,N255,0)))</f>
        <v>0</v>
      </c>
      <c r="P255" s="4">
        <f t="shared" ref="P255" si="145">IF(O255=0,0,IF(F255="OŽ",IF(L255&gt;35,0,IF(J255&gt;35,(36-L255)*1.836,((36-L255)-(36-J255))*1.836)),0)+IF(F255="PČ",IF(L255&gt;31,0,IF(J255&gt;31,(32-L255)*1.347,((32-L255)-(32-J255))*1.347)),0)+ IF(F255="PČneol",IF(L255&gt;15,0,IF(J255&gt;15,(16-L255)*0.255,((16-L255)-(16-J255))*0.255)),0)+IF(F255="PŽ",IF(L255&gt;31,0,IF(J255&gt;31,(32-L255)*0.255,((32-L255)-(32-J255))*0.255)),0)+IF(F255="EČ",IF(L255&gt;23,0,IF(J255&gt;23,(24-L255)*0.612,((24-L255)-(24-J255))*0.612)),0)+IF(F255="EČneol",IF(L255&gt;7,0,IF(J255&gt;7,(8-L255)*0.204,((8-L255)-(8-J255))*0.204)),0)+IF(F255="EŽ",IF(L255&gt;23,0,IF(J255&gt;23,(24-L255)*0.204,((24-L255)-(24-J255))*0.204)),0)+IF(F255="PT",IF(L255&gt;31,0,IF(J255&gt;31,(32-L255)*0.204,((32-L255)-(32-J255))*0.204)),0)+IF(F255="JOŽ",IF(L255&gt;23,0,IF(J255&gt;23,(24-L255)*0.255,((24-L255)-(24-J255))*0.255)),0)+IF(F255="JPČ",IF(L255&gt;23,0,IF(J255&gt;23,(24-L255)*0.204,((24-L255)-(24-J255))*0.204)),0)+IF(F255="JEČ",IF(L255&gt;15,0,IF(J255&gt;15,(16-L255)*0.102,((16-L255)-(16-J255))*0.102)),0)+IF(F255="JEOF",IF(L255&gt;15,0,IF(J255&gt;15,(16-L255)*0.102,((16-L255)-(16-J255))*0.102)),0)+IF(F255="JnPČ",IF(L255&gt;15,0,IF(J255&gt;15,(16-L255)*0.153,((16-L255)-(16-J255))*0.153)),0)+IF(F255="JnEČ",IF(L255&gt;15,0,IF(J255&gt;15,(16-L255)*0.0765,((16-L255)-(16-J255))*0.0765)),0)+IF(F255="JčPČ",IF(L255&gt;15,0,IF(J255&gt;15,(16-L255)*0.06375,((16-L255)-(16-J255))*0.06375)),0)+IF(F255="JčEČ",IF(L255&gt;15,0,IF(J255&gt;15,(16-L255)*0.051,((16-L255)-(16-J255))*0.051)),0)+IF(F255="NEAK",IF(L255&gt;23,0,IF(J255&gt;23,(24-L255)*0.03444,((24-L255)-(24-J255))*0.03444)),0))</f>
        <v>0</v>
      </c>
      <c r="Q255" s="11">
        <f t="shared" ref="Q255" si="146">IF(ISERROR(P255*100/N255),0,(P255*100/N255))</f>
        <v>0</v>
      </c>
      <c r="R255" s="10">
        <f t="shared" ref="R255:R256" si="147">IF(Q255&lt;=30,O255+P255,O255+O255*0.3)*IF(G255=1,0.4,IF(G255=2,0.75,IF(G255="1 (kas 4 m. 1 k. nerengiamos)",0.52,1)))*IF(D255="olimpinė",1,IF(M255="Ne",0.5,1))*IF(OR(A$5="Lietuvos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federacija"),IF(OR(J255&lt;8,K255&lt;16),0,1),1)*E255*IF(I255&lt;=1,1,1/I255)*IF(OR(A$5="Lietuvos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5" s="8"/>
    </row>
    <row r="256" spans="1:19">
      <c r="A256" s="64">
        <v>2</v>
      </c>
      <c r="B256" s="64"/>
      <c r="C256" s="12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3">
        <f t="shared" si="143"/>
        <v>0</v>
      </c>
      <c r="O256" s="9">
        <f t="shared" si="144"/>
        <v>0</v>
      </c>
      <c r="P256" s="4">
        <f t="shared" ref="P256" si="148">IF(O256=0,0,IF(F256="OŽ",IF(L256&gt;35,0,IF(J256&gt;35,(36-L256)*1.836,((36-L256)-(36-J256))*1.836)),0)+IF(F256="PČ",IF(L256&gt;31,0,IF(J256&gt;31,(32-L256)*1.347,((32-L256)-(32-J256))*1.347)),0)+ IF(F256="PČneol",IF(L256&gt;15,0,IF(J256&gt;15,(16-L256)*0.255,((16-L256)-(16-J256))*0.255)),0)+IF(F256="PŽ",IF(L256&gt;31,0,IF(J256&gt;31,(32-L256)*0.255,((32-L256)-(32-J256))*0.255)),0)+IF(F256="EČ",IF(L256&gt;23,0,IF(J256&gt;23,(24-L256)*0.612,((24-L256)-(24-J256))*0.612)),0)+IF(F256="EČneol",IF(L256&gt;7,0,IF(J256&gt;7,(8-L256)*0.204,((8-L256)-(8-J256))*0.204)),0)+IF(F256="EŽ",IF(L256&gt;23,0,IF(J256&gt;23,(24-L256)*0.204,((24-L256)-(24-J256))*0.204)),0)+IF(F256="PT",IF(L256&gt;31,0,IF(J256&gt;31,(32-L256)*0.204,((32-L256)-(32-J256))*0.204)),0)+IF(F256="JOŽ",IF(L256&gt;23,0,IF(J256&gt;23,(24-L256)*0.255,((24-L256)-(24-J256))*0.255)),0)+IF(F256="JPČ",IF(L256&gt;23,0,IF(J256&gt;23,(24-L256)*0.204,((24-L256)-(24-J256))*0.204)),0)+IF(F256="JEČ",IF(L256&gt;15,0,IF(J256&gt;15,(16-L256)*0.102,((16-L256)-(16-J256))*0.102)),0)+IF(F256="JEOF",IF(L256&gt;15,0,IF(J256&gt;15,(16-L256)*0.102,((16-L256)-(16-J256))*0.102)),0)+IF(F256="JnPČ",IF(L256&gt;15,0,IF(J256&gt;15,(16-L256)*0.153,((16-L256)-(16-J256))*0.153)),0)+IF(F256="JnEČ",IF(L256&gt;15,0,IF(J256&gt;15,(16-L256)*0.0765,((16-L256)-(16-J256))*0.0765)),0)+IF(F256="JčPČ",IF(L256&gt;15,0,IF(J256&gt;15,(16-L256)*0.06375,((16-L256)-(16-J256))*0.06375)),0)+IF(F256="JčEČ",IF(L256&gt;15,0,IF(J256&gt;15,(16-L256)*0.051,((16-L256)-(16-J256))*0.051)),0)+IF(F256="NEAK",IF(L256&gt;23,0,IF(J256&gt;23,(24-L256)*0.03444,((24-L256)-(24-J256))*0.03444)),0))</f>
        <v>0</v>
      </c>
      <c r="Q256" s="11">
        <f t="shared" ref="Q256" si="149">IF(ISERROR(P256*100/N256),0,(P256*100/N256))</f>
        <v>0</v>
      </c>
      <c r="R256" s="10">
        <f t="shared" si="147"/>
        <v>0</v>
      </c>
      <c r="S256" s="8"/>
    </row>
    <row r="257" spans="1:19" ht="13.9" customHeight="1">
      <c r="A257" s="67" t="s">
        <v>33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9"/>
      <c r="R257" s="10">
        <f>SUM(R255:R256)</f>
        <v>0</v>
      </c>
      <c r="S257" s="8"/>
    </row>
    <row r="258" spans="1:19" ht="15.75">
      <c r="A258" s="24" t="s">
        <v>34</v>
      </c>
      <c r="B258" s="2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6"/>
      <c r="S258" s="8"/>
    </row>
    <row r="259" spans="1:19">
      <c r="A259" s="49" t="s">
        <v>46</v>
      </c>
      <c r="B259" s="49"/>
      <c r="C259" s="49"/>
      <c r="D259" s="49"/>
      <c r="E259" s="49"/>
      <c r="F259" s="49"/>
      <c r="G259" s="49"/>
      <c r="H259" s="49"/>
      <c r="I259" s="49"/>
      <c r="J259" s="15"/>
      <c r="K259" s="15"/>
      <c r="L259" s="15"/>
      <c r="M259" s="15"/>
      <c r="N259" s="15"/>
      <c r="O259" s="15"/>
      <c r="P259" s="15"/>
      <c r="Q259" s="15"/>
      <c r="R259" s="16"/>
      <c r="S259" s="8"/>
    </row>
    <row r="260" spans="1:19">
      <c r="A260" s="49"/>
      <c r="B260" s="49"/>
      <c r="C260" s="49"/>
      <c r="D260" s="49"/>
      <c r="E260" s="49"/>
      <c r="F260" s="49"/>
      <c r="G260" s="49"/>
      <c r="H260" s="49"/>
      <c r="I260" s="49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72" t="s">
        <v>97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60"/>
      <c r="R261" s="8"/>
      <c r="S261" s="8"/>
    </row>
    <row r="262" spans="1:19" ht="18">
      <c r="A262" s="74" t="s">
        <v>27</v>
      </c>
      <c r="B262" s="75"/>
      <c r="C262" s="75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60"/>
      <c r="R262" s="8"/>
      <c r="S262" s="8"/>
    </row>
    <row r="263" spans="1:19">
      <c r="A263" s="72" t="s">
        <v>40</v>
      </c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60"/>
      <c r="R263" s="8"/>
      <c r="S263" s="8"/>
    </row>
    <row r="264" spans="1:19">
      <c r="A264" s="64">
        <v>1</v>
      </c>
      <c r="B264" s="64"/>
      <c r="C264" s="12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3">
        <f t="shared" ref="N264:N265" si="150">(IF(F264="OŽ",IF(L264=1,550.8,IF(L264=2,426.38,IF(L264=3,342.14,IF(L264=4,181.44,IF(L264=5,168.48,IF(L264=6,155.52,IF(L264=7,148.5,IF(L264=8,144,0))))))))+IF(L264&lt;=8,0,IF(L264&lt;=16,137.7,IF(L264&lt;=24,108,IF(L264&lt;=32,80.1,IF(L264&lt;=36,52.2,0)))))-IF(L264&lt;=8,0,IF(L264&lt;=16,(L264-9)*2.754,IF(L264&lt;=24,(L264-17)* 2.754,IF(L264&lt;=32,(L264-25)* 2.754,IF(L264&lt;=36,(L264-33)*2.754,0))))),0)+IF(F264="PČ",IF(L264=1,449,IF(L264=2,314.6,IF(L264=3,238,IF(L264=4,172,IF(L264=5,159,IF(L264=6,145,IF(L264=7,132,IF(L264=8,119,0))))))))+IF(L264&lt;=8,0,IF(L264&lt;=16,88,IF(L264&lt;=24,55,IF(L264&lt;=32,22,0))))-IF(L264&lt;=8,0,IF(L264&lt;=16,(L264-9)*2.245,IF(L264&lt;=24,(L264-17)*2.245,IF(L264&lt;=32,(L264-25)*2.245,0)))),0)+IF(F264="PČneol",IF(L264=1,85,IF(L264=2,64.61,IF(L264=3,50.76,IF(L264=4,16.25,IF(L264=5,15,IF(L264=6,13.75,IF(L264=7,12.5,IF(L264=8,11.25,0))))))))+IF(L264&lt;=8,0,IF(L264&lt;=16,9,0))-IF(L264&lt;=8,0,IF(L264&lt;=16,(L264-9)*0.425,0)),0)+IF(F264="PŽ",IF(L264=1,85,IF(L264=2,59.5,IF(L264=3,45,IF(L264=4,32.5,IF(L264=5,30,IF(L264=6,27.5,IF(L264=7,25,IF(L264=8,22.5,0))))))))+IF(L264&lt;=8,0,IF(L264&lt;=16,19,IF(L264&lt;=24,13,IF(L264&lt;=32,8,0))))-IF(L264&lt;=8,0,IF(L264&lt;=16,(L264-9)*0.425,IF(L264&lt;=24,(L264-17)*0.425,IF(L264&lt;=32,(L264-25)*0.425,0)))),0)+IF(F264="EČ",IF(L264=1,204,IF(L264=2,156.24,IF(L264=3,123.84,IF(L264=4,72,IF(L264=5,66,IF(L264=6,60,IF(L264=7,54,IF(L264=8,48,0))))))))+IF(L264&lt;=8,0,IF(L264&lt;=16,40,IF(L264&lt;=24,25,0)))-IF(L264&lt;=8,0,IF(L264&lt;=16,(L264-9)*1.02,IF(L264&lt;=24,(L264-17)*1.02,0))),0)+IF(F264="EČneol",IF(L264=1,68,IF(L264=2,51.69,IF(L264=3,40.61,IF(L264=4,13,IF(L264=5,12,IF(L264=6,11,IF(L264=7,10,IF(L264=8,9,0)))))))))+IF(F264="EŽ",IF(L264=1,68,IF(L264=2,47.6,IF(L264=3,36,IF(L264=4,18,IF(L264=5,16.5,IF(L264=6,15,IF(L264=7,13.5,IF(L264=8,12,0))))))))+IF(L264&lt;=8,0,IF(L264&lt;=16,10,IF(L264&lt;=24,6,0)))-IF(L264&lt;=8,0,IF(L264&lt;=16,(L264-9)*0.34,IF(L264&lt;=24,(L264-17)*0.34,0))),0)+IF(F264="PT",IF(L264=1,68,IF(L264=2,52.08,IF(L264=3,41.28,IF(L264=4,24,IF(L264=5,22,IF(L264=6,20,IF(L264=7,18,IF(L264=8,16,0))))))))+IF(L264&lt;=8,0,IF(L264&lt;=16,13,IF(L264&lt;=24,9,IF(L264&lt;=32,4,0))))-IF(L264&lt;=8,0,IF(L264&lt;=16,(L264-9)*0.34,IF(L264&lt;=24,(L264-17)*0.34,IF(L264&lt;=32,(L264-25)*0.34,0)))),0)+IF(F264="JOŽ",IF(L264=1,85,IF(L264=2,59.5,IF(L264=3,45,IF(L264=4,32.5,IF(L264=5,30,IF(L264=6,27.5,IF(L264=7,25,IF(L264=8,22.5,0))))))))+IF(L264&lt;=8,0,IF(L264&lt;=16,19,IF(L264&lt;=24,13,0)))-IF(L264&lt;=8,0,IF(L264&lt;=16,(L264-9)*0.425,IF(L264&lt;=24,(L264-17)*0.425,0))),0)+IF(F264="JPČ",IF(L264=1,68,IF(L264=2,47.6,IF(L264=3,36,IF(L264=4,26,IF(L264=5,24,IF(L264=6,22,IF(L264=7,20,IF(L264=8,18,0))))))))+IF(L264&lt;=8,0,IF(L264&lt;=16,13,IF(L264&lt;=24,9,0)))-IF(L264&lt;=8,0,IF(L264&lt;=16,(L264-9)*0.34,IF(L264&lt;=24,(L264-17)*0.34,0))),0)+IF(F264="JEČ",IF(L264=1,34,IF(L264=2,26.04,IF(L264=3,20.6,IF(L264=4,12,IF(L264=5,11,IF(L264=6,10,IF(L264=7,9,IF(L264=8,8,0))))))))+IF(L264&lt;=8,0,IF(L264&lt;=16,6,0))-IF(L264&lt;=8,0,IF(L264&lt;=16,(L264-9)*0.17,0)),0)+IF(F264="JEOF",IF(L264=1,34,IF(L264=2,26.04,IF(L264=3,20.6,IF(L264=4,12,IF(L264=5,11,IF(L264=6,10,IF(L264=7,9,IF(L264=8,8,0))))))))+IF(L264&lt;=8,0,IF(L264&lt;=16,6,0))-IF(L264&lt;=8,0,IF(L264&lt;=16,(L264-9)*0.17,0)),0)+IF(F264="JnPČ",IF(L264=1,51,IF(L264=2,35.7,IF(L264=3,27,IF(L264=4,19.5,IF(L264=5,18,IF(L264=6,16.5,IF(L264=7,15,IF(L264=8,13.5,0))))))))+IF(L264&lt;=8,0,IF(L264&lt;=16,10,0))-IF(L264&lt;=8,0,IF(L264&lt;=16,(L264-9)*0.255,0)),0)+IF(F264="JnEČ",IF(L264=1,25.5,IF(L264=2,19.53,IF(L264=3,15.48,IF(L264=4,9,IF(L264=5,8.25,IF(L264=6,7.5,IF(L264=7,6.75,IF(L264=8,6,0))))))))+IF(L264&lt;=8,0,IF(L264&lt;=16,5,0))-IF(L264&lt;=8,0,IF(L264&lt;=16,(L264-9)*0.1275,0)),0)+IF(F264="JčPČ",IF(L264=1,21.25,IF(L264=2,14.5,IF(L264=3,11.5,IF(L264=4,7,IF(L264=5,6.5,IF(L264=6,6,IF(L264=7,5.5,IF(L264=8,5,0))))))))+IF(L264&lt;=8,0,IF(L264&lt;=16,4,0))-IF(L264&lt;=8,0,IF(L264&lt;=16,(L264-9)*0.10625,0)),0)+IF(F264="JčEČ",IF(L264=1,17,IF(L264=2,13.02,IF(L264=3,10.32,IF(L264=4,6,IF(L264=5,5.5,IF(L264=6,5,IF(L264=7,4.5,IF(L264=8,4,0))))))))+IF(L264&lt;=8,0,IF(L264&lt;=16,3,0))-IF(L264&lt;=8,0,IF(L264&lt;=16,(L264-9)*0.085,0)),0)+IF(F264="NEAK",IF(L264=1,11.48,IF(L264=2,8.79,IF(L264=3,6.97,IF(L264=4,4.05,IF(L264=5,3.71,IF(L264=6,3.38,IF(L264=7,3.04,IF(L264=8,2.7,0))))))))+IF(L264&lt;=8,0,IF(L264&lt;=16,2,IF(L264&lt;=24,1.3,0)))-IF(L264&lt;=8,0,IF(L264&lt;=16,(L264-9)*0.0574,IF(L264&lt;=24,(L264-17)*0.0574,0))),0))*IF(L264&lt;0,1,IF(OR(F264="PČ",F264="PŽ",F264="PT"),IF(J264&lt;32,J264/32,1),1))* IF(L264&lt;0,1,IF(OR(F264="EČ",F264="EŽ",F264="JOŽ",F264="JPČ",F264="NEAK"),IF(J264&lt;24,J264/24,1),1))*IF(L264&lt;0,1,IF(OR(F264="PČneol",F264="JEČ",F264="JEOF",F264="JnPČ",F264="JnEČ",F264="JčPČ",F264="JčEČ"),IF(J264&lt;16,J264/16,1),1))*IF(L264&lt;0,1,IF(F264="EČneol",IF(J264&lt;8,J264/8,1),1))</f>
        <v>0</v>
      </c>
      <c r="O264" s="9">
        <f t="shared" ref="O264:O265" si="151">IF(F264="OŽ",N264,IF(H264="Ne",IF(J264*0.3&lt;J264-L264,N264,0),IF(J264*0.1&lt;J264-L264,N264,0)))</f>
        <v>0</v>
      </c>
      <c r="P264" s="4">
        <f t="shared" ref="P264" si="152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" si="153">IF(ISERROR(P264*100/N264),0,(P264*100/N264))</f>
        <v>0</v>
      </c>
      <c r="R264" s="10">
        <f t="shared" ref="R264:R265" si="154">IF(Q264&lt;=30,O264+P264,O264+O264*0.3)*IF(G264=1,0.4,IF(G264=2,0.75,IF(G264="1 (kas 4 m. 1 k. nerengiamos)",0.52,1)))*IF(D264="olimpinė",1,IF(M264="Ne",0.5,1))*IF(OR(A$5="Lietuvos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federacija"),IF(OR(J264&lt;8,K264&lt;16),0,1),1)*E264*IF(I264&lt;=1,1,1/I264)*IF(OR(A$5="Lietuvos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4" s="8"/>
    </row>
    <row r="265" spans="1:19">
      <c r="A265" s="64">
        <v>2</v>
      </c>
      <c r="B265" s="64"/>
      <c r="C265" s="1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3">
        <f t="shared" si="150"/>
        <v>0</v>
      </c>
      <c r="O265" s="9">
        <f t="shared" si="151"/>
        <v>0</v>
      </c>
      <c r="P265" s="4">
        <f t="shared" ref="P265" si="155">IF(O265=0,0,IF(F265="OŽ",IF(L265&gt;35,0,IF(J265&gt;35,(36-L265)*1.836,((36-L265)-(36-J265))*1.836)),0)+IF(F265="PČ",IF(L265&gt;31,0,IF(J265&gt;31,(32-L265)*1.347,((32-L265)-(32-J265))*1.347)),0)+ IF(F265="PČneol",IF(L265&gt;15,0,IF(J265&gt;15,(16-L265)*0.255,((16-L265)-(16-J265))*0.255)),0)+IF(F265="PŽ",IF(L265&gt;31,0,IF(J265&gt;31,(32-L265)*0.255,((32-L265)-(32-J265))*0.255)),0)+IF(F265="EČ",IF(L265&gt;23,0,IF(J265&gt;23,(24-L265)*0.612,((24-L265)-(24-J265))*0.612)),0)+IF(F265="EČneol",IF(L265&gt;7,0,IF(J265&gt;7,(8-L265)*0.204,((8-L265)-(8-J265))*0.204)),0)+IF(F265="EŽ",IF(L265&gt;23,0,IF(J265&gt;23,(24-L265)*0.204,((24-L265)-(24-J265))*0.204)),0)+IF(F265="PT",IF(L265&gt;31,0,IF(J265&gt;31,(32-L265)*0.204,((32-L265)-(32-J265))*0.204)),0)+IF(F265="JOŽ",IF(L265&gt;23,0,IF(J265&gt;23,(24-L265)*0.255,((24-L265)-(24-J265))*0.255)),0)+IF(F265="JPČ",IF(L265&gt;23,0,IF(J265&gt;23,(24-L265)*0.204,((24-L265)-(24-J265))*0.204)),0)+IF(F265="JEČ",IF(L265&gt;15,0,IF(J265&gt;15,(16-L265)*0.102,((16-L265)-(16-J265))*0.102)),0)+IF(F265="JEOF",IF(L265&gt;15,0,IF(J265&gt;15,(16-L265)*0.102,((16-L265)-(16-J265))*0.102)),0)+IF(F265="JnPČ",IF(L265&gt;15,0,IF(J265&gt;15,(16-L265)*0.153,((16-L265)-(16-J265))*0.153)),0)+IF(F265="JnEČ",IF(L265&gt;15,0,IF(J265&gt;15,(16-L265)*0.0765,((16-L265)-(16-J265))*0.0765)),0)+IF(F265="JčPČ",IF(L265&gt;15,0,IF(J265&gt;15,(16-L265)*0.06375,((16-L265)-(16-J265))*0.06375)),0)+IF(F265="JčEČ",IF(L265&gt;15,0,IF(J265&gt;15,(16-L265)*0.051,((16-L265)-(16-J265))*0.051)),0)+IF(F265="NEAK",IF(L265&gt;23,0,IF(J265&gt;23,(24-L265)*0.03444,((24-L265)-(24-J265))*0.03444)),0))</f>
        <v>0</v>
      </c>
      <c r="Q265" s="11">
        <f t="shared" ref="Q265" si="156">IF(ISERROR(P265*100/N265),0,(P265*100/N265))</f>
        <v>0</v>
      </c>
      <c r="R265" s="10">
        <f t="shared" si="154"/>
        <v>0</v>
      </c>
      <c r="S265" s="8"/>
    </row>
    <row r="266" spans="1:19">
      <c r="A266" s="67" t="s">
        <v>33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9"/>
      <c r="R266" s="10">
        <f>SUM(R264:R265)</f>
        <v>0</v>
      </c>
      <c r="S266" s="8"/>
    </row>
    <row r="267" spans="1:19" ht="15.75">
      <c r="A267" s="24" t="s">
        <v>34</v>
      </c>
      <c r="B267" s="2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6"/>
      <c r="S267" s="8"/>
    </row>
    <row r="268" spans="1:19">
      <c r="A268" s="49" t="s">
        <v>46</v>
      </c>
      <c r="B268" s="49"/>
      <c r="C268" s="49"/>
      <c r="D268" s="49"/>
      <c r="E268" s="49"/>
      <c r="F268" s="49"/>
      <c r="G268" s="49"/>
      <c r="H268" s="49"/>
      <c r="I268" s="49"/>
      <c r="J268" s="15"/>
      <c r="K268" s="15"/>
      <c r="L268" s="15"/>
      <c r="M268" s="15"/>
      <c r="N268" s="15"/>
      <c r="O268" s="15"/>
      <c r="P268" s="15"/>
      <c r="Q268" s="15"/>
      <c r="R268" s="16"/>
      <c r="S268" s="8"/>
    </row>
    <row r="269" spans="1:19" s="8" customFormat="1">
      <c r="A269" s="49"/>
      <c r="B269" s="49"/>
      <c r="C269" s="49"/>
      <c r="D269" s="49"/>
      <c r="E269" s="49"/>
      <c r="F269" s="49"/>
      <c r="G269" s="49"/>
      <c r="H269" s="49"/>
      <c r="I269" s="49"/>
      <c r="J269" s="15"/>
      <c r="K269" s="15"/>
      <c r="L269" s="15"/>
      <c r="M269" s="15"/>
      <c r="N269" s="15"/>
      <c r="O269" s="15"/>
      <c r="P269" s="15"/>
      <c r="Q269" s="15"/>
      <c r="R269" s="16"/>
    </row>
    <row r="270" spans="1:19">
      <c r="A270" s="72" t="s">
        <v>97</v>
      </c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60"/>
      <c r="R270" s="8"/>
      <c r="S270" s="8"/>
    </row>
    <row r="271" spans="1:19" ht="18">
      <c r="A271" s="74" t="s">
        <v>27</v>
      </c>
      <c r="B271" s="75"/>
      <c r="C271" s="75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60"/>
      <c r="R271" s="8"/>
      <c r="S271" s="8"/>
    </row>
    <row r="272" spans="1:19">
      <c r="A272" s="72" t="s">
        <v>40</v>
      </c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60"/>
      <c r="R272" s="8"/>
      <c r="S272" s="8"/>
    </row>
    <row r="273" spans="1:19">
      <c r="A273" s="64">
        <v>1</v>
      </c>
      <c r="B273" s="64"/>
      <c r="C273" s="12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3">
        <f t="shared" ref="N273:N274" si="157">(IF(F273="OŽ",IF(L273=1,550.8,IF(L273=2,426.38,IF(L273=3,342.14,IF(L273=4,181.44,IF(L273=5,168.48,IF(L273=6,155.52,IF(L273=7,148.5,IF(L273=8,144,0))))))))+IF(L273&lt;=8,0,IF(L273&lt;=16,137.7,IF(L273&lt;=24,108,IF(L273&lt;=32,80.1,IF(L273&lt;=36,52.2,0)))))-IF(L273&lt;=8,0,IF(L273&lt;=16,(L273-9)*2.754,IF(L273&lt;=24,(L273-17)* 2.754,IF(L273&lt;=32,(L273-25)* 2.754,IF(L273&lt;=36,(L273-33)*2.754,0))))),0)+IF(F273="PČ",IF(L273=1,449,IF(L273=2,314.6,IF(L273=3,238,IF(L273=4,172,IF(L273=5,159,IF(L273=6,145,IF(L273=7,132,IF(L273=8,119,0))))))))+IF(L273&lt;=8,0,IF(L273&lt;=16,88,IF(L273&lt;=24,55,IF(L273&lt;=32,22,0))))-IF(L273&lt;=8,0,IF(L273&lt;=16,(L273-9)*2.245,IF(L273&lt;=24,(L273-17)*2.245,IF(L273&lt;=32,(L273-25)*2.245,0)))),0)+IF(F273="PČneol",IF(L273=1,85,IF(L273=2,64.61,IF(L273=3,50.76,IF(L273=4,16.25,IF(L273=5,15,IF(L273=6,13.75,IF(L273=7,12.5,IF(L273=8,11.25,0))))))))+IF(L273&lt;=8,0,IF(L273&lt;=16,9,0))-IF(L273&lt;=8,0,IF(L273&lt;=16,(L273-9)*0.425,0)),0)+IF(F273="PŽ",IF(L273=1,85,IF(L273=2,59.5,IF(L273=3,45,IF(L273=4,32.5,IF(L273=5,30,IF(L273=6,27.5,IF(L273=7,25,IF(L273=8,22.5,0))))))))+IF(L273&lt;=8,0,IF(L273&lt;=16,19,IF(L273&lt;=24,13,IF(L273&lt;=32,8,0))))-IF(L273&lt;=8,0,IF(L273&lt;=16,(L273-9)*0.425,IF(L273&lt;=24,(L273-17)*0.425,IF(L273&lt;=32,(L273-25)*0.425,0)))),0)+IF(F273="EČ",IF(L273=1,204,IF(L273=2,156.24,IF(L273=3,123.84,IF(L273=4,72,IF(L273=5,66,IF(L273=6,60,IF(L273=7,54,IF(L273=8,48,0))))))))+IF(L273&lt;=8,0,IF(L273&lt;=16,40,IF(L273&lt;=24,25,0)))-IF(L273&lt;=8,0,IF(L273&lt;=16,(L273-9)*1.02,IF(L273&lt;=24,(L273-17)*1.02,0))),0)+IF(F273="EČneol",IF(L273=1,68,IF(L273=2,51.69,IF(L273=3,40.61,IF(L273=4,13,IF(L273=5,12,IF(L273=6,11,IF(L273=7,10,IF(L273=8,9,0)))))))))+IF(F273="EŽ",IF(L273=1,68,IF(L273=2,47.6,IF(L273=3,36,IF(L273=4,18,IF(L273=5,16.5,IF(L273=6,15,IF(L273=7,13.5,IF(L273=8,12,0))))))))+IF(L273&lt;=8,0,IF(L273&lt;=16,10,IF(L273&lt;=24,6,0)))-IF(L273&lt;=8,0,IF(L273&lt;=16,(L273-9)*0.34,IF(L273&lt;=24,(L273-17)*0.34,0))),0)+IF(F273="PT",IF(L273=1,68,IF(L273=2,52.08,IF(L273=3,41.28,IF(L273=4,24,IF(L273=5,22,IF(L273=6,20,IF(L273=7,18,IF(L273=8,16,0))))))))+IF(L273&lt;=8,0,IF(L273&lt;=16,13,IF(L273&lt;=24,9,IF(L273&lt;=32,4,0))))-IF(L273&lt;=8,0,IF(L273&lt;=16,(L273-9)*0.34,IF(L273&lt;=24,(L273-17)*0.34,IF(L273&lt;=32,(L273-25)*0.34,0)))),0)+IF(F273="JOŽ",IF(L273=1,85,IF(L273=2,59.5,IF(L273=3,45,IF(L273=4,32.5,IF(L273=5,30,IF(L273=6,27.5,IF(L273=7,25,IF(L273=8,22.5,0))))))))+IF(L273&lt;=8,0,IF(L273&lt;=16,19,IF(L273&lt;=24,13,0)))-IF(L273&lt;=8,0,IF(L273&lt;=16,(L273-9)*0.425,IF(L273&lt;=24,(L273-17)*0.425,0))),0)+IF(F273="JPČ",IF(L273=1,68,IF(L273=2,47.6,IF(L273=3,36,IF(L273=4,26,IF(L273=5,24,IF(L273=6,22,IF(L273=7,20,IF(L273=8,18,0))))))))+IF(L273&lt;=8,0,IF(L273&lt;=16,13,IF(L273&lt;=24,9,0)))-IF(L273&lt;=8,0,IF(L273&lt;=16,(L273-9)*0.34,IF(L273&lt;=24,(L273-17)*0.34,0))),0)+IF(F273="JEČ",IF(L273=1,34,IF(L273=2,26.04,IF(L273=3,20.6,IF(L273=4,12,IF(L273=5,11,IF(L273=6,10,IF(L273=7,9,IF(L273=8,8,0))))))))+IF(L273&lt;=8,0,IF(L273&lt;=16,6,0))-IF(L273&lt;=8,0,IF(L273&lt;=16,(L273-9)*0.17,0)),0)+IF(F273="JEOF",IF(L273=1,34,IF(L273=2,26.04,IF(L273=3,20.6,IF(L273=4,12,IF(L273=5,11,IF(L273=6,10,IF(L273=7,9,IF(L273=8,8,0))))))))+IF(L273&lt;=8,0,IF(L273&lt;=16,6,0))-IF(L273&lt;=8,0,IF(L273&lt;=16,(L273-9)*0.17,0)),0)+IF(F273="JnPČ",IF(L273=1,51,IF(L273=2,35.7,IF(L273=3,27,IF(L273=4,19.5,IF(L273=5,18,IF(L273=6,16.5,IF(L273=7,15,IF(L273=8,13.5,0))))))))+IF(L273&lt;=8,0,IF(L273&lt;=16,10,0))-IF(L273&lt;=8,0,IF(L273&lt;=16,(L273-9)*0.255,0)),0)+IF(F273="JnEČ",IF(L273=1,25.5,IF(L273=2,19.53,IF(L273=3,15.48,IF(L273=4,9,IF(L273=5,8.25,IF(L273=6,7.5,IF(L273=7,6.75,IF(L273=8,6,0))))))))+IF(L273&lt;=8,0,IF(L273&lt;=16,5,0))-IF(L273&lt;=8,0,IF(L273&lt;=16,(L273-9)*0.1275,0)),0)+IF(F273="JčPČ",IF(L273=1,21.25,IF(L273=2,14.5,IF(L273=3,11.5,IF(L273=4,7,IF(L273=5,6.5,IF(L273=6,6,IF(L273=7,5.5,IF(L273=8,5,0))))))))+IF(L273&lt;=8,0,IF(L273&lt;=16,4,0))-IF(L273&lt;=8,0,IF(L273&lt;=16,(L273-9)*0.10625,0)),0)+IF(F273="JčEČ",IF(L273=1,17,IF(L273=2,13.02,IF(L273=3,10.32,IF(L273=4,6,IF(L273=5,5.5,IF(L273=6,5,IF(L273=7,4.5,IF(L273=8,4,0))))))))+IF(L273&lt;=8,0,IF(L273&lt;=16,3,0))-IF(L273&lt;=8,0,IF(L273&lt;=16,(L273-9)*0.085,0)),0)+IF(F273="NEAK",IF(L273=1,11.48,IF(L273=2,8.79,IF(L273=3,6.97,IF(L273=4,4.05,IF(L273=5,3.71,IF(L273=6,3.38,IF(L273=7,3.04,IF(L273=8,2.7,0))))))))+IF(L273&lt;=8,0,IF(L273&lt;=16,2,IF(L273&lt;=24,1.3,0)))-IF(L273&lt;=8,0,IF(L273&lt;=16,(L273-9)*0.0574,IF(L273&lt;=24,(L273-17)*0.0574,0))),0))*IF(L273&lt;0,1,IF(OR(F273="PČ",F273="PŽ",F273="PT"),IF(J273&lt;32,J273/32,1),1))* IF(L273&lt;0,1,IF(OR(F273="EČ",F273="EŽ",F273="JOŽ",F273="JPČ",F273="NEAK"),IF(J273&lt;24,J273/24,1),1))*IF(L273&lt;0,1,IF(OR(F273="PČneol",F273="JEČ",F273="JEOF",F273="JnPČ",F273="JnEČ",F273="JčPČ",F273="JčEČ"),IF(J273&lt;16,J273/16,1),1))*IF(L273&lt;0,1,IF(F273="EČneol",IF(J273&lt;8,J273/8,1),1))</f>
        <v>0</v>
      </c>
      <c r="O273" s="9">
        <f t="shared" ref="O273:O274" si="158">IF(F273="OŽ",N273,IF(H273="Ne",IF(J273*0.3&lt;J273-L273,N273,0),IF(J273*0.1&lt;J273-L273,N273,0)))</f>
        <v>0</v>
      </c>
      <c r="P273" s="4">
        <f t="shared" ref="P273" si="159">IF(O273=0,0,IF(F273="OŽ",IF(L273&gt;35,0,IF(J273&gt;35,(36-L273)*1.836,((36-L273)-(36-J273))*1.836)),0)+IF(F273="PČ",IF(L273&gt;31,0,IF(J273&gt;31,(32-L273)*1.347,((32-L273)-(32-J273))*1.347)),0)+ IF(F273="PČneol",IF(L273&gt;15,0,IF(J273&gt;15,(16-L273)*0.255,((16-L273)-(16-J273))*0.255)),0)+IF(F273="PŽ",IF(L273&gt;31,0,IF(J273&gt;31,(32-L273)*0.255,((32-L273)-(32-J273))*0.255)),0)+IF(F273="EČ",IF(L273&gt;23,0,IF(J273&gt;23,(24-L273)*0.612,((24-L273)-(24-J273))*0.612)),0)+IF(F273="EČneol",IF(L273&gt;7,0,IF(J273&gt;7,(8-L273)*0.204,((8-L273)-(8-J273))*0.204)),0)+IF(F273="EŽ",IF(L273&gt;23,0,IF(J273&gt;23,(24-L273)*0.204,((24-L273)-(24-J273))*0.204)),0)+IF(F273="PT",IF(L273&gt;31,0,IF(J273&gt;31,(32-L273)*0.204,((32-L273)-(32-J273))*0.204)),0)+IF(F273="JOŽ",IF(L273&gt;23,0,IF(J273&gt;23,(24-L273)*0.255,((24-L273)-(24-J273))*0.255)),0)+IF(F273="JPČ",IF(L273&gt;23,0,IF(J273&gt;23,(24-L273)*0.204,((24-L273)-(24-J273))*0.204)),0)+IF(F273="JEČ",IF(L273&gt;15,0,IF(J273&gt;15,(16-L273)*0.102,((16-L273)-(16-J273))*0.102)),0)+IF(F273="JEOF",IF(L273&gt;15,0,IF(J273&gt;15,(16-L273)*0.102,((16-L273)-(16-J273))*0.102)),0)+IF(F273="JnPČ",IF(L273&gt;15,0,IF(J273&gt;15,(16-L273)*0.153,((16-L273)-(16-J273))*0.153)),0)+IF(F273="JnEČ",IF(L273&gt;15,0,IF(J273&gt;15,(16-L273)*0.0765,((16-L273)-(16-J273))*0.0765)),0)+IF(F273="JčPČ",IF(L273&gt;15,0,IF(J273&gt;15,(16-L273)*0.06375,((16-L273)-(16-J273))*0.06375)),0)+IF(F273="JčEČ",IF(L273&gt;15,0,IF(J273&gt;15,(16-L273)*0.051,((16-L273)-(16-J273))*0.051)),0)+IF(F273="NEAK",IF(L273&gt;23,0,IF(J273&gt;23,(24-L273)*0.03444,((24-L273)-(24-J273))*0.03444)),0))</f>
        <v>0</v>
      </c>
      <c r="Q273" s="11">
        <f t="shared" ref="Q273" si="160">IF(ISERROR(P273*100/N273),0,(P273*100/N273))</f>
        <v>0</v>
      </c>
      <c r="R273" s="10">
        <f t="shared" ref="R273:R274" si="161">IF(Q273&lt;=30,O273+P273,O273+O273*0.3)*IF(G273=1,0.4,IF(G273=2,0.75,IF(G273="1 (kas 4 m. 1 k. nerengiamos)",0.52,1)))*IF(D273="olimpinė",1,IF(M273="Ne",0.5,1))*IF(OR(A$5="Lietuvos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federacija"),IF(OR(J273&lt;8,K273&lt;16),0,1),1)*E273*IF(I273&lt;=1,1,1/I273)*IF(OR(A$5="Lietuvos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3" s="8"/>
    </row>
    <row r="274" spans="1:19">
      <c r="A274" s="64">
        <v>2</v>
      </c>
      <c r="B274" s="64"/>
      <c r="C274" s="12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3">
        <f t="shared" si="157"/>
        <v>0</v>
      </c>
      <c r="O274" s="9">
        <f t="shared" si="158"/>
        <v>0</v>
      </c>
      <c r="P274" s="4">
        <f t="shared" ref="P274" si="162">IF(O274=0,0,IF(F274="OŽ",IF(L274&gt;35,0,IF(J274&gt;35,(36-L274)*1.836,((36-L274)-(36-J274))*1.836)),0)+IF(F274="PČ",IF(L274&gt;31,0,IF(J274&gt;31,(32-L274)*1.347,((32-L274)-(32-J274))*1.347)),0)+ IF(F274="PČneol",IF(L274&gt;15,0,IF(J274&gt;15,(16-L274)*0.255,((16-L274)-(16-J274))*0.255)),0)+IF(F274="PŽ",IF(L274&gt;31,0,IF(J274&gt;31,(32-L274)*0.255,((32-L274)-(32-J274))*0.255)),0)+IF(F274="EČ",IF(L274&gt;23,0,IF(J274&gt;23,(24-L274)*0.612,((24-L274)-(24-J274))*0.612)),0)+IF(F274="EČneol",IF(L274&gt;7,0,IF(J274&gt;7,(8-L274)*0.204,((8-L274)-(8-J274))*0.204)),0)+IF(F274="EŽ",IF(L274&gt;23,0,IF(J274&gt;23,(24-L274)*0.204,((24-L274)-(24-J274))*0.204)),0)+IF(F274="PT",IF(L274&gt;31,0,IF(J274&gt;31,(32-L274)*0.204,((32-L274)-(32-J274))*0.204)),0)+IF(F274="JOŽ",IF(L274&gt;23,0,IF(J274&gt;23,(24-L274)*0.255,((24-L274)-(24-J274))*0.255)),0)+IF(F274="JPČ",IF(L274&gt;23,0,IF(J274&gt;23,(24-L274)*0.204,((24-L274)-(24-J274))*0.204)),0)+IF(F274="JEČ",IF(L274&gt;15,0,IF(J274&gt;15,(16-L274)*0.102,((16-L274)-(16-J274))*0.102)),0)+IF(F274="JEOF",IF(L274&gt;15,0,IF(J274&gt;15,(16-L274)*0.102,((16-L274)-(16-J274))*0.102)),0)+IF(F274="JnPČ",IF(L274&gt;15,0,IF(J274&gt;15,(16-L274)*0.153,((16-L274)-(16-J274))*0.153)),0)+IF(F274="JnEČ",IF(L274&gt;15,0,IF(J274&gt;15,(16-L274)*0.0765,((16-L274)-(16-J274))*0.0765)),0)+IF(F274="JčPČ",IF(L274&gt;15,0,IF(J274&gt;15,(16-L274)*0.06375,((16-L274)-(16-J274))*0.06375)),0)+IF(F274="JčEČ",IF(L274&gt;15,0,IF(J274&gt;15,(16-L274)*0.051,((16-L274)-(16-J274))*0.051)),0)+IF(F274="NEAK",IF(L274&gt;23,0,IF(J274&gt;23,(24-L274)*0.03444,((24-L274)-(24-J274))*0.03444)),0))</f>
        <v>0</v>
      </c>
      <c r="Q274" s="11">
        <f t="shared" ref="Q274" si="163">IF(ISERROR(P274*100/N274),0,(P274*100/N274))</f>
        <v>0</v>
      </c>
      <c r="R274" s="10">
        <f t="shared" si="161"/>
        <v>0</v>
      </c>
      <c r="S274" s="8"/>
    </row>
    <row r="275" spans="1:19">
      <c r="A275" s="67" t="s">
        <v>33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9"/>
      <c r="R275" s="10">
        <f>SUM(R273:R274)</f>
        <v>0</v>
      </c>
      <c r="S275" s="8"/>
    </row>
    <row r="276" spans="1:19" ht="15.75">
      <c r="A276" s="24" t="s">
        <v>34</v>
      </c>
      <c r="B276" s="2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6"/>
      <c r="S276" s="8"/>
    </row>
    <row r="277" spans="1:19">
      <c r="A277" s="49" t="s">
        <v>46</v>
      </c>
      <c r="B277" s="49"/>
      <c r="C277" s="49"/>
      <c r="D277" s="49"/>
      <c r="E277" s="49"/>
      <c r="F277" s="49"/>
      <c r="G277" s="49"/>
      <c r="H277" s="49"/>
      <c r="I277" s="49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 s="8" customFormat="1">
      <c r="A278" s="49"/>
      <c r="B278" s="49"/>
      <c r="C278" s="49"/>
      <c r="D278" s="49"/>
      <c r="E278" s="49"/>
      <c r="F278" s="49"/>
      <c r="G278" s="49"/>
      <c r="H278" s="49"/>
      <c r="I278" s="49"/>
      <c r="J278" s="15"/>
      <c r="K278" s="15"/>
      <c r="L278" s="15"/>
      <c r="M278" s="15"/>
      <c r="N278" s="15"/>
      <c r="O278" s="15"/>
      <c r="P278" s="15"/>
      <c r="Q278" s="15"/>
      <c r="R278" s="16"/>
    </row>
    <row r="279" spans="1:19">
      <c r="A279" s="72" t="s">
        <v>97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60"/>
      <c r="R279" s="8"/>
      <c r="S279" s="8"/>
    </row>
    <row r="280" spans="1:19" ht="18">
      <c r="A280" s="74" t="s">
        <v>27</v>
      </c>
      <c r="B280" s="75"/>
      <c r="C280" s="75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60"/>
      <c r="R280" s="8"/>
      <c r="S280" s="8"/>
    </row>
    <row r="281" spans="1:19">
      <c r="A281" s="72" t="s">
        <v>40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60"/>
      <c r="R281" s="8"/>
      <c r="S281" s="8"/>
    </row>
    <row r="282" spans="1:19">
      <c r="A282" s="64">
        <v>1</v>
      </c>
      <c r="B282" s="64"/>
      <c r="C282" s="1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3">
        <f t="shared" ref="N282:N283" si="164">(IF(F282="OŽ",IF(L282=1,550.8,IF(L282=2,426.38,IF(L282=3,342.14,IF(L282=4,181.44,IF(L282=5,168.48,IF(L282=6,155.52,IF(L282=7,148.5,IF(L282=8,144,0))))))))+IF(L282&lt;=8,0,IF(L282&lt;=16,137.7,IF(L282&lt;=24,108,IF(L282&lt;=32,80.1,IF(L282&lt;=36,52.2,0)))))-IF(L282&lt;=8,0,IF(L282&lt;=16,(L282-9)*2.754,IF(L282&lt;=24,(L282-17)* 2.754,IF(L282&lt;=32,(L282-25)* 2.754,IF(L282&lt;=36,(L282-33)*2.754,0))))),0)+IF(F282="PČ",IF(L282=1,449,IF(L282=2,314.6,IF(L282=3,238,IF(L282=4,172,IF(L282=5,159,IF(L282=6,145,IF(L282=7,132,IF(L282=8,119,0))))))))+IF(L282&lt;=8,0,IF(L282&lt;=16,88,IF(L282&lt;=24,55,IF(L282&lt;=32,22,0))))-IF(L282&lt;=8,0,IF(L282&lt;=16,(L282-9)*2.245,IF(L282&lt;=24,(L282-17)*2.245,IF(L282&lt;=32,(L282-25)*2.245,0)))),0)+IF(F282="PČneol",IF(L282=1,85,IF(L282=2,64.61,IF(L282=3,50.76,IF(L282=4,16.25,IF(L282=5,15,IF(L282=6,13.75,IF(L282=7,12.5,IF(L282=8,11.25,0))))))))+IF(L282&lt;=8,0,IF(L282&lt;=16,9,0))-IF(L282&lt;=8,0,IF(L282&lt;=16,(L282-9)*0.425,0)),0)+IF(F282="PŽ",IF(L282=1,85,IF(L282=2,59.5,IF(L282=3,45,IF(L282=4,32.5,IF(L282=5,30,IF(L282=6,27.5,IF(L282=7,25,IF(L282=8,22.5,0))))))))+IF(L282&lt;=8,0,IF(L282&lt;=16,19,IF(L282&lt;=24,13,IF(L282&lt;=32,8,0))))-IF(L282&lt;=8,0,IF(L282&lt;=16,(L282-9)*0.425,IF(L282&lt;=24,(L282-17)*0.425,IF(L282&lt;=32,(L282-25)*0.425,0)))),0)+IF(F282="EČ",IF(L282=1,204,IF(L282=2,156.24,IF(L282=3,123.84,IF(L282=4,72,IF(L282=5,66,IF(L282=6,60,IF(L282=7,54,IF(L282=8,48,0))))))))+IF(L282&lt;=8,0,IF(L282&lt;=16,40,IF(L282&lt;=24,25,0)))-IF(L282&lt;=8,0,IF(L282&lt;=16,(L282-9)*1.02,IF(L282&lt;=24,(L282-17)*1.02,0))),0)+IF(F282="EČneol",IF(L282=1,68,IF(L282=2,51.69,IF(L282=3,40.61,IF(L282=4,13,IF(L282=5,12,IF(L282=6,11,IF(L282=7,10,IF(L282=8,9,0)))))))))+IF(F282="EŽ",IF(L282=1,68,IF(L282=2,47.6,IF(L282=3,36,IF(L282=4,18,IF(L282=5,16.5,IF(L282=6,15,IF(L282=7,13.5,IF(L282=8,12,0))))))))+IF(L282&lt;=8,0,IF(L282&lt;=16,10,IF(L282&lt;=24,6,0)))-IF(L282&lt;=8,0,IF(L282&lt;=16,(L282-9)*0.34,IF(L282&lt;=24,(L282-17)*0.34,0))),0)+IF(F282="PT",IF(L282=1,68,IF(L282=2,52.08,IF(L282=3,41.28,IF(L282=4,24,IF(L282=5,22,IF(L282=6,20,IF(L282=7,18,IF(L282=8,16,0))))))))+IF(L282&lt;=8,0,IF(L282&lt;=16,13,IF(L282&lt;=24,9,IF(L282&lt;=32,4,0))))-IF(L282&lt;=8,0,IF(L282&lt;=16,(L282-9)*0.34,IF(L282&lt;=24,(L282-17)*0.34,IF(L282&lt;=32,(L282-25)*0.34,0)))),0)+IF(F282="JOŽ",IF(L282=1,85,IF(L282=2,59.5,IF(L282=3,45,IF(L282=4,32.5,IF(L282=5,30,IF(L282=6,27.5,IF(L282=7,25,IF(L282=8,22.5,0))))))))+IF(L282&lt;=8,0,IF(L282&lt;=16,19,IF(L282&lt;=24,13,0)))-IF(L282&lt;=8,0,IF(L282&lt;=16,(L282-9)*0.425,IF(L282&lt;=24,(L282-17)*0.425,0))),0)+IF(F282="JPČ",IF(L282=1,68,IF(L282=2,47.6,IF(L282=3,36,IF(L282=4,26,IF(L282=5,24,IF(L282=6,22,IF(L282=7,20,IF(L282=8,18,0))))))))+IF(L282&lt;=8,0,IF(L282&lt;=16,13,IF(L282&lt;=24,9,0)))-IF(L282&lt;=8,0,IF(L282&lt;=16,(L282-9)*0.34,IF(L282&lt;=24,(L282-17)*0.34,0))),0)+IF(F282="JEČ",IF(L282=1,34,IF(L282=2,26.04,IF(L282=3,20.6,IF(L282=4,12,IF(L282=5,11,IF(L282=6,10,IF(L282=7,9,IF(L282=8,8,0))))))))+IF(L282&lt;=8,0,IF(L282&lt;=16,6,0))-IF(L282&lt;=8,0,IF(L282&lt;=16,(L282-9)*0.17,0)),0)+IF(F282="JEOF",IF(L282=1,34,IF(L282=2,26.04,IF(L282=3,20.6,IF(L282=4,12,IF(L282=5,11,IF(L282=6,10,IF(L282=7,9,IF(L282=8,8,0))))))))+IF(L282&lt;=8,0,IF(L282&lt;=16,6,0))-IF(L282&lt;=8,0,IF(L282&lt;=16,(L282-9)*0.17,0)),0)+IF(F282="JnPČ",IF(L282=1,51,IF(L282=2,35.7,IF(L282=3,27,IF(L282=4,19.5,IF(L282=5,18,IF(L282=6,16.5,IF(L282=7,15,IF(L282=8,13.5,0))))))))+IF(L282&lt;=8,0,IF(L282&lt;=16,10,0))-IF(L282&lt;=8,0,IF(L282&lt;=16,(L282-9)*0.255,0)),0)+IF(F282="JnEČ",IF(L282=1,25.5,IF(L282=2,19.53,IF(L282=3,15.48,IF(L282=4,9,IF(L282=5,8.25,IF(L282=6,7.5,IF(L282=7,6.75,IF(L282=8,6,0))))))))+IF(L282&lt;=8,0,IF(L282&lt;=16,5,0))-IF(L282&lt;=8,0,IF(L282&lt;=16,(L282-9)*0.1275,0)),0)+IF(F282="JčPČ",IF(L282=1,21.25,IF(L282=2,14.5,IF(L282=3,11.5,IF(L282=4,7,IF(L282=5,6.5,IF(L282=6,6,IF(L282=7,5.5,IF(L282=8,5,0))))))))+IF(L282&lt;=8,0,IF(L282&lt;=16,4,0))-IF(L282&lt;=8,0,IF(L282&lt;=16,(L282-9)*0.10625,0)),0)+IF(F282="JčEČ",IF(L282=1,17,IF(L282=2,13.02,IF(L282=3,10.32,IF(L282=4,6,IF(L282=5,5.5,IF(L282=6,5,IF(L282=7,4.5,IF(L282=8,4,0))))))))+IF(L282&lt;=8,0,IF(L282&lt;=16,3,0))-IF(L282&lt;=8,0,IF(L282&lt;=16,(L282-9)*0.085,0)),0)+IF(F282="NEAK",IF(L282=1,11.48,IF(L282=2,8.79,IF(L282=3,6.97,IF(L282=4,4.05,IF(L282=5,3.71,IF(L282=6,3.38,IF(L282=7,3.04,IF(L282=8,2.7,0))))))))+IF(L282&lt;=8,0,IF(L282&lt;=16,2,IF(L282&lt;=24,1.3,0)))-IF(L282&lt;=8,0,IF(L282&lt;=16,(L282-9)*0.0574,IF(L282&lt;=24,(L282-17)*0.0574,0))),0))*IF(L282&lt;0,1,IF(OR(F282="PČ",F282="PŽ",F282="PT"),IF(J282&lt;32,J282/32,1),1))* IF(L282&lt;0,1,IF(OR(F282="EČ",F282="EŽ",F282="JOŽ",F282="JPČ",F282="NEAK"),IF(J282&lt;24,J282/24,1),1))*IF(L282&lt;0,1,IF(OR(F282="PČneol",F282="JEČ",F282="JEOF",F282="JnPČ",F282="JnEČ",F282="JčPČ",F282="JčEČ"),IF(J282&lt;16,J282/16,1),1))*IF(L282&lt;0,1,IF(F282="EČneol",IF(J282&lt;8,J282/8,1),1))</f>
        <v>0</v>
      </c>
      <c r="O282" s="9">
        <f t="shared" ref="O282:O283" si="165">IF(F282="OŽ",N282,IF(H282="Ne",IF(J282*0.3&lt;J282-L282,N282,0),IF(J282*0.1&lt;J282-L282,N282,0)))</f>
        <v>0</v>
      </c>
      <c r="P282" s="4">
        <f t="shared" ref="P282" si="166">IF(O282=0,0,IF(F282="OŽ",IF(L282&gt;35,0,IF(J282&gt;35,(36-L282)*1.836,((36-L282)-(36-J282))*1.836)),0)+IF(F282="PČ",IF(L282&gt;31,0,IF(J282&gt;31,(32-L282)*1.347,((32-L282)-(32-J282))*1.347)),0)+ IF(F282="PČneol",IF(L282&gt;15,0,IF(J282&gt;15,(16-L282)*0.255,((16-L282)-(16-J282))*0.255)),0)+IF(F282="PŽ",IF(L282&gt;31,0,IF(J282&gt;31,(32-L282)*0.255,((32-L282)-(32-J282))*0.255)),0)+IF(F282="EČ",IF(L282&gt;23,0,IF(J282&gt;23,(24-L282)*0.612,((24-L282)-(24-J282))*0.612)),0)+IF(F282="EČneol",IF(L282&gt;7,0,IF(J282&gt;7,(8-L282)*0.204,((8-L282)-(8-J282))*0.204)),0)+IF(F282="EŽ",IF(L282&gt;23,0,IF(J282&gt;23,(24-L282)*0.204,((24-L282)-(24-J282))*0.204)),0)+IF(F282="PT",IF(L282&gt;31,0,IF(J282&gt;31,(32-L282)*0.204,((32-L282)-(32-J282))*0.204)),0)+IF(F282="JOŽ",IF(L282&gt;23,0,IF(J282&gt;23,(24-L282)*0.255,((24-L282)-(24-J282))*0.255)),0)+IF(F282="JPČ",IF(L282&gt;23,0,IF(J282&gt;23,(24-L282)*0.204,((24-L282)-(24-J282))*0.204)),0)+IF(F282="JEČ",IF(L282&gt;15,0,IF(J282&gt;15,(16-L282)*0.102,((16-L282)-(16-J282))*0.102)),0)+IF(F282="JEOF",IF(L282&gt;15,0,IF(J282&gt;15,(16-L282)*0.102,((16-L282)-(16-J282))*0.102)),0)+IF(F282="JnPČ",IF(L282&gt;15,0,IF(J282&gt;15,(16-L282)*0.153,((16-L282)-(16-J282))*0.153)),0)+IF(F282="JnEČ",IF(L282&gt;15,0,IF(J282&gt;15,(16-L282)*0.0765,((16-L282)-(16-J282))*0.0765)),0)+IF(F282="JčPČ",IF(L282&gt;15,0,IF(J282&gt;15,(16-L282)*0.06375,((16-L282)-(16-J282))*0.06375)),0)+IF(F282="JčEČ",IF(L282&gt;15,0,IF(J282&gt;15,(16-L282)*0.051,((16-L282)-(16-J282))*0.051)),0)+IF(F282="NEAK",IF(L282&gt;23,0,IF(J282&gt;23,(24-L282)*0.03444,((24-L282)-(24-J282))*0.03444)),0))</f>
        <v>0</v>
      </c>
      <c r="Q282" s="11">
        <f t="shared" ref="Q282" si="167">IF(ISERROR(P282*100/N282),0,(P282*100/N282))</f>
        <v>0</v>
      </c>
      <c r="R282" s="10">
        <f t="shared" ref="R282:R283" si="168">IF(Q282&lt;=30,O282+P282,O282+O282*0.3)*IF(G282=1,0.4,IF(G282=2,0.75,IF(G282="1 (kas 4 m. 1 k. nerengiamos)",0.52,1)))*IF(D282="olimpinė",1,IF(M282="Ne",0.5,1))*IF(OR(A$5="Lietuvos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federacija"),IF(OR(J282&lt;8,K282&lt;16),0,1),1)*E282*IF(I282&lt;=1,1,1/I282)*IF(OR(A$5="Lietuvos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2" s="8"/>
    </row>
    <row r="283" spans="1:19">
      <c r="A283" s="64">
        <v>2</v>
      </c>
      <c r="B283" s="64"/>
      <c r="C283" s="1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3">
        <f t="shared" si="164"/>
        <v>0</v>
      </c>
      <c r="O283" s="9">
        <f t="shared" si="165"/>
        <v>0</v>
      </c>
      <c r="P283" s="4">
        <f t="shared" ref="P283" si="169">IF(O283=0,0,IF(F283="OŽ",IF(L283&gt;35,0,IF(J283&gt;35,(36-L283)*1.836,((36-L283)-(36-J283))*1.836)),0)+IF(F283="PČ",IF(L283&gt;31,0,IF(J283&gt;31,(32-L283)*1.347,((32-L283)-(32-J283))*1.347)),0)+ IF(F283="PČneol",IF(L283&gt;15,0,IF(J283&gt;15,(16-L283)*0.255,((16-L283)-(16-J283))*0.255)),0)+IF(F283="PŽ",IF(L283&gt;31,0,IF(J283&gt;31,(32-L283)*0.255,((32-L283)-(32-J283))*0.255)),0)+IF(F283="EČ",IF(L283&gt;23,0,IF(J283&gt;23,(24-L283)*0.612,((24-L283)-(24-J283))*0.612)),0)+IF(F283="EČneol",IF(L283&gt;7,0,IF(J283&gt;7,(8-L283)*0.204,((8-L283)-(8-J283))*0.204)),0)+IF(F283="EŽ",IF(L283&gt;23,0,IF(J283&gt;23,(24-L283)*0.204,((24-L283)-(24-J283))*0.204)),0)+IF(F283="PT",IF(L283&gt;31,0,IF(J283&gt;31,(32-L283)*0.204,((32-L283)-(32-J283))*0.204)),0)+IF(F283="JOŽ",IF(L283&gt;23,0,IF(J283&gt;23,(24-L283)*0.255,((24-L283)-(24-J283))*0.255)),0)+IF(F283="JPČ",IF(L283&gt;23,0,IF(J283&gt;23,(24-L283)*0.204,((24-L283)-(24-J283))*0.204)),0)+IF(F283="JEČ",IF(L283&gt;15,0,IF(J283&gt;15,(16-L283)*0.102,((16-L283)-(16-J283))*0.102)),0)+IF(F283="JEOF",IF(L283&gt;15,0,IF(J283&gt;15,(16-L283)*0.102,((16-L283)-(16-J283))*0.102)),0)+IF(F283="JnPČ",IF(L283&gt;15,0,IF(J283&gt;15,(16-L283)*0.153,((16-L283)-(16-J283))*0.153)),0)+IF(F283="JnEČ",IF(L283&gt;15,0,IF(J283&gt;15,(16-L283)*0.0765,((16-L283)-(16-J283))*0.0765)),0)+IF(F283="JčPČ",IF(L283&gt;15,0,IF(J283&gt;15,(16-L283)*0.06375,((16-L283)-(16-J283))*0.06375)),0)+IF(F283="JčEČ",IF(L283&gt;15,0,IF(J283&gt;15,(16-L283)*0.051,((16-L283)-(16-J283))*0.051)),0)+IF(F283="NEAK",IF(L283&gt;23,0,IF(J283&gt;23,(24-L283)*0.03444,((24-L283)-(24-J283))*0.03444)),0))</f>
        <v>0</v>
      </c>
      <c r="Q283" s="11">
        <f t="shared" ref="Q283" si="170">IF(ISERROR(P283*100/N283),0,(P283*100/N283))</f>
        <v>0</v>
      </c>
      <c r="R283" s="10">
        <f t="shared" si="168"/>
        <v>0</v>
      </c>
      <c r="S283" s="8"/>
    </row>
    <row r="284" spans="1:19">
      <c r="A284" s="67" t="s">
        <v>33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9"/>
      <c r="R284" s="10">
        <f>SUM(R282:R283)</f>
        <v>0</v>
      </c>
      <c r="S284" s="8"/>
    </row>
    <row r="285" spans="1:19" ht="15.75">
      <c r="A285" s="24" t="s">
        <v>34</v>
      </c>
      <c r="B285" s="2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6"/>
      <c r="S285" s="8"/>
    </row>
    <row r="286" spans="1:19">
      <c r="A286" s="49" t="s">
        <v>46</v>
      </c>
      <c r="B286" s="49"/>
      <c r="C286" s="49"/>
      <c r="D286" s="49"/>
      <c r="E286" s="49"/>
      <c r="F286" s="49"/>
      <c r="G286" s="49"/>
      <c r="H286" s="49"/>
      <c r="I286" s="49"/>
      <c r="J286" s="15"/>
      <c r="K286" s="15"/>
      <c r="L286" s="15"/>
      <c r="M286" s="15"/>
      <c r="N286" s="15"/>
      <c r="O286" s="15"/>
      <c r="P286" s="15"/>
      <c r="Q286" s="15"/>
      <c r="R286" s="16"/>
      <c r="S286" s="8"/>
    </row>
    <row r="287" spans="1:19" s="8" customFormat="1">
      <c r="A287" s="49"/>
      <c r="B287" s="49"/>
      <c r="C287" s="49"/>
      <c r="D287" s="49"/>
      <c r="E287" s="49"/>
      <c r="F287" s="49"/>
      <c r="G287" s="49"/>
      <c r="H287" s="49"/>
      <c r="I287" s="49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9">
      <c r="A288" s="72" t="s">
        <v>97</v>
      </c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60"/>
      <c r="R288" s="8"/>
      <c r="S288" s="8"/>
    </row>
    <row r="289" spans="1:19" ht="18">
      <c r="A289" s="74" t="s">
        <v>27</v>
      </c>
      <c r="B289" s="75"/>
      <c r="C289" s="75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60"/>
      <c r="R289" s="8"/>
      <c r="S289" s="8"/>
    </row>
    <row r="290" spans="1:19">
      <c r="A290" s="72" t="s">
        <v>40</v>
      </c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60"/>
      <c r="R290" s="8"/>
      <c r="S290" s="8"/>
    </row>
    <row r="291" spans="1:19">
      <c r="A291" s="64">
        <v>1</v>
      </c>
      <c r="B291" s="64"/>
      <c r="C291" s="12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3">
        <f t="shared" ref="N291:N292" si="171">(IF(F291="OŽ",IF(L291=1,550.8,IF(L291=2,426.38,IF(L291=3,342.14,IF(L291=4,181.44,IF(L291=5,168.48,IF(L291=6,155.52,IF(L291=7,148.5,IF(L291=8,144,0))))))))+IF(L291&lt;=8,0,IF(L291&lt;=16,137.7,IF(L291&lt;=24,108,IF(L291&lt;=32,80.1,IF(L291&lt;=36,52.2,0)))))-IF(L291&lt;=8,0,IF(L291&lt;=16,(L291-9)*2.754,IF(L291&lt;=24,(L291-17)* 2.754,IF(L291&lt;=32,(L291-25)* 2.754,IF(L291&lt;=36,(L291-33)*2.754,0))))),0)+IF(F291="PČ",IF(L291=1,449,IF(L291=2,314.6,IF(L291=3,238,IF(L291=4,172,IF(L291=5,159,IF(L291=6,145,IF(L291=7,132,IF(L291=8,119,0))))))))+IF(L291&lt;=8,0,IF(L291&lt;=16,88,IF(L291&lt;=24,55,IF(L291&lt;=32,22,0))))-IF(L291&lt;=8,0,IF(L291&lt;=16,(L291-9)*2.245,IF(L291&lt;=24,(L291-17)*2.245,IF(L291&lt;=32,(L291-25)*2.245,0)))),0)+IF(F291="PČneol",IF(L291=1,85,IF(L291=2,64.61,IF(L291=3,50.76,IF(L291=4,16.25,IF(L291=5,15,IF(L291=6,13.75,IF(L291=7,12.5,IF(L291=8,11.25,0))))))))+IF(L291&lt;=8,0,IF(L291&lt;=16,9,0))-IF(L291&lt;=8,0,IF(L291&lt;=16,(L291-9)*0.425,0)),0)+IF(F291="PŽ",IF(L291=1,85,IF(L291=2,59.5,IF(L291=3,45,IF(L291=4,32.5,IF(L291=5,30,IF(L291=6,27.5,IF(L291=7,25,IF(L291=8,22.5,0))))))))+IF(L291&lt;=8,0,IF(L291&lt;=16,19,IF(L291&lt;=24,13,IF(L291&lt;=32,8,0))))-IF(L291&lt;=8,0,IF(L291&lt;=16,(L291-9)*0.425,IF(L291&lt;=24,(L291-17)*0.425,IF(L291&lt;=32,(L291-25)*0.425,0)))),0)+IF(F291="EČ",IF(L291=1,204,IF(L291=2,156.24,IF(L291=3,123.84,IF(L291=4,72,IF(L291=5,66,IF(L291=6,60,IF(L291=7,54,IF(L291=8,48,0))))))))+IF(L291&lt;=8,0,IF(L291&lt;=16,40,IF(L291&lt;=24,25,0)))-IF(L291&lt;=8,0,IF(L291&lt;=16,(L291-9)*1.02,IF(L291&lt;=24,(L291-17)*1.02,0))),0)+IF(F291="EČneol",IF(L291=1,68,IF(L291=2,51.69,IF(L291=3,40.61,IF(L291=4,13,IF(L291=5,12,IF(L291=6,11,IF(L291=7,10,IF(L291=8,9,0)))))))))+IF(F291="EŽ",IF(L291=1,68,IF(L291=2,47.6,IF(L291=3,36,IF(L291=4,18,IF(L291=5,16.5,IF(L291=6,15,IF(L291=7,13.5,IF(L291=8,12,0))))))))+IF(L291&lt;=8,0,IF(L291&lt;=16,10,IF(L291&lt;=24,6,0)))-IF(L291&lt;=8,0,IF(L291&lt;=16,(L291-9)*0.34,IF(L291&lt;=24,(L291-17)*0.34,0))),0)+IF(F291="PT",IF(L291=1,68,IF(L291=2,52.08,IF(L291=3,41.28,IF(L291=4,24,IF(L291=5,22,IF(L291=6,20,IF(L291=7,18,IF(L291=8,16,0))))))))+IF(L291&lt;=8,0,IF(L291&lt;=16,13,IF(L291&lt;=24,9,IF(L291&lt;=32,4,0))))-IF(L291&lt;=8,0,IF(L291&lt;=16,(L291-9)*0.34,IF(L291&lt;=24,(L291-17)*0.34,IF(L291&lt;=32,(L291-25)*0.34,0)))),0)+IF(F291="JOŽ",IF(L291=1,85,IF(L291=2,59.5,IF(L291=3,45,IF(L291=4,32.5,IF(L291=5,30,IF(L291=6,27.5,IF(L291=7,25,IF(L291=8,22.5,0))))))))+IF(L291&lt;=8,0,IF(L291&lt;=16,19,IF(L291&lt;=24,13,0)))-IF(L291&lt;=8,0,IF(L291&lt;=16,(L291-9)*0.425,IF(L291&lt;=24,(L291-17)*0.425,0))),0)+IF(F291="JPČ",IF(L291=1,68,IF(L291=2,47.6,IF(L291=3,36,IF(L291=4,26,IF(L291=5,24,IF(L291=6,22,IF(L291=7,20,IF(L291=8,18,0))))))))+IF(L291&lt;=8,0,IF(L291&lt;=16,13,IF(L291&lt;=24,9,0)))-IF(L291&lt;=8,0,IF(L291&lt;=16,(L291-9)*0.34,IF(L291&lt;=24,(L291-17)*0.34,0))),0)+IF(F291="JEČ",IF(L291=1,34,IF(L291=2,26.04,IF(L291=3,20.6,IF(L291=4,12,IF(L291=5,11,IF(L291=6,10,IF(L291=7,9,IF(L291=8,8,0))))))))+IF(L291&lt;=8,0,IF(L291&lt;=16,6,0))-IF(L291&lt;=8,0,IF(L291&lt;=16,(L291-9)*0.17,0)),0)+IF(F291="JEOF",IF(L291=1,34,IF(L291=2,26.04,IF(L291=3,20.6,IF(L291=4,12,IF(L291=5,11,IF(L291=6,10,IF(L291=7,9,IF(L291=8,8,0))))))))+IF(L291&lt;=8,0,IF(L291&lt;=16,6,0))-IF(L291&lt;=8,0,IF(L291&lt;=16,(L291-9)*0.17,0)),0)+IF(F291="JnPČ",IF(L291=1,51,IF(L291=2,35.7,IF(L291=3,27,IF(L291=4,19.5,IF(L291=5,18,IF(L291=6,16.5,IF(L291=7,15,IF(L291=8,13.5,0))))))))+IF(L291&lt;=8,0,IF(L291&lt;=16,10,0))-IF(L291&lt;=8,0,IF(L291&lt;=16,(L291-9)*0.255,0)),0)+IF(F291="JnEČ",IF(L291=1,25.5,IF(L291=2,19.53,IF(L291=3,15.48,IF(L291=4,9,IF(L291=5,8.25,IF(L291=6,7.5,IF(L291=7,6.75,IF(L291=8,6,0))))))))+IF(L291&lt;=8,0,IF(L291&lt;=16,5,0))-IF(L291&lt;=8,0,IF(L291&lt;=16,(L291-9)*0.1275,0)),0)+IF(F291="JčPČ",IF(L291=1,21.25,IF(L291=2,14.5,IF(L291=3,11.5,IF(L291=4,7,IF(L291=5,6.5,IF(L291=6,6,IF(L291=7,5.5,IF(L291=8,5,0))))))))+IF(L291&lt;=8,0,IF(L291&lt;=16,4,0))-IF(L291&lt;=8,0,IF(L291&lt;=16,(L291-9)*0.10625,0)),0)+IF(F291="JčEČ",IF(L291=1,17,IF(L291=2,13.02,IF(L291=3,10.32,IF(L291=4,6,IF(L291=5,5.5,IF(L291=6,5,IF(L291=7,4.5,IF(L291=8,4,0))))))))+IF(L291&lt;=8,0,IF(L291&lt;=16,3,0))-IF(L291&lt;=8,0,IF(L291&lt;=16,(L291-9)*0.085,0)),0)+IF(F291="NEAK",IF(L291=1,11.48,IF(L291=2,8.79,IF(L291=3,6.97,IF(L291=4,4.05,IF(L291=5,3.71,IF(L291=6,3.38,IF(L291=7,3.04,IF(L291=8,2.7,0))))))))+IF(L291&lt;=8,0,IF(L291&lt;=16,2,IF(L291&lt;=24,1.3,0)))-IF(L291&lt;=8,0,IF(L291&lt;=16,(L291-9)*0.0574,IF(L291&lt;=24,(L291-17)*0.0574,0))),0))*IF(L291&lt;0,1,IF(OR(F291="PČ",F291="PŽ",F291="PT"),IF(J291&lt;32,J291/32,1),1))* IF(L291&lt;0,1,IF(OR(F291="EČ",F291="EŽ",F291="JOŽ",F291="JPČ",F291="NEAK"),IF(J291&lt;24,J291/24,1),1))*IF(L291&lt;0,1,IF(OR(F291="PČneol",F291="JEČ",F291="JEOF",F291="JnPČ",F291="JnEČ",F291="JčPČ",F291="JčEČ"),IF(J291&lt;16,J291/16,1),1))*IF(L291&lt;0,1,IF(F291="EČneol",IF(J291&lt;8,J291/8,1),1))</f>
        <v>0</v>
      </c>
      <c r="O291" s="9">
        <f t="shared" ref="O291:O292" si="172">IF(F291="OŽ",N291,IF(H291="Ne",IF(J291*0.3&lt;J291-L291,N291,0),IF(J291*0.1&lt;J291-L291,N291,0)))</f>
        <v>0</v>
      </c>
      <c r="P291" s="4">
        <f t="shared" ref="P291" si="173">IF(O291=0,0,IF(F291="OŽ",IF(L291&gt;35,0,IF(J291&gt;35,(36-L291)*1.836,((36-L291)-(36-J291))*1.836)),0)+IF(F291="PČ",IF(L291&gt;31,0,IF(J291&gt;31,(32-L291)*1.347,((32-L291)-(32-J291))*1.347)),0)+ IF(F291="PČneol",IF(L291&gt;15,0,IF(J291&gt;15,(16-L291)*0.255,((16-L291)-(16-J291))*0.255)),0)+IF(F291="PŽ",IF(L291&gt;31,0,IF(J291&gt;31,(32-L291)*0.255,((32-L291)-(32-J291))*0.255)),0)+IF(F291="EČ",IF(L291&gt;23,0,IF(J291&gt;23,(24-L291)*0.612,((24-L291)-(24-J291))*0.612)),0)+IF(F291="EČneol",IF(L291&gt;7,0,IF(J291&gt;7,(8-L291)*0.204,((8-L291)-(8-J291))*0.204)),0)+IF(F291="EŽ",IF(L291&gt;23,0,IF(J291&gt;23,(24-L291)*0.204,((24-L291)-(24-J291))*0.204)),0)+IF(F291="PT",IF(L291&gt;31,0,IF(J291&gt;31,(32-L291)*0.204,((32-L291)-(32-J291))*0.204)),0)+IF(F291="JOŽ",IF(L291&gt;23,0,IF(J291&gt;23,(24-L291)*0.255,((24-L291)-(24-J291))*0.255)),0)+IF(F291="JPČ",IF(L291&gt;23,0,IF(J291&gt;23,(24-L291)*0.204,((24-L291)-(24-J291))*0.204)),0)+IF(F291="JEČ",IF(L291&gt;15,0,IF(J291&gt;15,(16-L291)*0.102,((16-L291)-(16-J291))*0.102)),0)+IF(F291="JEOF",IF(L291&gt;15,0,IF(J291&gt;15,(16-L291)*0.102,((16-L291)-(16-J291))*0.102)),0)+IF(F291="JnPČ",IF(L291&gt;15,0,IF(J291&gt;15,(16-L291)*0.153,((16-L291)-(16-J291))*0.153)),0)+IF(F291="JnEČ",IF(L291&gt;15,0,IF(J291&gt;15,(16-L291)*0.0765,((16-L291)-(16-J291))*0.0765)),0)+IF(F291="JčPČ",IF(L291&gt;15,0,IF(J291&gt;15,(16-L291)*0.06375,((16-L291)-(16-J291))*0.06375)),0)+IF(F291="JčEČ",IF(L291&gt;15,0,IF(J291&gt;15,(16-L291)*0.051,((16-L291)-(16-J291))*0.051)),0)+IF(F291="NEAK",IF(L291&gt;23,0,IF(J291&gt;23,(24-L291)*0.03444,((24-L291)-(24-J291))*0.03444)),0))</f>
        <v>0</v>
      </c>
      <c r="Q291" s="11">
        <f t="shared" ref="Q291" si="174">IF(ISERROR(P291*100/N291),0,(P291*100/N291))</f>
        <v>0</v>
      </c>
      <c r="R291" s="10">
        <f t="shared" ref="R291:R292" si="175">IF(Q291&lt;=30,O291+P291,O291+O291*0.3)*IF(G291=1,0.4,IF(G291=2,0.75,IF(G291="1 (kas 4 m. 1 k. nerengiamos)",0.52,1)))*IF(D291="olimpinė",1,IF(M291="Ne",0.5,1))*IF(OR(A$5="Lietuvos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federacija"),IF(OR(J291&lt;8,K291&lt;16),0,1),1)*E291*IF(I291&lt;=1,1,1/I291)*IF(OR(A$5="Lietuvos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1" s="8"/>
    </row>
    <row r="292" spans="1:19">
      <c r="A292" s="64">
        <v>2</v>
      </c>
      <c r="B292" s="64"/>
      <c r="C292" s="12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3">
        <f t="shared" si="171"/>
        <v>0</v>
      </c>
      <c r="O292" s="9">
        <f t="shared" si="172"/>
        <v>0</v>
      </c>
      <c r="P292" s="4">
        <f t="shared" ref="P292" si="176">IF(O292=0,0,IF(F292="OŽ",IF(L292&gt;35,0,IF(J292&gt;35,(36-L292)*1.836,((36-L292)-(36-J292))*1.836)),0)+IF(F292="PČ",IF(L292&gt;31,0,IF(J292&gt;31,(32-L292)*1.347,((32-L292)-(32-J292))*1.347)),0)+ IF(F292="PČneol",IF(L292&gt;15,0,IF(J292&gt;15,(16-L292)*0.255,((16-L292)-(16-J292))*0.255)),0)+IF(F292="PŽ",IF(L292&gt;31,0,IF(J292&gt;31,(32-L292)*0.255,((32-L292)-(32-J292))*0.255)),0)+IF(F292="EČ",IF(L292&gt;23,0,IF(J292&gt;23,(24-L292)*0.612,((24-L292)-(24-J292))*0.612)),0)+IF(F292="EČneol",IF(L292&gt;7,0,IF(J292&gt;7,(8-L292)*0.204,((8-L292)-(8-J292))*0.204)),0)+IF(F292="EŽ",IF(L292&gt;23,0,IF(J292&gt;23,(24-L292)*0.204,((24-L292)-(24-J292))*0.204)),0)+IF(F292="PT",IF(L292&gt;31,0,IF(J292&gt;31,(32-L292)*0.204,((32-L292)-(32-J292))*0.204)),0)+IF(F292="JOŽ",IF(L292&gt;23,0,IF(J292&gt;23,(24-L292)*0.255,((24-L292)-(24-J292))*0.255)),0)+IF(F292="JPČ",IF(L292&gt;23,0,IF(J292&gt;23,(24-L292)*0.204,((24-L292)-(24-J292))*0.204)),0)+IF(F292="JEČ",IF(L292&gt;15,0,IF(J292&gt;15,(16-L292)*0.102,((16-L292)-(16-J292))*0.102)),0)+IF(F292="JEOF",IF(L292&gt;15,0,IF(J292&gt;15,(16-L292)*0.102,((16-L292)-(16-J292))*0.102)),0)+IF(F292="JnPČ",IF(L292&gt;15,0,IF(J292&gt;15,(16-L292)*0.153,((16-L292)-(16-J292))*0.153)),0)+IF(F292="JnEČ",IF(L292&gt;15,0,IF(J292&gt;15,(16-L292)*0.0765,((16-L292)-(16-J292))*0.0765)),0)+IF(F292="JčPČ",IF(L292&gt;15,0,IF(J292&gt;15,(16-L292)*0.06375,((16-L292)-(16-J292))*0.06375)),0)+IF(F292="JčEČ",IF(L292&gt;15,0,IF(J292&gt;15,(16-L292)*0.051,((16-L292)-(16-J292))*0.051)),0)+IF(F292="NEAK",IF(L292&gt;23,0,IF(J292&gt;23,(24-L292)*0.03444,((24-L292)-(24-J292))*0.03444)),0))</f>
        <v>0</v>
      </c>
      <c r="Q292" s="11">
        <f t="shared" ref="Q292" si="177">IF(ISERROR(P292*100/N292),0,(P292*100/N292))</f>
        <v>0</v>
      </c>
      <c r="R292" s="10">
        <f t="shared" si="175"/>
        <v>0</v>
      </c>
      <c r="S292" s="8"/>
    </row>
    <row r="293" spans="1:19">
      <c r="A293" s="67" t="s">
        <v>33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9"/>
      <c r="R293" s="10">
        <f>SUM(R291:R292)</f>
        <v>0</v>
      </c>
      <c r="S293" s="8"/>
    </row>
    <row r="294" spans="1:19" ht="15.75">
      <c r="A294" s="24" t="s">
        <v>34</v>
      </c>
      <c r="B294" s="2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8"/>
    </row>
    <row r="295" spans="1:19">
      <c r="A295" s="49" t="s">
        <v>46</v>
      </c>
      <c r="B295" s="49"/>
      <c r="C295" s="49"/>
      <c r="D295" s="49"/>
      <c r="E295" s="49"/>
      <c r="F295" s="49"/>
      <c r="G295" s="49"/>
      <c r="H295" s="49"/>
      <c r="I295" s="49"/>
      <c r="J295" s="15"/>
      <c r="K295" s="15"/>
      <c r="L295" s="15"/>
      <c r="M295" s="15"/>
      <c r="N295" s="15"/>
      <c r="O295" s="15"/>
      <c r="P295" s="15"/>
      <c r="Q295" s="15"/>
      <c r="R295" s="16"/>
      <c r="S295" s="8"/>
    </row>
    <row r="296" spans="1:19" s="8" customFormat="1">
      <c r="A296" s="49"/>
      <c r="B296" s="49"/>
      <c r="C296" s="49"/>
      <c r="D296" s="49"/>
      <c r="E296" s="49"/>
      <c r="F296" s="49"/>
      <c r="G296" s="49"/>
      <c r="H296" s="49"/>
      <c r="I296" s="49"/>
      <c r="J296" s="15"/>
      <c r="K296" s="15"/>
      <c r="L296" s="15"/>
      <c r="M296" s="15"/>
      <c r="N296" s="15"/>
      <c r="O296" s="15"/>
      <c r="P296" s="15"/>
      <c r="Q296" s="15"/>
      <c r="R296" s="16"/>
    </row>
    <row r="297" spans="1:19">
      <c r="A297" s="72" t="s">
        <v>97</v>
      </c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60"/>
      <c r="R297" s="8"/>
      <c r="S297" s="8"/>
    </row>
    <row r="298" spans="1:19" ht="18">
      <c r="A298" s="74" t="s">
        <v>27</v>
      </c>
      <c r="B298" s="75"/>
      <c r="C298" s="75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60"/>
      <c r="R298" s="8"/>
      <c r="S298" s="8"/>
    </row>
    <row r="299" spans="1:19">
      <c r="A299" s="72" t="s">
        <v>40</v>
      </c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60"/>
      <c r="R299" s="8"/>
      <c r="S299" s="8"/>
    </row>
    <row r="300" spans="1:19">
      <c r="A300" s="64">
        <v>1</v>
      </c>
      <c r="B300" s="64"/>
      <c r="C300" s="1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3">
        <f t="shared" ref="N300:N301" si="178">(IF(F300="OŽ",IF(L300=1,550.8,IF(L300=2,426.38,IF(L300=3,342.14,IF(L300=4,181.44,IF(L300=5,168.48,IF(L300=6,155.52,IF(L300=7,148.5,IF(L300=8,144,0))))))))+IF(L300&lt;=8,0,IF(L300&lt;=16,137.7,IF(L300&lt;=24,108,IF(L300&lt;=32,80.1,IF(L300&lt;=36,52.2,0)))))-IF(L300&lt;=8,0,IF(L300&lt;=16,(L300-9)*2.754,IF(L300&lt;=24,(L300-17)* 2.754,IF(L300&lt;=32,(L300-25)* 2.754,IF(L300&lt;=36,(L300-33)*2.754,0))))),0)+IF(F300="PČ",IF(L300=1,449,IF(L300=2,314.6,IF(L300=3,238,IF(L300=4,172,IF(L300=5,159,IF(L300=6,145,IF(L300=7,132,IF(L300=8,119,0))))))))+IF(L300&lt;=8,0,IF(L300&lt;=16,88,IF(L300&lt;=24,55,IF(L300&lt;=32,22,0))))-IF(L300&lt;=8,0,IF(L300&lt;=16,(L300-9)*2.245,IF(L300&lt;=24,(L300-17)*2.245,IF(L300&lt;=32,(L300-25)*2.245,0)))),0)+IF(F300="PČneol",IF(L300=1,85,IF(L300=2,64.61,IF(L300=3,50.76,IF(L300=4,16.25,IF(L300=5,15,IF(L300=6,13.75,IF(L300=7,12.5,IF(L300=8,11.25,0))))))))+IF(L300&lt;=8,0,IF(L300&lt;=16,9,0))-IF(L300&lt;=8,0,IF(L300&lt;=16,(L300-9)*0.425,0)),0)+IF(F300="PŽ",IF(L300=1,85,IF(L300=2,59.5,IF(L300=3,45,IF(L300=4,32.5,IF(L300=5,30,IF(L300=6,27.5,IF(L300=7,25,IF(L300=8,22.5,0))))))))+IF(L300&lt;=8,0,IF(L300&lt;=16,19,IF(L300&lt;=24,13,IF(L300&lt;=32,8,0))))-IF(L300&lt;=8,0,IF(L300&lt;=16,(L300-9)*0.425,IF(L300&lt;=24,(L300-17)*0.425,IF(L300&lt;=32,(L300-25)*0.425,0)))),0)+IF(F300="EČ",IF(L300=1,204,IF(L300=2,156.24,IF(L300=3,123.84,IF(L300=4,72,IF(L300=5,66,IF(L300=6,60,IF(L300=7,54,IF(L300=8,48,0))))))))+IF(L300&lt;=8,0,IF(L300&lt;=16,40,IF(L300&lt;=24,25,0)))-IF(L300&lt;=8,0,IF(L300&lt;=16,(L300-9)*1.02,IF(L300&lt;=24,(L300-17)*1.02,0))),0)+IF(F300="EČneol",IF(L300=1,68,IF(L300=2,51.69,IF(L300=3,40.61,IF(L300=4,13,IF(L300=5,12,IF(L300=6,11,IF(L300=7,10,IF(L300=8,9,0)))))))))+IF(F300="EŽ",IF(L300=1,68,IF(L300=2,47.6,IF(L300=3,36,IF(L300=4,18,IF(L300=5,16.5,IF(L300=6,15,IF(L300=7,13.5,IF(L300=8,12,0))))))))+IF(L300&lt;=8,0,IF(L300&lt;=16,10,IF(L300&lt;=24,6,0)))-IF(L300&lt;=8,0,IF(L300&lt;=16,(L300-9)*0.34,IF(L300&lt;=24,(L300-17)*0.34,0))),0)+IF(F300="PT",IF(L300=1,68,IF(L300=2,52.08,IF(L300=3,41.28,IF(L300=4,24,IF(L300=5,22,IF(L300=6,20,IF(L300=7,18,IF(L300=8,16,0))))))))+IF(L300&lt;=8,0,IF(L300&lt;=16,13,IF(L300&lt;=24,9,IF(L300&lt;=32,4,0))))-IF(L300&lt;=8,0,IF(L300&lt;=16,(L300-9)*0.34,IF(L300&lt;=24,(L300-17)*0.34,IF(L300&lt;=32,(L300-25)*0.34,0)))),0)+IF(F300="JOŽ",IF(L300=1,85,IF(L300=2,59.5,IF(L300=3,45,IF(L300=4,32.5,IF(L300=5,30,IF(L300=6,27.5,IF(L300=7,25,IF(L300=8,22.5,0))))))))+IF(L300&lt;=8,0,IF(L300&lt;=16,19,IF(L300&lt;=24,13,0)))-IF(L300&lt;=8,0,IF(L300&lt;=16,(L300-9)*0.425,IF(L300&lt;=24,(L300-17)*0.425,0))),0)+IF(F300="JPČ",IF(L300=1,68,IF(L300=2,47.6,IF(L300=3,36,IF(L300=4,26,IF(L300=5,24,IF(L300=6,22,IF(L300=7,20,IF(L300=8,18,0))))))))+IF(L300&lt;=8,0,IF(L300&lt;=16,13,IF(L300&lt;=24,9,0)))-IF(L300&lt;=8,0,IF(L300&lt;=16,(L300-9)*0.34,IF(L300&lt;=24,(L300-17)*0.34,0))),0)+IF(F300="JEČ",IF(L300=1,34,IF(L300=2,26.04,IF(L300=3,20.6,IF(L300=4,12,IF(L300=5,11,IF(L300=6,10,IF(L300=7,9,IF(L300=8,8,0))))))))+IF(L300&lt;=8,0,IF(L300&lt;=16,6,0))-IF(L300&lt;=8,0,IF(L300&lt;=16,(L300-9)*0.17,0)),0)+IF(F300="JEOF",IF(L300=1,34,IF(L300=2,26.04,IF(L300=3,20.6,IF(L300=4,12,IF(L300=5,11,IF(L300=6,10,IF(L300=7,9,IF(L300=8,8,0))))))))+IF(L300&lt;=8,0,IF(L300&lt;=16,6,0))-IF(L300&lt;=8,0,IF(L300&lt;=16,(L300-9)*0.17,0)),0)+IF(F300="JnPČ",IF(L300=1,51,IF(L300=2,35.7,IF(L300=3,27,IF(L300=4,19.5,IF(L300=5,18,IF(L300=6,16.5,IF(L300=7,15,IF(L300=8,13.5,0))))))))+IF(L300&lt;=8,0,IF(L300&lt;=16,10,0))-IF(L300&lt;=8,0,IF(L300&lt;=16,(L300-9)*0.255,0)),0)+IF(F300="JnEČ",IF(L300=1,25.5,IF(L300=2,19.53,IF(L300=3,15.48,IF(L300=4,9,IF(L300=5,8.25,IF(L300=6,7.5,IF(L300=7,6.75,IF(L300=8,6,0))))))))+IF(L300&lt;=8,0,IF(L300&lt;=16,5,0))-IF(L300&lt;=8,0,IF(L300&lt;=16,(L300-9)*0.1275,0)),0)+IF(F300="JčPČ",IF(L300=1,21.25,IF(L300=2,14.5,IF(L300=3,11.5,IF(L300=4,7,IF(L300=5,6.5,IF(L300=6,6,IF(L300=7,5.5,IF(L300=8,5,0))))))))+IF(L300&lt;=8,0,IF(L300&lt;=16,4,0))-IF(L300&lt;=8,0,IF(L300&lt;=16,(L300-9)*0.10625,0)),0)+IF(F300="JčEČ",IF(L300=1,17,IF(L300=2,13.02,IF(L300=3,10.32,IF(L300=4,6,IF(L300=5,5.5,IF(L300=6,5,IF(L300=7,4.5,IF(L300=8,4,0))))))))+IF(L300&lt;=8,0,IF(L300&lt;=16,3,0))-IF(L300&lt;=8,0,IF(L300&lt;=16,(L300-9)*0.085,0)),0)+IF(F300="NEAK",IF(L300=1,11.48,IF(L300=2,8.79,IF(L300=3,6.97,IF(L300=4,4.05,IF(L300=5,3.71,IF(L300=6,3.38,IF(L300=7,3.04,IF(L300=8,2.7,0))))))))+IF(L300&lt;=8,0,IF(L300&lt;=16,2,IF(L300&lt;=24,1.3,0)))-IF(L300&lt;=8,0,IF(L300&lt;=16,(L300-9)*0.0574,IF(L300&lt;=24,(L300-17)*0.0574,0))),0))*IF(L300&lt;0,1,IF(OR(F300="PČ",F300="PŽ",F300="PT"),IF(J300&lt;32,J300/32,1),1))* IF(L300&lt;0,1,IF(OR(F300="EČ",F300="EŽ",F300="JOŽ",F300="JPČ",F300="NEAK"),IF(J300&lt;24,J300/24,1),1))*IF(L300&lt;0,1,IF(OR(F300="PČneol",F300="JEČ",F300="JEOF",F300="JnPČ",F300="JnEČ",F300="JčPČ",F300="JčEČ"),IF(J300&lt;16,J300/16,1),1))*IF(L300&lt;0,1,IF(F300="EČneol",IF(J300&lt;8,J300/8,1),1))</f>
        <v>0</v>
      </c>
      <c r="O300" s="9">
        <f t="shared" ref="O300:O301" si="179">IF(F300="OŽ",N300,IF(H300="Ne",IF(J300*0.3&lt;J300-L300,N300,0),IF(J300*0.1&lt;J300-L300,N300,0)))</f>
        <v>0</v>
      </c>
      <c r="P300" s="4">
        <f t="shared" ref="P300" si="180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0</v>
      </c>
      <c r="Q300" s="11">
        <f t="shared" ref="Q300" si="181">IF(ISERROR(P300*100/N300),0,(P300*100/N300))</f>
        <v>0</v>
      </c>
      <c r="R300" s="10">
        <f t="shared" ref="R300:R301" si="182">IF(Q300&lt;=30,O300+P300,O300+O300*0.3)*IF(G300=1,0.4,IF(G300=2,0.75,IF(G300="1 (kas 4 m. 1 k. nerengiamos)",0.52,1)))*IF(D300="olimpinė",1,IF(M300="Ne",0.5,1))*IF(OR(A$5="Lietuvos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federacija"),IF(OR(J300&lt;8,K300&lt;16),0,1),1)*E300*IF(I300&lt;=1,1,1/I300)*IF(OR(A$5="Lietuvos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0" s="8"/>
    </row>
    <row r="301" spans="1:19">
      <c r="A301" s="64">
        <v>2</v>
      </c>
      <c r="B301" s="64"/>
      <c r="C301" s="1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3">
        <f t="shared" si="178"/>
        <v>0</v>
      </c>
      <c r="O301" s="9">
        <f t="shared" si="179"/>
        <v>0</v>
      </c>
      <c r="P301" s="4">
        <f t="shared" ref="P301" si="183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0</v>
      </c>
      <c r="Q301" s="11">
        <f t="shared" ref="Q301" si="184">IF(ISERROR(P301*100/N301),0,(P301*100/N301))</f>
        <v>0</v>
      </c>
      <c r="R301" s="10">
        <f t="shared" si="182"/>
        <v>0</v>
      </c>
      <c r="S301" s="8"/>
    </row>
    <row r="302" spans="1:19">
      <c r="A302" s="67" t="s">
        <v>33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9"/>
      <c r="R302" s="10">
        <f>SUM(R300:R301)</f>
        <v>0</v>
      </c>
      <c r="S302" s="8"/>
    </row>
    <row r="303" spans="1:19" ht="15.75">
      <c r="A303" s="24" t="s">
        <v>34</v>
      </c>
      <c r="B303" s="2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6"/>
      <c r="S303" s="8"/>
    </row>
    <row r="304" spans="1:19">
      <c r="A304" s="49" t="s">
        <v>46</v>
      </c>
      <c r="B304" s="49"/>
      <c r="C304" s="49"/>
      <c r="D304" s="49"/>
      <c r="E304" s="49"/>
      <c r="F304" s="49"/>
      <c r="G304" s="49"/>
      <c r="H304" s="49"/>
      <c r="I304" s="49"/>
      <c r="J304" s="15"/>
      <c r="K304" s="15"/>
      <c r="L304" s="15"/>
      <c r="M304" s="15"/>
      <c r="N304" s="15"/>
      <c r="O304" s="15"/>
      <c r="P304" s="15"/>
      <c r="Q304" s="15"/>
      <c r="R304" s="16"/>
      <c r="S304" s="8"/>
    </row>
    <row r="305" spans="1:19" s="8" customFormat="1">
      <c r="A305" s="49"/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9">
      <c r="A306" s="72" t="s">
        <v>97</v>
      </c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60"/>
      <c r="R306" s="8"/>
      <c r="S306" s="8"/>
    </row>
    <row r="307" spans="1:19" ht="18">
      <c r="A307" s="74" t="s">
        <v>27</v>
      </c>
      <c r="B307" s="75"/>
      <c r="C307" s="75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60"/>
      <c r="R307" s="8"/>
      <c r="S307" s="8"/>
    </row>
    <row r="308" spans="1:19">
      <c r="A308" s="72" t="s">
        <v>40</v>
      </c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60"/>
      <c r="R308" s="8"/>
      <c r="S308" s="8"/>
    </row>
    <row r="309" spans="1:19">
      <c r="A309" s="64">
        <v>1</v>
      </c>
      <c r="B309" s="64"/>
      <c r="C309" s="12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3">
        <f t="shared" ref="N309:N310" si="185">(IF(F309="OŽ",IF(L309=1,550.8,IF(L309=2,426.38,IF(L309=3,342.14,IF(L309=4,181.44,IF(L309=5,168.48,IF(L309=6,155.52,IF(L309=7,148.5,IF(L309=8,144,0))))))))+IF(L309&lt;=8,0,IF(L309&lt;=16,137.7,IF(L309&lt;=24,108,IF(L309&lt;=32,80.1,IF(L309&lt;=36,52.2,0)))))-IF(L309&lt;=8,0,IF(L309&lt;=16,(L309-9)*2.754,IF(L309&lt;=24,(L309-17)* 2.754,IF(L309&lt;=32,(L309-25)* 2.754,IF(L309&lt;=36,(L309-33)*2.754,0))))),0)+IF(F309="PČ",IF(L309=1,449,IF(L309=2,314.6,IF(L309=3,238,IF(L309=4,172,IF(L309=5,159,IF(L309=6,145,IF(L309=7,132,IF(L309=8,119,0))))))))+IF(L309&lt;=8,0,IF(L309&lt;=16,88,IF(L309&lt;=24,55,IF(L309&lt;=32,22,0))))-IF(L309&lt;=8,0,IF(L309&lt;=16,(L309-9)*2.245,IF(L309&lt;=24,(L309-17)*2.245,IF(L309&lt;=32,(L309-25)*2.245,0)))),0)+IF(F309="PČneol",IF(L309=1,85,IF(L309=2,64.61,IF(L309=3,50.76,IF(L309=4,16.25,IF(L309=5,15,IF(L309=6,13.75,IF(L309=7,12.5,IF(L309=8,11.25,0))))))))+IF(L309&lt;=8,0,IF(L309&lt;=16,9,0))-IF(L309&lt;=8,0,IF(L309&lt;=16,(L309-9)*0.425,0)),0)+IF(F309="PŽ",IF(L309=1,85,IF(L309=2,59.5,IF(L309=3,45,IF(L309=4,32.5,IF(L309=5,30,IF(L309=6,27.5,IF(L309=7,25,IF(L309=8,22.5,0))))))))+IF(L309&lt;=8,0,IF(L309&lt;=16,19,IF(L309&lt;=24,13,IF(L309&lt;=32,8,0))))-IF(L309&lt;=8,0,IF(L309&lt;=16,(L309-9)*0.425,IF(L309&lt;=24,(L309-17)*0.425,IF(L309&lt;=32,(L309-25)*0.425,0)))),0)+IF(F309="EČ",IF(L309=1,204,IF(L309=2,156.24,IF(L309=3,123.84,IF(L309=4,72,IF(L309=5,66,IF(L309=6,60,IF(L309=7,54,IF(L309=8,48,0))))))))+IF(L309&lt;=8,0,IF(L309&lt;=16,40,IF(L309&lt;=24,25,0)))-IF(L309&lt;=8,0,IF(L309&lt;=16,(L309-9)*1.02,IF(L309&lt;=24,(L309-17)*1.02,0))),0)+IF(F309="EČneol",IF(L309=1,68,IF(L309=2,51.69,IF(L309=3,40.61,IF(L309=4,13,IF(L309=5,12,IF(L309=6,11,IF(L309=7,10,IF(L309=8,9,0)))))))))+IF(F309="EŽ",IF(L309=1,68,IF(L309=2,47.6,IF(L309=3,36,IF(L309=4,18,IF(L309=5,16.5,IF(L309=6,15,IF(L309=7,13.5,IF(L309=8,12,0))))))))+IF(L309&lt;=8,0,IF(L309&lt;=16,10,IF(L309&lt;=24,6,0)))-IF(L309&lt;=8,0,IF(L309&lt;=16,(L309-9)*0.34,IF(L309&lt;=24,(L309-17)*0.34,0))),0)+IF(F309="PT",IF(L309=1,68,IF(L309=2,52.08,IF(L309=3,41.28,IF(L309=4,24,IF(L309=5,22,IF(L309=6,20,IF(L309=7,18,IF(L309=8,16,0))))))))+IF(L309&lt;=8,0,IF(L309&lt;=16,13,IF(L309&lt;=24,9,IF(L309&lt;=32,4,0))))-IF(L309&lt;=8,0,IF(L309&lt;=16,(L309-9)*0.34,IF(L309&lt;=24,(L309-17)*0.34,IF(L309&lt;=32,(L309-25)*0.34,0)))),0)+IF(F309="JOŽ",IF(L309=1,85,IF(L309=2,59.5,IF(L309=3,45,IF(L309=4,32.5,IF(L309=5,30,IF(L309=6,27.5,IF(L309=7,25,IF(L309=8,22.5,0))))))))+IF(L309&lt;=8,0,IF(L309&lt;=16,19,IF(L309&lt;=24,13,0)))-IF(L309&lt;=8,0,IF(L309&lt;=16,(L309-9)*0.425,IF(L309&lt;=24,(L309-17)*0.425,0))),0)+IF(F309="JPČ",IF(L309=1,68,IF(L309=2,47.6,IF(L309=3,36,IF(L309=4,26,IF(L309=5,24,IF(L309=6,22,IF(L309=7,20,IF(L309=8,18,0))))))))+IF(L309&lt;=8,0,IF(L309&lt;=16,13,IF(L309&lt;=24,9,0)))-IF(L309&lt;=8,0,IF(L309&lt;=16,(L309-9)*0.34,IF(L309&lt;=24,(L309-17)*0.34,0))),0)+IF(F309="JEČ",IF(L309=1,34,IF(L309=2,26.04,IF(L309=3,20.6,IF(L309=4,12,IF(L309=5,11,IF(L309=6,10,IF(L309=7,9,IF(L309=8,8,0))))))))+IF(L309&lt;=8,0,IF(L309&lt;=16,6,0))-IF(L309&lt;=8,0,IF(L309&lt;=16,(L309-9)*0.17,0)),0)+IF(F309="JEOF",IF(L309=1,34,IF(L309=2,26.04,IF(L309=3,20.6,IF(L309=4,12,IF(L309=5,11,IF(L309=6,10,IF(L309=7,9,IF(L309=8,8,0))))))))+IF(L309&lt;=8,0,IF(L309&lt;=16,6,0))-IF(L309&lt;=8,0,IF(L309&lt;=16,(L309-9)*0.17,0)),0)+IF(F309="JnPČ",IF(L309=1,51,IF(L309=2,35.7,IF(L309=3,27,IF(L309=4,19.5,IF(L309=5,18,IF(L309=6,16.5,IF(L309=7,15,IF(L309=8,13.5,0))))))))+IF(L309&lt;=8,0,IF(L309&lt;=16,10,0))-IF(L309&lt;=8,0,IF(L309&lt;=16,(L309-9)*0.255,0)),0)+IF(F309="JnEČ",IF(L309=1,25.5,IF(L309=2,19.53,IF(L309=3,15.48,IF(L309=4,9,IF(L309=5,8.25,IF(L309=6,7.5,IF(L309=7,6.75,IF(L309=8,6,0))))))))+IF(L309&lt;=8,0,IF(L309&lt;=16,5,0))-IF(L309&lt;=8,0,IF(L309&lt;=16,(L309-9)*0.1275,0)),0)+IF(F309="JčPČ",IF(L309=1,21.25,IF(L309=2,14.5,IF(L309=3,11.5,IF(L309=4,7,IF(L309=5,6.5,IF(L309=6,6,IF(L309=7,5.5,IF(L309=8,5,0))))))))+IF(L309&lt;=8,0,IF(L309&lt;=16,4,0))-IF(L309&lt;=8,0,IF(L309&lt;=16,(L309-9)*0.10625,0)),0)+IF(F309="JčEČ",IF(L309=1,17,IF(L309=2,13.02,IF(L309=3,10.32,IF(L309=4,6,IF(L309=5,5.5,IF(L309=6,5,IF(L309=7,4.5,IF(L309=8,4,0))))))))+IF(L309&lt;=8,0,IF(L309&lt;=16,3,0))-IF(L309&lt;=8,0,IF(L309&lt;=16,(L309-9)*0.085,0)),0)+IF(F309="NEAK",IF(L309=1,11.48,IF(L309=2,8.79,IF(L309=3,6.97,IF(L309=4,4.05,IF(L309=5,3.71,IF(L309=6,3.38,IF(L309=7,3.04,IF(L309=8,2.7,0))))))))+IF(L309&lt;=8,0,IF(L309&lt;=16,2,IF(L309&lt;=24,1.3,0)))-IF(L309&lt;=8,0,IF(L309&lt;=16,(L309-9)*0.0574,IF(L309&lt;=24,(L309-17)*0.0574,0))),0))*IF(L309&lt;0,1,IF(OR(F309="PČ",F309="PŽ",F309="PT"),IF(J309&lt;32,J309/32,1),1))* IF(L309&lt;0,1,IF(OR(F309="EČ",F309="EŽ",F309="JOŽ",F309="JPČ",F309="NEAK"),IF(J309&lt;24,J309/24,1),1))*IF(L309&lt;0,1,IF(OR(F309="PČneol",F309="JEČ",F309="JEOF",F309="JnPČ",F309="JnEČ",F309="JčPČ",F309="JčEČ"),IF(J309&lt;16,J309/16,1),1))*IF(L309&lt;0,1,IF(F309="EČneol",IF(J309&lt;8,J309/8,1),1))</f>
        <v>0</v>
      </c>
      <c r="O309" s="9">
        <f t="shared" ref="O309:O310" si="186">IF(F309="OŽ",N309,IF(H309="Ne",IF(J309*0.3&lt;J309-L309,N309,0),IF(J309*0.1&lt;J309-L309,N309,0)))</f>
        <v>0</v>
      </c>
      <c r="P309" s="4">
        <f t="shared" ref="P309" si="187">IF(O309=0,0,IF(F309="OŽ",IF(L309&gt;35,0,IF(J309&gt;35,(36-L309)*1.836,((36-L309)-(36-J309))*1.836)),0)+IF(F309="PČ",IF(L309&gt;31,0,IF(J309&gt;31,(32-L309)*1.347,((32-L309)-(32-J309))*1.347)),0)+ IF(F309="PČneol",IF(L309&gt;15,0,IF(J309&gt;15,(16-L309)*0.255,((16-L309)-(16-J309))*0.255)),0)+IF(F309="PŽ",IF(L309&gt;31,0,IF(J309&gt;31,(32-L309)*0.255,((32-L309)-(32-J309))*0.255)),0)+IF(F309="EČ",IF(L309&gt;23,0,IF(J309&gt;23,(24-L309)*0.612,((24-L309)-(24-J309))*0.612)),0)+IF(F309="EČneol",IF(L309&gt;7,0,IF(J309&gt;7,(8-L309)*0.204,((8-L309)-(8-J309))*0.204)),0)+IF(F309="EŽ",IF(L309&gt;23,0,IF(J309&gt;23,(24-L309)*0.204,((24-L309)-(24-J309))*0.204)),0)+IF(F309="PT",IF(L309&gt;31,0,IF(J309&gt;31,(32-L309)*0.204,((32-L309)-(32-J309))*0.204)),0)+IF(F309="JOŽ",IF(L309&gt;23,0,IF(J309&gt;23,(24-L309)*0.255,((24-L309)-(24-J309))*0.255)),0)+IF(F309="JPČ",IF(L309&gt;23,0,IF(J309&gt;23,(24-L309)*0.204,((24-L309)-(24-J309))*0.204)),0)+IF(F309="JEČ",IF(L309&gt;15,0,IF(J309&gt;15,(16-L309)*0.102,((16-L309)-(16-J309))*0.102)),0)+IF(F309="JEOF",IF(L309&gt;15,0,IF(J309&gt;15,(16-L309)*0.102,((16-L309)-(16-J309))*0.102)),0)+IF(F309="JnPČ",IF(L309&gt;15,0,IF(J309&gt;15,(16-L309)*0.153,((16-L309)-(16-J309))*0.153)),0)+IF(F309="JnEČ",IF(L309&gt;15,0,IF(J309&gt;15,(16-L309)*0.0765,((16-L309)-(16-J309))*0.0765)),0)+IF(F309="JčPČ",IF(L309&gt;15,0,IF(J309&gt;15,(16-L309)*0.06375,((16-L309)-(16-J309))*0.06375)),0)+IF(F309="JčEČ",IF(L309&gt;15,0,IF(J309&gt;15,(16-L309)*0.051,((16-L309)-(16-J309))*0.051)),0)+IF(F309="NEAK",IF(L309&gt;23,0,IF(J309&gt;23,(24-L309)*0.03444,((24-L309)-(24-J309))*0.03444)),0))</f>
        <v>0</v>
      </c>
      <c r="Q309" s="11">
        <f t="shared" ref="Q309" si="188">IF(ISERROR(P309*100/N309),0,(P309*100/N309))</f>
        <v>0</v>
      </c>
      <c r="R309" s="10">
        <f t="shared" ref="R309:R310" si="189">IF(Q309&lt;=30,O309+P309,O309+O309*0.3)*IF(G309=1,0.4,IF(G309=2,0.75,IF(G309="1 (kas 4 m. 1 k. nerengiamos)",0.52,1)))*IF(D309="olimpinė",1,IF(M309="Ne",0.5,1))*IF(OR(A$5="Lietuvos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federacija"),IF(OR(J309&lt;8,K309&lt;16),0,1),1)*E309*IF(I309&lt;=1,1,1/I309)*IF(OR(A$5="Lietuvos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9" s="8"/>
    </row>
    <row r="310" spans="1:19">
      <c r="A310" s="64">
        <v>2</v>
      </c>
      <c r="B310" s="64"/>
      <c r="C310" s="12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3">
        <f t="shared" si="185"/>
        <v>0</v>
      </c>
      <c r="O310" s="9">
        <f t="shared" si="186"/>
        <v>0</v>
      </c>
      <c r="P310" s="4">
        <f t="shared" ref="P310" si="190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91">IF(ISERROR(P310*100/N310),0,(P310*100/N310))</f>
        <v>0</v>
      </c>
      <c r="R310" s="10">
        <f t="shared" si="189"/>
        <v>0</v>
      </c>
      <c r="S310" s="8"/>
    </row>
    <row r="311" spans="1:19">
      <c r="A311" s="67" t="s">
        <v>33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9"/>
      <c r="R311" s="10">
        <f>SUM(R309:R310)</f>
        <v>0</v>
      </c>
      <c r="S311" s="8"/>
    </row>
    <row r="312" spans="1:19" ht="15.75">
      <c r="A312" s="24" t="s">
        <v>34</v>
      </c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  <c r="S312" s="8"/>
    </row>
    <row r="313" spans="1:19">
      <c r="A313" s="49" t="s">
        <v>46</v>
      </c>
      <c r="B313" s="49"/>
      <c r="C313" s="49"/>
      <c r="D313" s="49"/>
      <c r="E313" s="49"/>
      <c r="F313" s="49"/>
      <c r="G313" s="49"/>
      <c r="H313" s="49"/>
      <c r="I313" s="49"/>
      <c r="J313" s="15"/>
      <c r="K313" s="15"/>
      <c r="L313" s="15"/>
      <c r="M313" s="15"/>
      <c r="N313" s="15"/>
      <c r="O313" s="15"/>
      <c r="P313" s="15"/>
      <c r="Q313" s="15"/>
      <c r="R313" s="16"/>
      <c r="S313" s="8"/>
    </row>
    <row r="314" spans="1:19" s="8" customFormat="1">
      <c r="A314" s="49"/>
      <c r="B314" s="49"/>
      <c r="C314" s="49"/>
      <c r="D314" s="49"/>
      <c r="E314" s="49"/>
      <c r="F314" s="49"/>
      <c r="G314" s="49"/>
      <c r="H314" s="49"/>
      <c r="I314" s="49"/>
      <c r="J314" s="15"/>
      <c r="K314" s="15"/>
      <c r="L314" s="15"/>
      <c r="M314" s="15"/>
      <c r="N314" s="15"/>
      <c r="O314" s="15"/>
      <c r="P314" s="15"/>
      <c r="Q314" s="15"/>
      <c r="R314" s="16"/>
    </row>
    <row r="315" spans="1:19">
      <c r="A315" s="72" t="s">
        <v>97</v>
      </c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60"/>
      <c r="R315" s="8"/>
      <c r="S315" s="8"/>
    </row>
    <row r="316" spans="1:19" ht="18">
      <c r="A316" s="74" t="s">
        <v>27</v>
      </c>
      <c r="B316" s="75"/>
      <c r="C316" s="75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60"/>
      <c r="R316" s="8"/>
      <c r="S316" s="8"/>
    </row>
    <row r="317" spans="1:19">
      <c r="A317" s="72" t="s">
        <v>40</v>
      </c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60"/>
      <c r="R317" s="8"/>
      <c r="S317" s="8"/>
    </row>
    <row r="318" spans="1:19">
      <c r="A318" s="64">
        <v>1</v>
      </c>
      <c r="B318" s="64"/>
      <c r="C318" s="1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3">
        <f t="shared" ref="N318:N319" si="192">(IF(F318="OŽ",IF(L318=1,550.8,IF(L318=2,426.38,IF(L318=3,342.14,IF(L318=4,181.44,IF(L318=5,168.48,IF(L318=6,155.52,IF(L318=7,148.5,IF(L318=8,144,0))))))))+IF(L318&lt;=8,0,IF(L318&lt;=16,137.7,IF(L318&lt;=24,108,IF(L318&lt;=32,80.1,IF(L318&lt;=36,52.2,0)))))-IF(L318&lt;=8,0,IF(L318&lt;=16,(L318-9)*2.754,IF(L318&lt;=24,(L318-17)* 2.754,IF(L318&lt;=32,(L318-25)* 2.754,IF(L318&lt;=36,(L318-33)*2.754,0))))),0)+IF(F318="PČ",IF(L318=1,449,IF(L318=2,314.6,IF(L318=3,238,IF(L318=4,172,IF(L318=5,159,IF(L318=6,145,IF(L318=7,132,IF(L318=8,119,0))))))))+IF(L318&lt;=8,0,IF(L318&lt;=16,88,IF(L318&lt;=24,55,IF(L318&lt;=32,22,0))))-IF(L318&lt;=8,0,IF(L318&lt;=16,(L318-9)*2.245,IF(L318&lt;=24,(L318-17)*2.245,IF(L318&lt;=32,(L318-25)*2.245,0)))),0)+IF(F318="PČneol",IF(L318=1,85,IF(L318=2,64.61,IF(L318=3,50.76,IF(L318=4,16.25,IF(L318=5,15,IF(L318=6,13.75,IF(L318=7,12.5,IF(L318=8,11.25,0))))))))+IF(L318&lt;=8,0,IF(L318&lt;=16,9,0))-IF(L318&lt;=8,0,IF(L318&lt;=16,(L318-9)*0.425,0)),0)+IF(F318="PŽ",IF(L318=1,85,IF(L318=2,59.5,IF(L318=3,45,IF(L318=4,32.5,IF(L318=5,30,IF(L318=6,27.5,IF(L318=7,25,IF(L318=8,22.5,0))))))))+IF(L318&lt;=8,0,IF(L318&lt;=16,19,IF(L318&lt;=24,13,IF(L318&lt;=32,8,0))))-IF(L318&lt;=8,0,IF(L318&lt;=16,(L318-9)*0.425,IF(L318&lt;=24,(L318-17)*0.425,IF(L318&lt;=32,(L318-25)*0.425,0)))),0)+IF(F318="EČ",IF(L318=1,204,IF(L318=2,156.24,IF(L318=3,123.84,IF(L318=4,72,IF(L318=5,66,IF(L318=6,60,IF(L318=7,54,IF(L318=8,48,0))))))))+IF(L318&lt;=8,0,IF(L318&lt;=16,40,IF(L318&lt;=24,25,0)))-IF(L318&lt;=8,0,IF(L318&lt;=16,(L318-9)*1.02,IF(L318&lt;=24,(L318-17)*1.02,0))),0)+IF(F318="EČneol",IF(L318=1,68,IF(L318=2,51.69,IF(L318=3,40.61,IF(L318=4,13,IF(L318=5,12,IF(L318=6,11,IF(L318=7,10,IF(L318=8,9,0)))))))))+IF(F318="EŽ",IF(L318=1,68,IF(L318=2,47.6,IF(L318=3,36,IF(L318=4,18,IF(L318=5,16.5,IF(L318=6,15,IF(L318=7,13.5,IF(L318=8,12,0))))))))+IF(L318&lt;=8,0,IF(L318&lt;=16,10,IF(L318&lt;=24,6,0)))-IF(L318&lt;=8,0,IF(L318&lt;=16,(L318-9)*0.34,IF(L318&lt;=24,(L318-17)*0.34,0))),0)+IF(F318="PT",IF(L318=1,68,IF(L318=2,52.08,IF(L318=3,41.28,IF(L318=4,24,IF(L318=5,22,IF(L318=6,20,IF(L318=7,18,IF(L318=8,16,0))))))))+IF(L318&lt;=8,0,IF(L318&lt;=16,13,IF(L318&lt;=24,9,IF(L318&lt;=32,4,0))))-IF(L318&lt;=8,0,IF(L318&lt;=16,(L318-9)*0.34,IF(L318&lt;=24,(L318-17)*0.34,IF(L318&lt;=32,(L318-25)*0.34,0)))),0)+IF(F318="JOŽ",IF(L318=1,85,IF(L318=2,59.5,IF(L318=3,45,IF(L318=4,32.5,IF(L318=5,30,IF(L318=6,27.5,IF(L318=7,25,IF(L318=8,22.5,0))))))))+IF(L318&lt;=8,0,IF(L318&lt;=16,19,IF(L318&lt;=24,13,0)))-IF(L318&lt;=8,0,IF(L318&lt;=16,(L318-9)*0.425,IF(L318&lt;=24,(L318-17)*0.425,0))),0)+IF(F318="JPČ",IF(L318=1,68,IF(L318=2,47.6,IF(L318=3,36,IF(L318=4,26,IF(L318=5,24,IF(L318=6,22,IF(L318=7,20,IF(L318=8,18,0))))))))+IF(L318&lt;=8,0,IF(L318&lt;=16,13,IF(L318&lt;=24,9,0)))-IF(L318&lt;=8,0,IF(L318&lt;=16,(L318-9)*0.34,IF(L318&lt;=24,(L318-17)*0.34,0))),0)+IF(F318="JEČ",IF(L318=1,34,IF(L318=2,26.04,IF(L318=3,20.6,IF(L318=4,12,IF(L318=5,11,IF(L318=6,10,IF(L318=7,9,IF(L318=8,8,0))))))))+IF(L318&lt;=8,0,IF(L318&lt;=16,6,0))-IF(L318&lt;=8,0,IF(L318&lt;=16,(L318-9)*0.17,0)),0)+IF(F318="JEOF",IF(L318=1,34,IF(L318=2,26.04,IF(L318=3,20.6,IF(L318=4,12,IF(L318=5,11,IF(L318=6,10,IF(L318=7,9,IF(L318=8,8,0))))))))+IF(L318&lt;=8,0,IF(L318&lt;=16,6,0))-IF(L318&lt;=8,0,IF(L318&lt;=16,(L318-9)*0.17,0)),0)+IF(F318="JnPČ",IF(L318=1,51,IF(L318=2,35.7,IF(L318=3,27,IF(L318=4,19.5,IF(L318=5,18,IF(L318=6,16.5,IF(L318=7,15,IF(L318=8,13.5,0))))))))+IF(L318&lt;=8,0,IF(L318&lt;=16,10,0))-IF(L318&lt;=8,0,IF(L318&lt;=16,(L318-9)*0.255,0)),0)+IF(F318="JnEČ",IF(L318=1,25.5,IF(L318=2,19.53,IF(L318=3,15.48,IF(L318=4,9,IF(L318=5,8.25,IF(L318=6,7.5,IF(L318=7,6.75,IF(L318=8,6,0))))))))+IF(L318&lt;=8,0,IF(L318&lt;=16,5,0))-IF(L318&lt;=8,0,IF(L318&lt;=16,(L318-9)*0.1275,0)),0)+IF(F318="JčPČ",IF(L318=1,21.25,IF(L318=2,14.5,IF(L318=3,11.5,IF(L318=4,7,IF(L318=5,6.5,IF(L318=6,6,IF(L318=7,5.5,IF(L318=8,5,0))))))))+IF(L318&lt;=8,0,IF(L318&lt;=16,4,0))-IF(L318&lt;=8,0,IF(L318&lt;=16,(L318-9)*0.10625,0)),0)+IF(F318="JčEČ",IF(L318=1,17,IF(L318=2,13.02,IF(L318=3,10.32,IF(L318=4,6,IF(L318=5,5.5,IF(L318=6,5,IF(L318=7,4.5,IF(L318=8,4,0))))))))+IF(L318&lt;=8,0,IF(L318&lt;=16,3,0))-IF(L318&lt;=8,0,IF(L318&lt;=16,(L318-9)*0.085,0)),0)+IF(F318="NEAK",IF(L318=1,11.48,IF(L318=2,8.79,IF(L318=3,6.97,IF(L318=4,4.05,IF(L318=5,3.71,IF(L318=6,3.38,IF(L318=7,3.04,IF(L318=8,2.7,0))))))))+IF(L318&lt;=8,0,IF(L318&lt;=16,2,IF(L318&lt;=24,1.3,0)))-IF(L318&lt;=8,0,IF(L318&lt;=16,(L318-9)*0.0574,IF(L318&lt;=24,(L318-17)*0.0574,0))),0))*IF(L318&lt;0,1,IF(OR(F318="PČ",F318="PŽ",F318="PT"),IF(J318&lt;32,J318/32,1),1))* IF(L318&lt;0,1,IF(OR(F318="EČ",F318="EŽ",F318="JOŽ",F318="JPČ",F318="NEAK"),IF(J318&lt;24,J318/24,1),1))*IF(L318&lt;0,1,IF(OR(F318="PČneol",F318="JEČ",F318="JEOF",F318="JnPČ",F318="JnEČ",F318="JčPČ",F318="JčEČ"),IF(J318&lt;16,J318/16,1),1))*IF(L318&lt;0,1,IF(F318="EČneol",IF(J318&lt;8,J318/8,1),1))</f>
        <v>0</v>
      </c>
      <c r="O318" s="9">
        <f t="shared" ref="O318:O319" si="193">IF(F318="OŽ",N318,IF(H318="Ne",IF(J318*0.3&lt;J318-L318,N318,0),IF(J318*0.1&lt;J318-L318,N318,0)))</f>
        <v>0</v>
      </c>
      <c r="P318" s="4">
        <f t="shared" ref="P318" si="194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</v>
      </c>
      <c r="Q318" s="11">
        <f t="shared" ref="Q318" si="195">IF(ISERROR(P318*100/N318),0,(P318*100/N318))</f>
        <v>0</v>
      </c>
      <c r="R318" s="10">
        <f t="shared" ref="R318:R319" si="196">IF(Q318&lt;=30,O318+P318,O318+O318*0.3)*IF(G318=1,0.4,IF(G318=2,0.75,IF(G318="1 (kas 4 m. 1 k. nerengiamos)",0.52,1)))*IF(D318="olimpinė",1,IF(M318="Ne",0.5,1))*IF(OR(A$5="Lietuvos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federacija"),IF(OR(J318&lt;8,K318&lt;16),0,1),1)*E318*IF(I318&lt;=1,1,1/I318)*IF(OR(A$5="Lietuvos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8" s="8"/>
    </row>
    <row r="319" spans="1:19">
      <c r="A319" s="64">
        <v>2</v>
      </c>
      <c r="B319" s="64"/>
      <c r="C319" s="1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3">
        <f t="shared" si="192"/>
        <v>0</v>
      </c>
      <c r="O319" s="9">
        <f t="shared" si="193"/>
        <v>0</v>
      </c>
      <c r="P319" s="4">
        <f t="shared" ref="P319" si="197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" si="198">IF(ISERROR(P319*100/N319),0,(P319*100/N319))</f>
        <v>0</v>
      </c>
      <c r="R319" s="10">
        <f t="shared" si="196"/>
        <v>0</v>
      </c>
      <c r="S319" s="8"/>
    </row>
    <row r="320" spans="1:19">
      <c r="A320" s="67" t="s">
        <v>33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9"/>
      <c r="R320" s="10">
        <f>SUM(R318:R319)</f>
        <v>0</v>
      </c>
      <c r="S320" s="8"/>
    </row>
    <row r="321" spans="1:19" ht="15.75">
      <c r="A321" s="24" t="s">
        <v>34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  <c r="S321" s="8"/>
    </row>
    <row r="322" spans="1:19">
      <c r="A322" s="49" t="s">
        <v>46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  <c r="S322" s="8"/>
    </row>
    <row r="323" spans="1:19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9">
      <c r="A324" s="72" t="s">
        <v>97</v>
      </c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60"/>
      <c r="R324" s="8"/>
      <c r="S324" s="8"/>
    </row>
    <row r="325" spans="1:19" ht="18">
      <c r="A325" s="74" t="s">
        <v>27</v>
      </c>
      <c r="B325" s="75"/>
      <c r="C325" s="75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60"/>
      <c r="R325" s="8"/>
      <c r="S325" s="8"/>
    </row>
    <row r="326" spans="1:19">
      <c r="A326" s="72" t="s">
        <v>40</v>
      </c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60"/>
      <c r="R326" s="8"/>
      <c r="S326" s="8"/>
    </row>
    <row r="327" spans="1:19">
      <c r="A327" s="64">
        <v>1</v>
      </c>
      <c r="B327" s="64"/>
      <c r="C327" s="12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3">
        <f t="shared" ref="N327:N328" si="199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28" si="200">IF(F327="OŽ",N327,IF(H327="Ne",IF(J327*0.3&lt;J327-L327,N327,0),IF(J327*0.1&lt;J327-L327,N327,0)))</f>
        <v>0</v>
      </c>
      <c r="P327" s="4">
        <f t="shared" ref="P327" si="201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202">IF(ISERROR(P327*100/N327),0,(P327*100/N327))</f>
        <v>0</v>
      </c>
      <c r="R327" s="10">
        <f t="shared" ref="R327:R328" si="203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7" s="8"/>
    </row>
    <row r="328" spans="1:19">
      <c r="A328" s="64">
        <v>2</v>
      </c>
      <c r="B328" s="64"/>
      <c r="C328" s="12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3">
        <f t="shared" si="199"/>
        <v>0</v>
      </c>
      <c r="O328" s="9">
        <f t="shared" si="200"/>
        <v>0</v>
      </c>
      <c r="P328" s="4">
        <f t="shared" ref="P328" si="204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" si="205">IF(ISERROR(P328*100/N328),0,(P328*100/N328))</f>
        <v>0</v>
      </c>
      <c r="R328" s="10">
        <f t="shared" si="203"/>
        <v>0</v>
      </c>
      <c r="S328" s="8"/>
    </row>
    <row r="329" spans="1:19">
      <c r="A329" s="67" t="s">
        <v>33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9"/>
      <c r="R329" s="10">
        <f>SUM(R327:R328)</f>
        <v>0</v>
      </c>
      <c r="S329" s="8"/>
    </row>
    <row r="330" spans="1:19" ht="15.75">
      <c r="A330" s="24" t="s">
        <v>34</v>
      </c>
      <c r="B330" s="2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6"/>
      <c r="S330" s="8"/>
    </row>
    <row r="331" spans="1:19">
      <c r="A331" s="49" t="s">
        <v>46</v>
      </c>
      <c r="B331" s="49"/>
      <c r="C331" s="49"/>
      <c r="D331" s="49"/>
      <c r="E331" s="49"/>
      <c r="F331" s="49"/>
      <c r="G331" s="49"/>
      <c r="H331" s="49"/>
      <c r="I331" s="49"/>
      <c r="J331" s="15"/>
      <c r="K331" s="15"/>
      <c r="L331" s="15"/>
      <c r="M331" s="15"/>
      <c r="N331" s="15"/>
      <c r="O331" s="15"/>
      <c r="P331" s="15"/>
      <c r="Q331" s="15"/>
      <c r="R331" s="16"/>
      <c r="S331" s="8"/>
    </row>
    <row r="332" spans="1:19" s="8" customFormat="1">
      <c r="A332" s="49"/>
      <c r="B332" s="49"/>
      <c r="C332" s="49"/>
      <c r="D332" s="49"/>
      <c r="E332" s="49"/>
      <c r="F332" s="49"/>
      <c r="G332" s="49"/>
      <c r="H332" s="49"/>
      <c r="I332" s="49"/>
      <c r="J332" s="15"/>
      <c r="K332" s="15"/>
      <c r="L332" s="15"/>
      <c r="M332" s="15"/>
      <c r="N332" s="15"/>
      <c r="O332" s="15"/>
      <c r="P332" s="15"/>
      <c r="Q332" s="15"/>
      <c r="R332" s="16"/>
    </row>
    <row r="333" spans="1:19">
      <c r="A333" s="72" t="s">
        <v>97</v>
      </c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60"/>
      <c r="R333" s="8"/>
      <c r="S333" s="8"/>
    </row>
    <row r="334" spans="1:19" ht="18">
      <c r="A334" s="74" t="s">
        <v>27</v>
      </c>
      <c r="B334" s="75"/>
      <c r="C334" s="75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60"/>
      <c r="R334" s="8"/>
      <c r="S334" s="8"/>
    </row>
    <row r="335" spans="1:19">
      <c r="A335" s="72" t="s">
        <v>40</v>
      </c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60"/>
      <c r="R335" s="8"/>
      <c r="S335" s="8"/>
    </row>
    <row r="336" spans="1:19">
      <c r="A336" s="64">
        <v>1</v>
      </c>
      <c r="B336" s="64"/>
      <c r="C336" s="1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3">
        <f t="shared" ref="N336:N337" si="206">(IF(F336="OŽ",IF(L336=1,550.8,IF(L336=2,426.38,IF(L336=3,342.14,IF(L336=4,181.44,IF(L336=5,168.48,IF(L336=6,155.52,IF(L336=7,148.5,IF(L336=8,144,0))))))))+IF(L336&lt;=8,0,IF(L336&lt;=16,137.7,IF(L336&lt;=24,108,IF(L336&lt;=32,80.1,IF(L336&lt;=36,52.2,0)))))-IF(L336&lt;=8,0,IF(L336&lt;=16,(L336-9)*2.754,IF(L336&lt;=24,(L336-17)* 2.754,IF(L336&lt;=32,(L336-25)* 2.754,IF(L336&lt;=36,(L336-33)*2.754,0))))),0)+IF(F336="PČ",IF(L336=1,449,IF(L336=2,314.6,IF(L336=3,238,IF(L336=4,172,IF(L336=5,159,IF(L336=6,145,IF(L336=7,132,IF(L336=8,119,0))))))))+IF(L336&lt;=8,0,IF(L336&lt;=16,88,IF(L336&lt;=24,55,IF(L336&lt;=32,22,0))))-IF(L336&lt;=8,0,IF(L336&lt;=16,(L336-9)*2.245,IF(L336&lt;=24,(L336-17)*2.245,IF(L336&lt;=32,(L336-25)*2.245,0)))),0)+IF(F336="PČneol",IF(L336=1,85,IF(L336=2,64.61,IF(L336=3,50.76,IF(L336=4,16.25,IF(L336=5,15,IF(L336=6,13.75,IF(L336=7,12.5,IF(L336=8,11.25,0))))))))+IF(L336&lt;=8,0,IF(L336&lt;=16,9,0))-IF(L336&lt;=8,0,IF(L336&lt;=16,(L336-9)*0.425,0)),0)+IF(F336="PŽ",IF(L336=1,85,IF(L336=2,59.5,IF(L336=3,45,IF(L336=4,32.5,IF(L336=5,30,IF(L336=6,27.5,IF(L336=7,25,IF(L336=8,22.5,0))))))))+IF(L336&lt;=8,0,IF(L336&lt;=16,19,IF(L336&lt;=24,13,IF(L336&lt;=32,8,0))))-IF(L336&lt;=8,0,IF(L336&lt;=16,(L336-9)*0.425,IF(L336&lt;=24,(L336-17)*0.425,IF(L336&lt;=32,(L336-25)*0.425,0)))),0)+IF(F336="EČ",IF(L336=1,204,IF(L336=2,156.24,IF(L336=3,123.84,IF(L336=4,72,IF(L336=5,66,IF(L336=6,60,IF(L336=7,54,IF(L336=8,48,0))))))))+IF(L336&lt;=8,0,IF(L336&lt;=16,40,IF(L336&lt;=24,25,0)))-IF(L336&lt;=8,0,IF(L336&lt;=16,(L336-9)*1.02,IF(L336&lt;=24,(L336-17)*1.02,0))),0)+IF(F336="EČneol",IF(L336=1,68,IF(L336=2,51.69,IF(L336=3,40.61,IF(L336=4,13,IF(L336=5,12,IF(L336=6,11,IF(L336=7,10,IF(L336=8,9,0)))))))))+IF(F336="EŽ",IF(L336=1,68,IF(L336=2,47.6,IF(L336=3,36,IF(L336=4,18,IF(L336=5,16.5,IF(L336=6,15,IF(L336=7,13.5,IF(L336=8,12,0))))))))+IF(L336&lt;=8,0,IF(L336&lt;=16,10,IF(L336&lt;=24,6,0)))-IF(L336&lt;=8,0,IF(L336&lt;=16,(L336-9)*0.34,IF(L336&lt;=24,(L336-17)*0.34,0))),0)+IF(F336="PT",IF(L336=1,68,IF(L336=2,52.08,IF(L336=3,41.28,IF(L336=4,24,IF(L336=5,22,IF(L336=6,20,IF(L336=7,18,IF(L336=8,16,0))))))))+IF(L336&lt;=8,0,IF(L336&lt;=16,13,IF(L336&lt;=24,9,IF(L336&lt;=32,4,0))))-IF(L336&lt;=8,0,IF(L336&lt;=16,(L336-9)*0.34,IF(L336&lt;=24,(L336-17)*0.34,IF(L336&lt;=32,(L336-25)*0.34,0)))),0)+IF(F336="JOŽ",IF(L336=1,85,IF(L336=2,59.5,IF(L336=3,45,IF(L336=4,32.5,IF(L336=5,30,IF(L336=6,27.5,IF(L336=7,25,IF(L336=8,22.5,0))))))))+IF(L336&lt;=8,0,IF(L336&lt;=16,19,IF(L336&lt;=24,13,0)))-IF(L336&lt;=8,0,IF(L336&lt;=16,(L336-9)*0.425,IF(L336&lt;=24,(L336-17)*0.425,0))),0)+IF(F336="JPČ",IF(L336=1,68,IF(L336=2,47.6,IF(L336=3,36,IF(L336=4,26,IF(L336=5,24,IF(L336=6,22,IF(L336=7,20,IF(L336=8,18,0))))))))+IF(L336&lt;=8,0,IF(L336&lt;=16,13,IF(L336&lt;=24,9,0)))-IF(L336&lt;=8,0,IF(L336&lt;=16,(L336-9)*0.34,IF(L336&lt;=24,(L336-17)*0.34,0))),0)+IF(F336="JEČ",IF(L336=1,34,IF(L336=2,26.04,IF(L336=3,20.6,IF(L336=4,12,IF(L336=5,11,IF(L336=6,10,IF(L336=7,9,IF(L336=8,8,0))))))))+IF(L336&lt;=8,0,IF(L336&lt;=16,6,0))-IF(L336&lt;=8,0,IF(L336&lt;=16,(L336-9)*0.17,0)),0)+IF(F336="JEOF",IF(L336=1,34,IF(L336=2,26.04,IF(L336=3,20.6,IF(L336=4,12,IF(L336=5,11,IF(L336=6,10,IF(L336=7,9,IF(L336=8,8,0))))))))+IF(L336&lt;=8,0,IF(L336&lt;=16,6,0))-IF(L336&lt;=8,0,IF(L336&lt;=16,(L336-9)*0.17,0)),0)+IF(F336="JnPČ",IF(L336=1,51,IF(L336=2,35.7,IF(L336=3,27,IF(L336=4,19.5,IF(L336=5,18,IF(L336=6,16.5,IF(L336=7,15,IF(L336=8,13.5,0))))))))+IF(L336&lt;=8,0,IF(L336&lt;=16,10,0))-IF(L336&lt;=8,0,IF(L336&lt;=16,(L336-9)*0.255,0)),0)+IF(F336="JnEČ",IF(L336=1,25.5,IF(L336=2,19.53,IF(L336=3,15.48,IF(L336=4,9,IF(L336=5,8.25,IF(L336=6,7.5,IF(L336=7,6.75,IF(L336=8,6,0))))))))+IF(L336&lt;=8,0,IF(L336&lt;=16,5,0))-IF(L336&lt;=8,0,IF(L336&lt;=16,(L336-9)*0.1275,0)),0)+IF(F336="JčPČ",IF(L336=1,21.25,IF(L336=2,14.5,IF(L336=3,11.5,IF(L336=4,7,IF(L336=5,6.5,IF(L336=6,6,IF(L336=7,5.5,IF(L336=8,5,0))))))))+IF(L336&lt;=8,0,IF(L336&lt;=16,4,0))-IF(L336&lt;=8,0,IF(L336&lt;=16,(L336-9)*0.10625,0)),0)+IF(F336="JčEČ",IF(L336=1,17,IF(L336=2,13.02,IF(L336=3,10.32,IF(L336=4,6,IF(L336=5,5.5,IF(L336=6,5,IF(L336=7,4.5,IF(L336=8,4,0))))))))+IF(L336&lt;=8,0,IF(L336&lt;=16,3,0))-IF(L336&lt;=8,0,IF(L336&lt;=16,(L336-9)*0.085,0)),0)+IF(F336="NEAK",IF(L336=1,11.48,IF(L336=2,8.79,IF(L336=3,6.97,IF(L336=4,4.05,IF(L336=5,3.71,IF(L336=6,3.38,IF(L336=7,3.04,IF(L336=8,2.7,0))))))))+IF(L336&lt;=8,0,IF(L336&lt;=16,2,IF(L336&lt;=24,1.3,0)))-IF(L336&lt;=8,0,IF(L336&lt;=16,(L336-9)*0.0574,IF(L336&lt;=24,(L336-17)*0.0574,0))),0))*IF(L336&lt;0,1,IF(OR(F336="PČ",F336="PŽ",F336="PT"),IF(J336&lt;32,J336/32,1),1))* IF(L336&lt;0,1,IF(OR(F336="EČ",F336="EŽ",F336="JOŽ",F336="JPČ",F336="NEAK"),IF(J336&lt;24,J336/24,1),1))*IF(L336&lt;0,1,IF(OR(F336="PČneol",F336="JEČ",F336="JEOF",F336="JnPČ",F336="JnEČ",F336="JčPČ",F336="JčEČ"),IF(J336&lt;16,J336/16,1),1))*IF(L336&lt;0,1,IF(F336="EČneol",IF(J336&lt;8,J336/8,1),1))</f>
        <v>0</v>
      </c>
      <c r="O336" s="9">
        <f t="shared" ref="O336:O337" si="207">IF(F336="OŽ",N336,IF(H336="Ne",IF(J336*0.3&lt;J336-L336,N336,0),IF(J336*0.1&lt;J336-L336,N336,0)))</f>
        <v>0</v>
      </c>
      <c r="P336" s="4">
        <f t="shared" ref="P336" si="208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0</v>
      </c>
      <c r="Q336" s="11">
        <f t="shared" ref="Q336" si="209">IF(ISERROR(P336*100/N336),0,(P336*100/N336))</f>
        <v>0</v>
      </c>
      <c r="R336" s="10">
        <f t="shared" ref="R336:R337" si="210">IF(Q336&lt;=30,O336+P336,O336+O336*0.3)*IF(G336=1,0.4,IF(G336=2,0.75,IF(G336="1 (kas 4 m. 1 k. nerengiamos)",0.52,1)))*IF(D336="olimpinė",1,IF(M336="Ne",0.5,1))*IF(OR(A$5="Lietuvos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federacija"),IF(OR(J336&lt;8,K336&lt;16),0,1),1)*E336*IF(I336&lt;=1,1,1/I336)*IF(OR(A$5="Lietuvos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6" s="8"/>
    </row>
    <row r="337" spans="1:19">
      <c r="A337" s="64">
        <v>2</v>
      </c>
      <c r="B337" s="64"/>
      <c r="C337" s="12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3">
        <f t="shared" si="206"/>
        <v>0</v>
      </c>
      <c r="O337" s="9">
        <f t="shared" si="207"/>
        <v>0</v>
      </c>
      <c r="P337" s="4">
        <f t="shared" ref="P337" si="211">IF(O337=0,0,IF(F337="OŽ",IF(L337&gt;35,0,IF(J337&gt;35,(36-L337)*1.836,((36-L337)-(36-J337))*1.836)),0)+IF(F337="PČ",IF(L337&gt;31,0,IF(J337&gt;31,(32-L337)*1.347,((32-L337)-(32-J337))*1.347)),0)+ IF(F337="PČneol",IF(L337&gt;15,0,IF(J337&gt;15,(16-L337)*0.255,((16-L337)-(16-J337))*0.255)),0)+IF(F337="PŽ",IF(L337&gt;31,0,IF(J337&gt;31,(32-L337)*0.255,((32-L337)-(32-J337))*0.255)),0)+IF(F337="EČ",IF(L337&gt;23,0,IF(J337&gt;23,(24-L337)*0.612,((24-L337)-(24-J337))*0.612)),0)+IF(F337="EČneol",IF(L337&gt;7,0,IF(J337&gt;7,(8-L337)*0.204,((8-L337)-(8-J337))*0.204)),0)+IF(F337="EŽ",IF(L337&gt;23,0,IF(J337&gt;23,(24-L337)*0.204,((24-L337)-(24-J337))*0.204)),0)+IF(F337="PT",IF(L337&gt;31,0,IF(J337&gt;31,(32-L337)*0.204,((32-L337)-(32-J337))*0.204)),0)+IF(F337="JOŽ",IF(L337&gt;23,0,IF(J337&gt;23,(24-L337)*0.255,((24-L337)-(24-J337))*0.255)),0)+IF(F337="JPČ",IF(L337&gt;23,0,IF(J337&gt;23,(24-L337)*0.204,((24-L337)-(24-J337))*0.204)),0)+IF(F337="JEČ",IF(L337&gt;15,0,IF(J337&gt;15,(16-L337)*0.102,((16-L337)-(16-J337))*0.102)),0)+IF(F337="JEOF",IF(L337&gt;15,0,IF(J337&gt;15,(16-L337)*0.102,((16-L337)-(16-J337))*0.102)),0)+IF(F337="JnPČ",IF(L337&gt;15,0,IF(J337&gt;15,(16-L337)*0.153,((16-L337)-(16-J337))*0.153)),0)+IF(F337="JnEČ",IF(L337&gt;15,0,IF(J337&gt;15,(16-L337)*0.0765,((16-L337)-(16-J337))*0.0765)),0)+IF(F337="JčPČ",IF(L337&gt;15,0,IF(J337&gt;15,(16-L337)*0.06375,((16-L337)-(16-J337))*0.06375)),0)+IF(F337="JčEČ",IF(L337&gt;15,0,IF(J337&gt;15,(16-L337)*0.051,((16-L337)-(16-J337))*0.051)),0)+IF(F337="NEAK",IF(L337&gt;23,0,IF(J337&gt;23,(24-L337)*0.03444,((24-L337)-(24-J337))*0.03444)),0))</f>
        <v>0</v>
      </c>
      <c r="Q337" s="11">
        <f t="shared" ref="Q337" si="212">IF(ISERROR(P337*100/N337),0,(P337*100/N337))</f>
        <v>0</v>
      </c>
      <c r="R337" s="10">
        <f t="shared" si="210"/>
        <v>0</v>
      </c>
      <c r="S337" s="8"/>
    </row>
    <row r="338" spans="1:19">
      <c r="A338" s="67" t="s">
        <v>33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9"/>
      <c r="R338" s="10">
        <f>SUM(R336:R337)</f>
        <v>0</v>
      </c>
      <c r="S338" s="8"/>
    </row>
    <row r="339" spans="1:19" ht="15.75">
      <c r="A339" s="24" t="s">
        <v>34</v>
      </c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6"/>
      <c r="S339" s="8"/>
    </row>
    <row r="340" spans="1:19">
      <c r="A340" s="49" t="s">
        <v>46</v>
      </c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  <c r="S340" s="8"/>
    </row>
    <row r="341" spans="1:19" s="8" customFormat="1">
      <c r="A341" s="49"/>
      <c r="B341" s="49"/>
      <c r="C341" s="49"/>
      <c r="D341" s="49"/>
      <c r="E341" s="49"/>
      <c r="F341" s="49"/>
      <c r="G341" s="49"/>
      <c r="H341" s="49"/>
      <c r="I341" s="49"/>
      <c r="J341" s="15"/>
      <c r="K341" s="15"/>
      <c r="L341" s="15"/>
      <c r="M341" s="15"/>
      <c r="N341" s="15"/>
      <c r="O341" s="15"/>
      <c r="P341" s="15"/>
      <c r="Q341" s="15"/>
      <c r="R341" s="16"/>
    </row>
    <row r="342" spans="1:19" ht="13.9" customHeight="1">
      <c r="A342" s="72" t="s">
        <v>97</v>
      </c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60"/>
      <c r="R342" s="8"/>
      <c r="S342" s="8"/>
    </row>
    <row r="343" spans="1:19" ht="15.6" customHeight="1">
      <c r="A343" s="74" t="s">
        <v>27</v>
      </c>
      <c r="B343" s="75"/>
      <c r="C343" s="75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60"/>
      <c r="R343" s="8"/>
      <c r="S343" s="8"/>
    </row>
    <row r="344" spans="1:19" ht="13.9" customHeight="1">
      <c r="A344" s="72" t="s">
        <v>40</v>
      </c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60"/>
      <c r="R344" s="8"/>
      <c r="S344" s="8"/>
    </row>
    <row r="345" spans="1:19">
      <c r="A345" s="64">
        <v>1</v>
      </c>
      <c r="B345" s="64"/>
      <c r="C345" s="12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3">
        <f t="shared" ref="N345:N346" si="213">(IF(F345="OŽ",IF(L345=1,550.8,IF(L345=2,426.38,IF(L345=3,342.14,IF(L345=4,181.44,IF(L345=5,168.48,IF(L345=6,155.52,IF(L345=7,148.5,IF(L345=8,144,0))))))))+IF(L345&lt;=8,0,IF(L345&lt;=16,137.7,IF(L345&lt;=24,108,IF(L345&lt;=32,80.1,IF(L345&lt;=36,52.2,0)))))-IF(L345&lt;=8,0,IF(L345&lt;=16,(L345-9)*2.754,IF(L345&lt;=24,(L345-17)* 2.754,IF(L345&lt;=32,(L345-25)* 2.754,IF(L345&lt;=36,(L345-33)*2.754,0))))),0)+IF(F345="PČ",IF(L345=1,449,IF(L345=2,314.6,IF(L345=3,238,IF(L345=4,172,IF(L345=5,159,IF(L345=6,145,IF(L345=7,132,IF(L345=8,119,0))))))))+IF(L345&lt;=8,0,IF(L345&lt;=16,88,IF(L345&lt;=24,55,IF(L345&lt;=32,22,0))))-IF(L345&lt;=8,0,IF(L345&lt;=16,(L345-9)*2.245,IF(L345&lt;=24,(L345-17)*2.245,IF(L345&lt;=32,(L345-25)*2.245,0)))),0)+IF(F345="PČneol",IF(L345=1,85,IF(L345=2,64.61,IF(L345=3,50.76,IF(L345=4,16.25,IF(L345=5,15,IF(L345=6,13.75,IF(L345=7,12.5,IF(L345=8,11.25,0))))))))+IF(L345&lt;=8,0,IF(L345&lt;=16,9,0))-IF(L345&lt;=8,0,IF(L345&lt;=16,(L345-9)*0.425,0)),0)+IF(F345="PŽ",IF(L345=1,85,IF(L345=2,59.5,IF(L345=3,45,IF(L345=4,32.5,IF(L345=5,30,IF(L345=6,27.5,IF(L345=7,25,IF(L345=8,22.5,0))))))))+IF(L345&lt;=8,0,IF(L345&lt;=16,19,IF(L345&lt;=24,13,IF(L345&lt;=32,8,0))))-IF(L345&lt;=8,0,IF(L345&lt;=16,(L345-9)*0.425,IF(L345&lt;=24,(L345-17)*0.425,IF(L345&lt;=32,(L345-25)*0.425,0)))),0)+IF(F345="EČ",IF(L345=1,204,IF(L345=2,156.24,IF(L345=3,123.84,IF(L345=4,72,IF(L345=5,66,IF(L345=6,60,IF(L345=7,54,IF(L345=8,48,0))))))))+IF(L345&lt;=8,0,IF(L345&lt;=16,40,IF(L345&lt;=24,25,0)))-IF(L345&lt;=8,0,IF(L345&lt;=16,(L345-9)*1.02,IF(L345&lt;=24,(L345-17)*1.02,0))),0)+IF(F345="EČneol",IF(L345=1,68,IF(L345=2,51.69,IF(L345=3,40.61,IF(L345=4,13,IF(L345=5,12,IF(L345=6,11,IF(L345=7,10,IF(L345=8,9,0)))))))))+IF(F345="EŽ",IF(L345=1,68,IF(L345=2,47.6,IF(L345=3,36,IF(L345=4,18,IF(L345=5,16.5,IF(L345=6,15,IF(L345=7,13.5,IF(L345=8,12,0))))))))+IF(L345&lt;=8,0,IF(L345&lt;=16,10,IF(L345&lt;=24,6,0)))-IF(L345&lt;=8,0,IF(L345&lt;=16,(L345-9)*0.34,IF(L345&lt;=24,(L345-17)*0.34,0))),0)+IF(F345="PT",IF(L345=1,68,IF(L345=2,52.08,IF(L345=3,41.28,IF(L345=4,24,IF(L345=5,22,IF(L345=6,20,IF(L345=7,18,IF(L345=8,16,0))))))))+IF(L345&lt;=8,0,IF(L345&lt;=16,13,IF(L345&lt;=24,9,IF(L345&lt;=32,4,0))))-IF(L345&lt;=8,0,IF(L345&lt;=16,(L345-9)*0.34,IF(L345&lt;=24,(L345-17)*0.34,IF(L345&lt;=32,(L345-25)*0.34,0)))),0)+IF(F345="JOŽ",IF(L345=1,85,IF(L345=2,59.5,IF(L345=3,45,IF(L345=4,32.5,IF(L345=5,30,IF(L345=6,27.5,IF(L345=7,25,IF(L345=8,22.5,0))))))))+IF(L345&lt;=8,0,IF(L345&lt;=16,19,IF(L345&lt;=24,13,0)))-IF(L345&lt;=8,0,IF(L345&lt;=16,(L345-9)*0.425,IF(L345&lt;=24,(L345-17)*0.425,0))),0)+IF(F345="JPČ",IF(L345=1,68,IF(L345=2,47.6,IF(L345=3,36,IF(L345=4,26,IF(L345=5,24,IF(L345=6,22,IF(L345=7,20,IF(L345=8,18,0))))))))+IF(L345&lt;=8,0,IF(L345&lt;=16,13,IF(L345&lt;=24,9,0)))-IF(L345&lt;=8,0,IF(L345&lt;=16,(L345-9)*0.34,IF(L345&lt;=24,(L345-17)*0.34,0))),0)+IF(F345="JEČ",IF(L345=1,34,IF(L345=2,26.04,IF(L345=3,20.6,IF(L345=4,12,IF(L345=5,11,IF(L345=6,10,IF(L345=7,9,IF(L345=8,8,0))))))))+IF(L345&lt;=8,0,IF(L345&lt;=16,6,0))-IF(L345&lt;=8,0,IF(L345&lt;=16,(L345-9)*0.17,0)),0)+IF(F345="JEOF",IF(L345=1,34,IF(L345=2,26.04,IF(L345=3,20.6,IF(L345=4,12,IF(L345=5,11,IF(L345=6,10,IF(L345=7,9,IF(L345=8,8,0))))))))+IF(L345&lt;=8,0,IF(L345&lt;=16,6,0))-IF(L345&lt;=8,0,IF(L345&lt;=16,(L345-9)*0.17,0)),0)+IF(F345="JnPČ",IF(L345=1,51,IF(L345=2,35.7,IF(L345=3,27,IF(L345=4,19.5,IF(L345=5,18,IF(L345=6,16.5,IF(L345=7,15,IF(L345=8,13.5,0))))))))+IF(L345&lt;=8,0,IF(L345&lt;=16,10,0))-IF(L345&lt;=8,0,IF(L345&lt;=16,(L345-9)*0.255,0)),0)+IF(F345="JnEČ",IF(L345=1,25.5,IF(L345=2,19.53,IF(L345=3,15.48,IF(L345=4,9,IF(L345=5,8.25,IF(L345=6,7.5,IF(L345=7,6.75,IF(L345=8,6,0))))))))+IF(L345&lt;=8,0,IF(L345&lt;=16,5,0))-IF(L345&lt;=8,0,IF(L345&lt;=16,(L345-9)*0.1275,0)),0)+IF(F345="JčPČ",IF(L345=1,21.25,IF(L345=2,14.5,IF(L345=3,11.5,IF(L345=4,7,IF(L345=5,6.5,IF(L345=6,6,IF(L345=7,5.5,IF(L345=8,5,0))))))))+IF(L345&lt;=8,0,IF(L345&lt;=16,4,0))-IF(L345&lt;=8,0,IF(L345&lt;=16,(L345-9)*0.10625,0)),0)+IF(F345="JčEČ",IF(L345=1,17,IF(L345=2,13.02,IF(L345=3,10.32,IF(L345=4,6,IF(L345=5,5.5,IF(L345=6,5,IF(L345=7,4.5,IF(L345=8,4,0))))))))+IF(L345&lt;=8,0,IF(L345&lt;=16,3,0))-IF(L345&lt;=8,0,IF(L345&lt;=16,(L345-9)*0.085,0)),0)+IF(F345="NEAK",IF(L345=1,11.48,IF(L345=2,8.79,IF(L345=3,6.97,IF(L345=4,4.05,IF(L345=5,3.71,IF(L345=6,3.38,IF(L345=7,3.04,IF(L345=8,2.7,0))))))))+IF(L345&lt;=8,0,IF(L345&lt;=16,2,IF(L345&lt;=24,1.3,0)))-IF(L345&lt;=8,0,IF(L345&lt;=16,(L345-9)*0.0574,IF(L345&lt;=24,(L345-17)*0.0574,0))),0))*IF(L345&lt;0,1,IF(OR(F345="PČ",F345="PŽ",F345="PT"),IF(J345&lt;32,J345/32,1),1))* IF(L345&lt;0,1,IF(OR(F345="EČ",F345="EŽ",F345="JOŽ",F345="JPČ",F345="NEAK"),IF(J345&lt;24,J345/24,1),1))*IF(L345&lt;0,1,IF(OR(F345="PČneol",F345="JEČ",F345="JEOF",F345="JnPČ",F345="JnEČ",F345="JčPČ",F345="JčEČ"),IF(J345&lt;16,J345/16,1),1))*IF(L345&lt;0,1,IF(F345="EČneol",IF(J345&lt;8,J345/8,1),1))</f>
        <v>0</v>
      </c>
      <c r="O345" s="9">
        <f t="shared" ref="O345:O346" si="214">IF(F345="OŽ",N345,IF(H345="Ne",IF(J345*0.3&lt;J345-L345,N345,0),IF(J345*0.1&lt;J345-L345,N345,0)))</f>
        <v>0</v>
      </c>
      <c r="P345" s="4">
        <f t="shared" ref="P345" si="215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" si="216">IF(ISERROR(P345*100/N345),0,(P345*100/N345))</f>
        <v>0</v>
      </c>
      <c r="R345" s="10">
        <f t="shared" ref="R345:R346" si="217">IF(Q345&lt;=30,O345+P345,O345+O345*0.3)*IF(G345=1,0.4,IF(G345=2,0.75,IF(G345="1 (kas 4 m. 1 k. nerengiamos)",0.52,1)))*IF(D345="olimpinė",1,IF(M345="Ne",0.5,1))*IF(OR(A$5="Lietuvos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federacija"),IF(OR(J345&lt;8,K345&lt;16),0,1),1)*E345*IF(I345&lt;=1,1,1/I345)*IF(OR(A$5="Lietuvos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5" s="8"/>
    </row>
    <row r="346" spans="1:19">
      <c r="A346" s="64">
        <v>2</v>
      </c>
      <c r="B346" s="64"/>
      <c r="C346" s="12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3">
        <f t="shared" si="213"/>
        <v>0</v>
      </c>
      <c r="O346" s="9">
        <f t="shared" si="214"/>
        <v>0</v>
      </c>
      <c r="P346" s="4">
        <f t="shared" ref="P346" si="218">IF(O346=0,0,IF(F346="OŽ",IF(L346&gt;35,0,IF(J346&gt;35,(36-L346)*1.836,((36-L346)-(36-J346))*1.836)),0)+IF(F346="PČ",IF(L346&gt;31,0,IF(J346&gt;31,(32-L346)*1.347,((32-L346)-(32-J346))*1.347)),0)+ IF(F346="PČneol",IF(L346&gt;15,0,IF(J346&gt;15,(16-L346)*0.255,((16-L346)-(16-J346))*0.255)),0)+IF(F346="PŽ",IF(L346&gt;31,0,IF(J346&gt;31,(32-L346)*0.255,((32-L346)-(32-J346))*0.255)),0)+IF(F346="EČ",IF(L346&gt;23,0,IF(J346&gt;23,(24-L346)*0.612,((24-L346)-(24-J346))*0.612)),0)+IF(F346="EČneol",IF(L346&gt;7,0,IF(J346&gt;7,(8-L346)*0.204,((8-L346)-(8-J346))*0.204)),0)+IF(F346="EŽ",IF(L346&gt;23,0,IF(J346&gt;23,(24-L346)*0.204,((24-L346)-(24-J346))*0.204)),0)+IF(F346="PT",IF(L346&gt;31,0,IF(J346&gt;31,(32-L346)*0.204,((32-L346)-(32-J346))*0.204)),0)+IF(F346="JOŽ",IF(L346&gt;23,0,IF(J346&gt;23,(24-L346)*0.255,((24-L346)-(24-J346))*0.255)),0)+IF(F346="JPČ",IF(L346&gt;23,0,IF(J346&gt;23,(24-L346)*0.204,((24-L346)-(24-J346))*0.204)),0)+IF(F346="JEČ",IF(L346&gt;15,0,IF(J346&gt;15,(16-L346)*0.102,((16-L346)-(16-J346))*0.102)),0)+IF(F346="JEOF",IF(L346&gt;15,0,IF(J346&gt;15,(16-L346)*0.102,((16-L346)-(16-J346))*0.102)),0)+IF(F346="JnPČ",IF(L346&gt;15,0,IF(J346&gt;15,(16-L346)*0.153,((16-L346)-(16-J346))*0.153)),0)+IF(F346="JnEČ",IF(L346&gt;15,0,IF(J346&gt;15,(16-L346)*0.0765,((16-L346)-(16-J346))*0.0765)),0)+IF(F346="JčPČ",IF(L346&gt;15,0,IF(J346&gt;15,(16-L346)*0.06375,((16-L346)-(16-J346))*0.06375)),0)+IF(F346="JčEČ",IF(L346&gt;15,0,IF(J346&gt;15,(16-L346)*0.051,((16-L346)-(16-J346))*0.051)),0)+IF(F346="NEAK",IF(L346&gt;23,0,IF(J346&gt;23,(24-L346)*0.03444,((24-L346)-(24-J346))*0.03444)),0))</f>
        <v>0</v>
      </c>
      <c r="Q346" s="11">
        <f t="shared" ref="Q346" si="219">IF(ISERROR(P346*100/N346),0,(P346*100/N346))</f>
        <v>0</v>
      </c>
      <c r="R346" s="10">
        <f t="shared" si="217"/>
        <v>0</v>
      </c>
      <c r="S346" s="8"/>
    </row>
    <row r="347" spans="1:19" ht="13.9" customHeight="1">
      <c r="A347" s="67" t="s">
        <v>33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9"/>
      <c r="R347" s="10">
        <f>SUM(R345:R346)</f>
        <v>0</v>
      </c>
      <c r="S347" s="8"/>
    </row>
    <row r="348" spans="1:19" ht="15.75">
      <c r="A348" s="24" t="s">
        <v>34</v>
      </c>
      <c r="B348" s="2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6"/>
      <c r="S348" s="8"/>
    </row>
    <row r="349" spans="1:19">
      <c r="A349" s="49" t="s">
        <v>46</v>
      </c>
      <c r="B349" s="49"/>
      <c r="C349" s="49"/>
      <c r="D349" s="49"/>
      <c r="E349" s="49"/>
      <c r="F349" s="49"/>
      <c r="G349" s="49"/>
      <c r="H349" s="49"/>
      <c r="I349" s="49"/>
      <c r="J349" s="15"/>
      <c r="K349" s="15"/>
      <c r="L349" s="15"/>
      <c r="M349" s="15"/>
      <c r="N349" s="15"/>
      <c r="O349" s="15"/>
      <c r="P349" s="15"/>
      <c r="Q349" s="15"/>
      <c r="R349" s="16"/>
      <c r="S349" s="8"/>
    </row>
    <row r="350" spans="1:19" s="8" customFormat="1">
      <c r="A350" s="49"/>
      <c r="B350" s="49"/>
      <c r="C350" s="49"/>
      <c r="D350" s="49"/>
      <c r="E350" s="49"/>
      <c r="F350" s="49"/>
      <c r="G350" s="49"/>
      <c r="H350" s="49"/>
      <c r="I350" s="49"/>
      <c r="J350" s="15"/>
      <c r="K350" s="15"/>
      <c r="L350" s="15"/>
      <c r="M350" s="15"/>
      <c r="N350" s="15"/>
      <c r="O350" s="15"/>
      <c r="P350" s="15"/>
      <c r="Q350" s="15"/>
      <c r="R350" s="16"/>
    </row>
    <row r="351" spans="1:19">
      <c r="A351" s="72" t="s">
        <v>97</v>
      </c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60"/>
      <c r="R351" s="8"/>
      <c r="S351" s="8"/>
    </row>
    <row r="352" spans="1:19" ht="18">
      <c r="A352" s="74" t="s">
        <v>27</v>
      </c>
      <c r="B352" s="75"/>
      <c r="C352" s="75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60"/>
      <c r="R352" s="8"/>
      <c r="S352" s="8"/>
    </row>
    <row r="353" spans="1:19">
      <c r="A353" s="72" t="s">
        <v>40</v>
      </c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60"/>
      <c r="R353" s="8"/>
      <c r="S353" s="8"/>
    </row>
    <row r="354" spans="1:19">
      <c r="A354" s="64">
        <v>1</v>
      </c>
      <c r="B354" s="64"/>
      <c r="C354" s="12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3">
        <f t="shared" ref="N354:N355" si="220">(IF(F354="OŽ",IF(L354=1,550.8,IF(L354=2,426.38,IF(L354=3,342.14,IF(L354=4,181.44,IF(L354=5,168.48,IF(L354=6,155.52,IF(L354=7,148.5,IF(L354=8,144,0))))))))+IF(L354&lt;=8,0,IF(L354&lt;=16,137.7,IF(L354&lt;=24,108,IF(L354&lt;=32,80.1,IF(L354&lt;=36,52.2,0)))))-IF(L354&lt;=8,0,IF(L354&lt;=16,(L354-9)*2.754,IF(L354&lt;=24,(L354-17)* 2.754,IF(L354&lt;=32,(L354-25)* 2.754,IF(L354&lt;=36,(L354-33)*2.754,0))))),0)+IF(F354="PČ",IF(L354=1,449,IF(L354=2,314.6,IF(L354=3,238,IF(L354=4,172,IF(L354=5,159,IF(L354=6,145,IF(L354=7,132,IF(L354=8,119,0))))))))+IF(L354&lt;=8,0,IF(L354&lt;=16,88,IF(L354&lt;=24,55,IF(L354&lt;=32,22,0))))-IF(L354&lt;=8,0,IF(L354&lt;=16,(L354-9)*2.245,IF(L354&lt;=24,(L354-17)*2.245,IF(L354&lt;=32,(L354-25)*2.245,0)))),0)+IF(F354="PČneol",IF(L354=1,85,IF(L354=2,64.61,IF(L354=3,50.76,IF(L354=4,16.25,IF(L354=5,15,IF(L354=6,13.75,IF(L354=7,12.5,IF(L354=8,11.25,0))))))))+IF(L354&lt;=8,0,IF(L354&lt;=16,9,0))-IF(L354&lt;=8,0,IF(L354&lt;=16,(L354-9)*0.425,0)),0)+IF(F354="PŽ",IF(L354=1,85,IF(L354=2,59.5,IF(L354=3,45,IF(L354=4,32.5,IF(L354=5,30,IF(L354=6,27.5,IF(L354=7,25,IF(L354=8,22.5,0))))))))+IF(L354&lt;=8,0,IF(L354&lt;=16,19,IF(L354&lt;=24,13,IF(L354&lt;=32,8,0))))-IF(L354&lt;=8,0,IF(L354&lt;=16,(L354-9)*0.425,IF(L354&lt;=24,(L354-17)*0.425,IF(L354&lt;=32,(L354-25)*0.425,0)))),0)+IF(F354="EČ",IF(L354=1,204,IF(L354=2,156.24,IF(L354=3,123.84,IF(L354=4,72,IF(L354=5,66,IF(L354=6,60,IF(L354=7,54,IF(L354=8,48,0))))))))+IF(L354&lt;=8,0,IF(L354&lt;=16,40,IF(L354&lt;=24,25,0)))-IF(L354&lt;=8,0,IF(L354&lt;=16,(L354-9)*1.02,IF(L354&lt;=24,(L354-17)*1.02,0))),0)+IF(F354="EČneol",IF(L354=1,68,IF(L354=2,51.69,IF(L354=3,40.61,IF(L354=4,13,IF(L354=5,12,IF(L354=6,11,IF(L354=7,10,IF(L354=8,9,0)))))))))+IF(F354="EŽ",IF(L354=1,68,IF(L354=2,47.6,IF(L354=3,36,IF(L354=4,18,IF(L354=5,16.5,IF(L354=6,15,IF(L354=7,13.5,IF(L354=8,12,0))))))))+IF(L354&lt;=8,0,IF(L354&lt;=16,10,IF(L354&lt;=24,6,0)))-IF(L354&lt;=8,0,IF(L354&lt;=16,(L354-9)*0.34,IF(L354&lt;=24,(L354-17)*0.34,0))),0)+IF(F354="PT",IF(L354=1,68,IF(L354=2,52.08,IF(L354=3,41.28,IF(L354=4,24,IF(L354=5,22,IF(L354=6,20,IF(L354=7,18,IF(L354=8,16,0))))))))+IF(L354&lt;=8,0,IF(L354&lt;=16,13,IF(L354&lt;=24,9,IF(L354&lt;=32,4,0))))-IF(L354&lt;=8,0,IF(L354&lt;=16,(L354-9)*0.34,IF(L354&lt;=24,(L354-17)*0.34,IF(L354&lt;=32,(L354-25)*0.34,0)))),0)+IF(F354="JOŽ",IF(L354=1,85,IF(L354=2,59.5,IF(L354=3,45,IF(L354=4,32.5,IF(L354=5,30,IF(L354=6,27.5,IF(L354=7,25,IF(L354=8,22.5,0))))))))+IF(L354&lt;=8,0,IF(L354&lt;=16,19,IF(L354&lt;=24,13,0)))-IF(L354&lt;=8,0,IF(L354&lt;=16,(L354-9)*0.425,IF(L354&lt;=24,(L354-17)*0.425,0))),0)+IF(F354="JPČ",IF(L354=1,68,IF(L354=2,47.6,IF(L354=3,36,IF(L354=4,26,IF(L354=5,24,IF(L354=6,22,IF(L354=7,20,IF(L354=8,18,0))))))))+IF(L354&lt;=8,0,IF(L354&lt;=16,13,IF(L354&lt;=24,9,0)))-IF(L354&lt;=8,0,IF(L354&lt;=16,(L354-9)*0.34,IF(L354&lt;=24,(L354-17)*0.34,0))),0)+IF(F354="JEČ",IF(L354=1,34,IF(L354=2,26.04,IF(L354=3,20.6,IF(L354=4,12,IF(L354=5,11,IF(L354=6,10,IF(L354=7,9,IF(L354=8,8,0))))))))+IF(L354&lt;=8,0,IF(L354&lt;=16,6,0))-IF(L354&lt;=8,0,IF(L354&lt;=16,(L354-9)*0.17,0)),0)+IF(F354="JEOF",IF(L354=1,34,IF(L354=2,26.04,IF(L354=3,20.6,IF(L354=4,12,IF(L354=5,11,IF(L354=6,10,IF(L354=7,9,IF(L354=8,8,0))))))))+IF(L354&lt;=8,0,IF(L354&lt;=16,6,0))-IF(L354&lt;=8,0,IF(L354&lt;=16,(L354-9)*0.17,0)),0)+IF(F354="JnPČ",IF(L354=1,51,IF(L354=2,35.7,IF(L354=3,27,IF(L354=4,19.5,IF(L354=5,18,IF(L354=6,16.5,IF(L354=7,15,IF(L354=8,13.5,0))))))))+IF(L354&lt;=8,0,IF(L354&lt;=16,10,0))-IF(L354&lt;=8,0,IF(L354&lt;=16,(L354-9)*0.255,0)),0)+IF(F354="JnEČ",IF(L354=1,25.5,IF(L354=2,19.53,IF(L354=3,15.48,IF(L354=4,9,IF(L354=5,8.25,IF(L354=6,7.5,IF(L354=7,6.75,IF(L354=8,6,0))))))))+IF(L354&lt;=8,0,IF(L354&lt;=16,5,0))-IF(L354&lt;=8,0,IF(L354&lt;=16,(L354-9)*0.1275,0)),0)+IF(F354="JčPČ",IF(L354=1,21.25,IF(L354=2,14.5,IF(L354=3,11.5,IF(L354=4,7,IF(L354=5,6.5,IF(L354=6,6,IF(L354=7,5.5,IF(L354=8,5,0))))))))+IF(L354&lt;=8,0,IF(L354&lt;=16,4,0))-IF(L354&lt;=8,0,IF(L354&lt;=16,(L354-9)*0.10625,0)),0)+IF(F354="JčEČ",IF(L354=1,17,IF(L354=2,13.02,IF(L354=3,10.32,IF(L354=4,6,IF(L354=5,5.5,IF(L354=6,5,IF(L354=7,4.5,IF(L354=8,4,0))))))))+IF(L354&lt;=8,0,IF(L354&lt;=16,3,0))-IF(L354&lt;=8,0,IF(L354&lt;=16,(L354-9)*0.085,0)),0)+IF(F354="NEAK",IF(L354=1,11.48,IF(L354=2,8.79,IF(L354=3,6.97,IF(L354=4,4.05,IF(L354=5,3.71,IF(L354=6,3.38,IF(L354=7,3.04,IF(L354=8,2.7,0))))))))+IF(L354&lt;=8,0,IF(L354&lt;=16,2,IF(L354&lt;=24,1.3,0)))-IF(L354&lt;=8,0,IF(L354&lt;=16,(L354-9)*0.0574,IF(L354&lt;=24,(L354-17)*0.0574,0))),0))*IF(L354&lt;0,1,IF(OR(F354="PČ",F354="PŽ",F354="PT"),IF(J354&lt;32,J354/32,1),1))* IF(L354&lt;0,1,IF(OR(F354="EČ",F354="EŽ",F354="JOŽ",F354="JPČ",F354="NEAK"),IF(J354&lt;24,J354/24,1),1))*IF(L354&lt;0,1,IF(OR(F354="PČneol",F354="JEČ",F354="JEOF",F354="JnPČ",F354="JnEČ",F354="JčPČ",F354="JčEČ"),IF(J354&lt;16,J354/16,1),1))*IF(L354&lt;0,1,IF(F354="EČneol",IF(J354&lt;8,J354/8,1),1))</f>
        <v>0</v>
      </c>
      <c r="O354" s="9">
        <f t="shared" ref="O354:O355" si="221">IF(F354="OŽ",N354,IF(H354="Ne",IF(J354*0.3&lt;J354-L354,N354,0),IF(J354*0.1&lt;J354-L354,N354,0)))</f>
        <v>0</v>
      </c>
      <c r="P354" s="4">
        <f t="shared" ref="P354" si="222">IF(O354=0,0,IF(F354="OŽ",IF(L354&gt;35,0,IF(J354&gt;35,(36-L354)*1.836,((36-L354)-(36-J354))*1.836)),0)+IF(F354="PČ",IF(L354&gt;31,0,IF(J354&gt;31,(32-L354)*1.347,((32-L354)-(32-J354))*1.347)),0)+ IF(F354="PČneol",IF(L354&gt;15,0,IF(J354&gt;15,(16-L354)*0.255,((16-L354)-(16-J354))*0.255)),0)+IF(F354="PŽ",IF(L354&gt;31,0,IF(J354&gt;31,(32-L354)*0.255,((32-L354)-(32-J354))*0.255)),0)+IF(F354="EČ",IF(L354&gt;23,0,IF(J354&gt;23,(24-L354)*0.612,((24-L354)-(24-J354))*0.612)),0)+IF(F354="EČneol",IF(L354&gt;7,0,IF(J354&gt;7,(8-L354)*0.204,((8-L354)-(8-J354))*0.204)),0)+IF(F354="EŽ",IF(L354&gt;23,0,IF(J354&gt;23,(24-L354)*0.204,((24-L354)-(24-J354))*0.204)),0)+IF(F354="PT",IF(L354&gt;31,0,IF(J354&gt;31,(32-L354)*0.204,((32-L354)-(32-J354))*0.204)),0)+IF(F354="JOŽ",IF(L354&gt;23,0,IF(J354&gt;23,(24-L354)*0.255,((24-L354)-(24-J354))*0.255)),0)+IF(F354="JPČ",IF(L354&gt;23,0,IF(J354&gt;23,(24-L354)*0.204,((24-L354)-(24-J354))*0.204)),0)+IF(F354="JEČ",IF(L354&gt;15,0,IF(J354&gt;15,(16-L354)*0.102,((16-L354)-(16-J354))*0.102)),0)+IF(F354="JEOF",IF(L354&gt;15,0,IF(J354&gt;15,(16-L354)*0.102,((16-L354)-(16-J354))*0.102)),0)+IF(F354="JnPČ",IF(L354&gt;15,0,IF(J354&gt;15,(16-L354)*0.153,((16-L354)-(16-J354))*0.153)),0)+IF(F354="JnEČ",IF(L354&gt;15,0,IF(J354&gt;15,(16-L354)*0.0765,((16-L354)-(16-J354))*0.0765)),0)+IF(F354="JčPČ",IF(L354&gt;15,0,IF(J354&gt;15,(16-L354)*0.06375,((16-L354)-(16-J354))*0.06375)),0)+IF(F354="JčEČ",IF(L354&gt;15,0,IF(J354&gt;15,(16-L354)*0.051,((16-L354)-(16-J354))*0.051)),0)+IF(F354="NEAK",IF(L354&gt;23,0,IF(J354&gt;23,(24-L354)*0.03444,((24-L354)-(24-J354))*0.03444)),0))</f>
        <v>0</v>
      </c>
      <c r="Q354" s="11">
        <f t="shared" ref="Q354" si="223">IF(ISERROR(P354*100/N354),0,(P354*100/N354))</f>
        <v>0</v>
      </c>
      <c r="R354" s="10">
        <f t="shared" ref="R354:R355" si="224">IF(Q354&lt;=30,O354+P354,O354+O354*0.3)*IF(G354=1,0.4,IF(G354=2,0.75,IF(G354="1 (kas 4 m. 1 k. nerengiamos)",0.52,1)))*IF(D354="olimpinė",1,IF(M354="Ne",0.5,1))*IF(OR(A$5="Lietuvos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federacija"),IF(OR(J354&lt;8,K354&lt;16),0,1),1)*E354*IF(I354&lt;=1,1,1/I354)*IF(OR(A$5="Lietuvos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4" s="8"/>
    </row>
    <row r="355" spans="1:19">
      <c r="A355" s="64">
        <v>2</v>
      </c>
      <c r="B355" s="64"/>
      <c r="C355" s="12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3">
        <f t="shared" si="220"/>
        <v>0</v>
      </c>
      <c r="O355" s="9">
        <f t="shared" si="221"/>
        <v>0</v>
      </c>
      <c r="P355" s="4">
        <f t="shared" ref="P355" si="225">IF(O355=0,0,IF(F355="OŽ",IF(L355&gt;35,0,IF(J355&gt;35,(36-L355)*1.836,((36-L355)-(36-J355))*1.836)),0)+IF(F355="PČ",IF(L355&gt;31,0,IF(J355&gt;31,(32-L355)*1.347,((32-L355)-(32-J355))*1.347)),0)+ IF(F355="PČneol",IF(L355&gt;15,0,IF(J355&gt;15,(16-L355)*0.255,((16-L355)-(16-J355))*0.255)),0)+IF(F355="PŽ",IF(L355&gt;31,0,IF(J355&gt;31,(32-L355)*0.255,((32-L355)-(32-J355))*0.255)),0)+IF(F355="EČ",IF(L355&gt;23,0,IF(J355&gt;23,(24-L355)*0.612,((24-L355)-(24-J355))*0.612)),0)+IF(F355="EČneol",IF(L355&gt;7,0,IF(J355&gt;7,(8-L355)*0.204,((8-L355)-(8-J355))*0.204)),0)+IF(F355="EŽ",IF(L355&gt;23,0,IF(J355&gt;23,(24-L355)*0.204,((24-L355)-(24-J355))*0.204)),0)+IF(F355="PT",IF(L355&gt;31,0,IF(J355&gt;31,(32-L355)*0.204,((32-L355)-(32-J355))*0.204)),0)+IF(F355="JOŽ",IF(L355&gt;23,0,IF(J355&gt;23,(24-L355)*0.255,((24-L355)-(24-J355))*0.255)),0)+IF(F355="JPČ",IF(L355&gt;23,0,IF(J355&gt;23,(24-L355)*0.204,((24-L355)-(24-J355))*0.204)),0)+IF(F355="JEČ",IF(L355&gt;15,0,IF(J355&gt;15,(16-L355)*0.102,((16-L355)-(16-J355))*0.102)),0)+IF(F355="JEOF",IF(L355&gt;15,0,IF(J355&gt;15,(16-L355)*0.102,((16-L355)-(16-J355))*0.102)),0)+IF(F355="JnPČ",IF(L355&gt;15,0,IF(J355&gt;15,(16-L355)*0.153,((16-L355)-(16-J355))*0.153)),0)+IF(F355="JnEČ",IF(L355&gt;15,0,IF(J355&gt;15,(16-L355)*0.0765,((16-L355)-(16-J355))*0.0765)),0)+IF(F355="JčPČ",IF(L355&gt;15,0,IF(J355&gt;15,(16-L355)*0.06375,((16-L355)-(16-J355))*0.06375)),0)+IF(F355="JčEČ",IF(L355&gt;15,0,IF(J355&gt;15,(16-L355)*0.051,((16-L355)-(16-J355))*0.051)),0)+IF(F355="NEAK",IF(L355&gt;23,0,IF(J355&gt;23,(24-L355)*0.03444,((24-L355)-(24-J355))*0.03444)),0))</f>
        <v>0</v>
      </c>
      <c r="Q355" s="11">
        <f t="shared" ref="Q355" si="226">IF(ISERROR(P355*100/N355),0,(P355*100/N355))</f>
        <v>0</v>
      </c>
      <c r="R355" s="10">
        <f t="shared" si="224"/>
        <v>0</v>
      </c>
      <c r="S355" s="8"/>
    </row>
    <row r="356" spans="1:19">
      <c r="A356" s="67" t="s">
        <v>33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9"/>
      <c r="R356" s="10">
        <f>SUM(R354:R355)</f>
        <v>0</v>
      </c>
      <c r="S356" s="8"/>
    </row>
    <row r="357" spans="1:19" ht="15.75">
      <c r="A357" s="24" t="s">
        <v>34</v>
      </c>
      <c r="B357" s="2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6"/>
      <c r="S357" s="8"/>
    </row>
    <row r="358" spans="1:19">
      <c r="A358" s="49" t="s">
        <v>46</v>
      </c>
      <c r="B358" s="49"/>
      <c r="C358" s="49"/>
      <c r="D358" s="49"/>
      <c r="E358" s="49"/>
      <c r="F358" s="49"/>
      <c r="G358" s="49"/>
      <c r="H358" s="49"/>
      <c r="I358" s="49"/>
      <c r="J358" s="15"/>
      <c r="K358" s="15"/>
      <c r="L358" s="15"/>
      <c r="M358" s="15"/>
      <c r="N358" s="15"/>
      <c r="O358" s="15"/>
      <c r="P358" s="15"/>
      <c r="Q358" s="15"/>
      <c r="R358" s="16"/>
      <c r="S358" s="8"/>
    </row>
    <row r="359" spans="1:19" s="8" customFormat="1">
      <c r="A359" s="49"/>
      <c r="B359" s="49"/>
      <c r="C359" s="49"/>
      <c r="D359" s="49"/>
      <c r="E359" s="49"/>
      <c r="F359" s="49"/>
      <c r="G359" s="49"/>
      <c r="H359" s="49"/>
      <c r="I359" s="49"/>
      <c r="J359" s="15"/>
      <c r="K359" s="15"/>
      <c r="L359" s="15"/>
      <c r="M359" s="15"/>
      <c r="N359" s="15"/>
      <c r="O359" s="15"/>
      <c r="P359" s="15"/>
      <c r="Q359" s="15"/>
      <c r="R359" s="16"/>
    </row>
    <row r="360" spans="1:19" ht="15" customHeight="1">
      <c r="A360" s="72" t="s">
        <v>97</v>
      </c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60"/>
      <c r="R360" s="8"/>
      <c r="S360" s="8"/>
    </row>
    <row r="361" spans="1:19" ht="13.5" customHeight="1">
      <c r="A361" s="74" t="s">
        <v>27</v>
      </c>
      <c r="B361" s="75"/>
      <c r="C361" s="75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60"/>
      <c r="R361" s="8"/>
      <c r="S361" s="8"/>
    </row>
    <row r="362" spans="1:19" ht="15" customHeight="1">
      <c r="A362" s="70" t="s">
        <v>40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60"/>
      <c r="R362" s="8"/>
      <c r="S362" s="8"/>
    </row>
    <row r="363" spans="1:19">
      <c r="A363" s="64">
        <v>1</v>
      </c>
      <c r="B363" s="64"/>
      <c r="C363" s="12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3">
        <f t="shared" ref="N363:N364" si="227">(IF(F363="OŽ",IF(L363=1,550.8,IF(L363=2,426.38,IF(L363=3,342.14,IF(L363=4,181.44,IF(L363=5,168.48,IF(L363=6,155.52,IF(L363=7,148.5,IF(L363=8,144,0))))))))+IF(L363&lt;=8,0,IF(L363&lt;=16,137.7,IF(L363&lt;=24,108,IF(L363&lt;=32,80.1,IF(L363&lt;=36,52.2,0)))))-IF(L363&lt;=8,0,IF(L363&lt;=16,(L363-9)*2.754,IF(L363&lt;=24,(L363-17)* 2.754,IF(L363&lt;=32,(L363-25)* 2.754,IF(L363&lt;=36,(L363-33)*2.754,0))))),0)+IF(F363="PČ",IF(L363=1,449,IF(L363=2,314.6,IF(L363=3,238,IF(L363=4,172,IF(L363=5,159,IF(L363=6,145,IF(L363=7,132,IF(L363=8,119,0))))))))+IF(L363&lt;=8,0,IF(L363&lt;=16,88,IF(L363&lt;=24,55,IF(L363&lt;=32,22,0))))-IF(L363&lt;=8,0,IF(L363&lt;=16,(L363-9)*2.245,IF(L363&lt;=24,(L363-17)*2.245,IF(L363&lt;=32,(L363-25)*2.245,0)))),0)+IF(F363="PČneol",IF(L363=1,85,IF(L363=2,64.61,IF(L363=3,50.76,IF(L363=4,16.25,IF(L363=5,15,IF(L363=6,13.75,IF(L363=7,12.5,IF(L363=8,11.25,0))))))))+IF(L363&lt;=8,0,IF(L363&lt;=16,9,0))-IF(L363&lt;=8,0,IF(L363&lt;=16,(L363-9)*0.425,0)),0)+IF(F363="PŽ",IF(L363=1,85,IF(L363=2,59.5,IF(L363=3,45,IF(L363=4,32.5,IF(L363=5,30,IF(L363=6,27.5,IF(L363=7,25,IF(L363=8,22.5,0))))))))+IF(L363&lt;=8,0,IF(L363&lt;=16,19,IF(L363&lt;=24,13,IF(L363&lt;=32,8,0))))-IF(L363&lt;=8,0,IF(L363&lt;=16,(L363-9)*0.425,IF(L363&lt;=24,(L363-17)*0.425,IF(L363&lt;=32,(L363-25)*0.425,0)))),0)+IF(F363="EČ",IF(L363=1,204,IF(L363=2,156.24,IF(L363=3,123.84,IF(L363=4,72,IF(L363=5,66,IF(L363=6,60,IF(L363=7,54,IF(L363=8,48,0))))))))+IF(L363&lt;=8,0,IF(L363&lt;=16,40,IF(L363&lt;=24,25,0)))-IF(L363&lt;=8,0,IF(L363&lt;=16,(L363-9)*1.02,IF(L363&lt;=24,(L363-17)*1.02,0))),0)+IF(F363="EČneol",IF(L363=1,68,IF(L363=2,51.69,IF(L363=3,40.61,IF(L363=4,13,IF(L363=5,12,IF(L363=6,11,IF(L363=7,10,IF(L363=8,9,0)))))))))+IF(F363="EŽ",IF(L363=1,68,IF(L363=2,47.6,IF(L363=3,36,IF(L363=4,18,IF(L363=5,16.5,IF(L363=6,15,IF(L363=7,13.5,IF(L363=8,12,0))))))))+IF(L363&lt;=8,0,IF(L363&lt;=16,10,IF(L363&lt;=24,6,0)))-IF(L363&lt;=8,0,IF(L363&lt;=16,(L363-9)*0.34,IF(L363&lt;=24,(L363-17)*0.34,0))),0)+IF(F363="PT",IF(L363=1,68,IF(L363=2,52.08,IF(L363=3,41.28,IF(L363=4,24,IF(L363=5,22,IF(L363=6,20,IF(L363=7,18,IF(L363=8,16,0))))))))+IF(L363&lt;=8,0,IF(L363&lt;=16,13,IF(L363&lt;=24,9,IF(L363&lt;=32,4,0))))-IF(L363&lt;=8,0,IF(L363&lt;=16,(L363-9)*0.34,IF(L363&lt;=24,(L363-17)*0.34,IF(L363&lt;=32,(L363-25)*0.34,0)))),0)+IF(F363="JOŽ",IF(L363=1,85,IF(L363=2,59.5,IF(L363=3,45,IF(L363=4,32.5,IF(L363=5,30,IF(L363=6,27.5,IF(L363=7,25,IF(L363=8,22.5,0))))))))+IF(L363&lt;=8,0,IF(L363&lt;=16,19,IF(L363&lt;=24,13,0)))-IF(L363&lt;=8,0,IF(L363&lt;=16,(L363-9)*0.425,IF(L363&lt;=24,(L363-17)*0.425,0))),0)+IF(F363="JPČ",IF(L363=1,68,IF(L363=2,47.6,IF(L363=3,36,IF(L363=4,26,IF(L363=5,24,IF(L363=6,22,IF(L363=7,20,IF(L363=8,18,0))))))))+IF(L363&lt;=8,0,IF(L363&lt;=16,13,IF(L363&lt;=24,9,0)))-IF(L363&lt;=8,0,IF(L363&lt;=16,(L363-9)*0.34,IF(L363&lt;=24,(L363-17)*0.34,0))),0)+IF(F363="JEČ",IF(L363=1,34,IF(L363=2,26.04,IF(L363=3,20.6,IF(L363=4,12,IF(L363=5,11,IF(L363=6,10,IF(L363=7,9,IF(L363=8,8,0))))))))+IF(L363&lt;=8,0,IF(L363&lt;=16,6,0))-IF(L363&lt;=8,0,IF(L363&lt;=16,(L363-9)*0.17,0)),0)+IF(F363="JEOF",IF(L363=1,34,IF(L363=2,26.04,IF(L363=3,20.6,IF(L363=4,12,IF(L363=5,11,IF(L363=6,10,IF(L363=7,9,IF(L363=8,8,0))))))))+IF(L363&lt;=8,0,IF(L363&lt;=16,6,0))-IF(L363&lt;=8,0,IF(L363&lt;=16,(L363-9)*0.17,0)),0)+IF(F363="JnPČ",IF(L363=1,51,IF(L363=2,35.7,IF(L363=3,27,IF(L363=4,19.5,IF(L363=5,18,IF(L363=6,16.5,IF(L363=7,15,IF(L363=8,13.5,0))))))))+IF(L363&lt;=8,0,IF(L363&lt;=16,10,0))-IF(L363&lt;=8,0,IF(L363&lt;=16,(L363-9)*0.255,0)),0)+IF(F363="JnEČ",IF(L363=1,25.5,IF(L363=2,19.53,IF(L363=3,15.48,IF(L363=4,9,IF(L363=5,8.25,IF(L363=6,7.5,IF(L363=7,6.75,IF(L363=8,6,0))))))))+IF(L363&lt;=8,0,IF(L363&lt;=16,5,0))-IF(L363&lt;=8,0,IF(L363&lt;=16,(L363-9)*0.1275,0)),0)+IF(F363="JčPČ",IF(L363=1,21.25,IF(L363=2,14.5,IF(L363=3,11.5,IF(L363=4,7,IF(L363=5,6.5,IF(L363=6,6,IF(L363=7,5.5,IF(L363=8,5,0))))))))+IF(L363&lt;=8,0,IF(L363&lt;=16,4,0))-IF(L363&lt;=8,0,IF(L363&lt;=16,(L363-9)*0.10625,0)),0)+IF(F363="JčEČ",IF(L363=1,17,IF(L363=2,13.02,IF(L363=3,10.32,IF(L363=4,6,IF(L363=5,5.5,IF(L363=6,5,IF(L363=7,4.5,IF(L363=8,4,0))))))))+IF(L363&lt;=8,0,IF(L363&lt;=16,3,0))-IF(L363&lt;=8,0,IF(L363&lt;=16,(L363-9)*0.085,0)),0)+IF(F363="NEAK",IF(L363=1,11.48,IF(L363=2,8.79,IF(L363=3,6.97,IF(L363=4,4.05,IF(L363=5,3.71,IF(L363=6,3.38,IF(L363=7,3.04,IF(L363=8,2.7,0))))))))+IF(L363&lt;=8,0,IF(L363&lt;=16,2,IF(L363&lt;=24,1.3,0)))-IF(L363&lt;=8,0,IF(L363&lt;=16,(L363-9)*0.0574,IF(L363&lt;=24,(L363-17)*0.0574,0))),0))*IF(L363&lt;0,1,IF(OR(F363="PČ",F363="PŽ",F363="PT"),IF(J363&lt;32,J363/32,1),1))* IF(L363&lt;0,1,IF(OR(F363="EČ",F363="EŽ",F363="JOŽ",F363="JPČ",F363="NEAK"),IF(J363&lt;24,J363/24,1),1))*IF(L363&lt;0,1,IF(OR(F363="PČneol",F363="JEČ",F363="JEOF",F363="JnPČ",F363="JnEČ",F363="JčPČ",F363="JčEČ"),IF(J363&lt;16,J363/16,1),1))*IF(L363&lt;0,1,IF(F363="EČneol",IF(J363&lt;8,J363/8,1),1))</f>
        <v>0</v>
      </c>
      <c r="O363" s="9">
        <f t="shared" ref="O363:O364" si="228">IF(F363="OŽ",N363,IF(H363="Ne",IF(J363*0.3&lt;J363-L363,N363,0),IF(J363*0.1&lt;J363-L363,N363,0)))</f>
        <v>0</v>
      </c>
      <c r="P363" s="4">
        <f t="shared" ref="P363" si="229">IF(O363=0,0,IF(F363="OŽ",IF(L363&gt;35,0,IF(J363&gt;35,(36-L363)*1.836,((36-L363)-(36-J363))*1.836)),0)+IF(F363="PČ",IF(L363&gt;31,0,IF(J363&gt;31,(32-L363)*1.347,((32-L363)-(32-J363))*1.347)),0)+ IF(F363="PČneol",IF(L363&gt;15,0,IF(J363&gt;15,(16-L363)*0.255,((16-L363)-(16-J363))*0.255)),0)+IF(F363="PŽ",IF(L363&gt;31,0,IF(J363&gt;31,(32-L363)*0.255,((32-L363)-(32-J363))*0.255)),0)+IF(F363="EČ",IF(L363&gt;23,0,IF(J363&gt;23,(24-L363)*0.612,((24-L363)-(24-J363))*0.612)),0)+IF(F363="EČneol",IF(L363&gt;7,0,IF(J363&gt;7,(8-L363)*0.204,((8-L363)-(8-J363))*0.204)),0)+IF(F363="EŽ",IF(L363&gt;23,0,IF(J363&gt;23,(24-L363)*0.204,((24-L363)-(24-J363))*0.204)),0)+IF(F363="PT",IF(L363&gt;31,0,IF(J363&gt;31,(32-L363)*0.204,((32-L363)-(32-J363))*0.204)),0)+IF(F363="JOŽ",IF(L363&gt;23,0,IF(J363&gt;23,(24-L363)*0.255,((24-L363)-(24-J363))*0.255)),0)+IF(F363="JPČ",IF(L363&gt;23,0,IF(J363&gt;23,(24-L363)*0.204,((24-L363)-(24-J363))*0.204)),0)+IF(F363="JEČ",IF(L363&gt;15,0,IF(J363&gt;15,(16-L363)*0.102,((16-L363)-(16-J363))*0.102)),0)+IF(F363="JEOF",IF(L363&gt;15,0,IF(J363&gt;15,(16-L363)*0.102,((16-L363)-(16-J363))*0.102)),0)+IF(F363="JnPČ",IF(L363&gt;15,0,IF(J363&gt;15,(16-L363)*0.153,((16-L363)-(16-J363))*0.153)),0)+IF(F363="JnEČ",IF(L363&gt;15,0,IF(J363&gt;15,(16-L363)*0.0765,((16-L363)-(16-J363))*0.0765)),0)+IF(F363="JčPČ",IF(L363&gt;15,0,IF(J363&gt;15,(16-L363)*0.06375,((16-L363)-(16-J363))*0.06375)),0)+IF(F363="JčEČ",IF(L363&gt;15,0,IF(J363&gt;15,(16-L363)*0.051,((16-L363)-(16-J363))*0.051)),0)+IF(F363="NEAK",IF(L363&gt;23,0,IF(J363&gt;23,(24-L363)*0.03444,((24-L363)-(24-J363))*0.03444)),0))</f>
        <v>0</v>
      </c>
      <c r="Q363" s="11">
        <f t="shared" ref="Q363" si="230">IF(ISERROR(P363*100/N363),0,(P363*100/N363))</f>
        <v>0</v>
      </c>
      <c r="R363" s="10">
        <f>IF(Q363&lt;=30,O363+P363,O363+O363*0.3)*IF(G363=1,0.4,IF(G363=2,0.75,IF(G363="1 (kas 4 m. 1 k. nerengiamos)",0.52,1)))*IF(D363="olimpinė",1,IF(M363="Ne",0.5,1))*IF(OR(A$5="Lietuvos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federacija"),IF(OR(J363&lt;8,K363&lt;16),0,1),1)*E363*IF(I363&lt;=1,1,1/I363)*IF(OR(A$5="Lietuvos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3" s="8"/>
    </row>
    <row r="364" spans="1:19">
      <c r="A364" s="64">
        <v>2</v>
      </c>
      <c r="B364" s="64"/>
      <c r="C364" s="12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3">
        <f t="shared" si="227"/>
        <v>0</v>
      </c>
      <c r="O364" s="9">
        <f t="shared" si="228"/>
        <v>0</v>
      </c>
      <c r="P364" s="4">
        <f t="shared" ref="P364" si="231">IF(O364=0,0,IF(F364="OŽ",IF(L364&gt;35,0,IF(J364&gt;35,(36-L364)*1.836,((36-L364)-(36-J364))*1.836)),0)+IF(F364="PČ",IF(L364&gt;31,0,IF(J364&gt;31,(32-L364)*1.347,((32-L364)-(32-J364))*1.347)),0)+ IF(F364="PČneol",IF(L364&gt;15,0,IF(J364&gt;15,(16-L364)*0.255,((16-L364)-(16-J364))*0.255)),0)+IF(F364="PŽ",IF(L364&gt;31,0,IF(J364&gt;31,(32-L364)*0.255,((32-L364)-(32-J364))*0.255)),0)+IF(F364="EČ",IF(L364&gt;23,0,IF(J364&gt;23,(24-L364)*0.612,((24-L364)-(24-J364))*0.612)),0)+IF(F364="EČneol",IF(L364&gt;7,0,IF(J364&gt;7,(8-L364)*0.204,((8-L364)-(8-J364))*0.204)),0)+IF(F364="EŽ",IF(L364&gt;23,0,IF(J364&gt;23,(24-L364)*0.204,((24-L364)-(24-J364))*0.204)),0)+IF(F364="PT",IF(L364&gt;31,0,IF(J364&gt;31,(32-L364)*0.204,((32-L364)-(32-J364))*0.204)),0)+IF(F364="JOŽ",IF(L364&gt;23,0,IF(J364&gt;23,(24-L364)*0.255,((24-L364)-(24-J364))*0.255)),0)+IF(F364="JPČ",IF(L364&gt;23,0,IF(J364&gt;23,(24-L364)*0.204,((24-L364)-(24-J364))*0.204)),0)+IF(F364="JEČ",IF(L364&gt;15,0,IF(J364&gt;15,(16-L364)*0.102,((16-L364)-(16-J364))*0.102)),0)+IF(F364="JEOF",IF(L364&gt;15,0,IF(J364&gt;15,(16-L364)*0.102,((16-L364)-(16-J364))*0.102)),0)+IF(F364="JnPČ",IF(L364&gt;15,0,IF(J364&gt;15,(16-L364)*0.153,((16-L364)-(16-J364))*0.153)),0)+IF(F364="JnEČ",IF(L364&gt;15,0,IF(J364&gt;15,(16-L364)*0.0765,((16-L364)-(16-J364))*0.0765)),0)+IF(F364="JčPČ",IF(L364&gt;15,0,IF(J364&gt;15,(16-L364)*0.06375,((16-L364)-(16-J364))*0.06375)),0)+IF(F364="JčEČ",IF(L364&gt;15,0,IF(J364&gt;15,(16-L364)*0.051,((16-L364)-(16-J364))*0.051)),0)+IF(F364="NEAK",IF(L364&gt;23,0,IF(J364&gt;23,(24-L364)*0.03444,((24-L364)-(24-J364))*0.03444)),0))</f>
        <v>0</v>
      </c>
      <c r="Q364" s="11">
        <f t="shared" ref="Q364" si="232">IF(ISERROR(P364*100/N364),0,(P364*100/N364))</f>
        <v>0</v>
      </c>
      <c r="R364" s="10">
        <f>IF(Q364&lt;=30,O364+P364,O364+O364*0.3)*IF(G364=1,0.4,IF(G364=2,0.75,IF(G364="1 (kas 4 m. 1 k. nerengiamos)",0.52,1)))*IF(D364="olimpinė",1,IF(M364="Ne",0.5,1))*IF(OR(A$5="Lietuvos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federacija"),IF(OR(J364&lt;8,K364&lt;16),0,1),1)*E364*IF(I364&lt;=1,1,1/I364)*IF(OR(A$5="Lietuvos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4" s="8"/>
    </row>
    <row r="365" spans="1:19" ht="15" customHeight="1">
      <c r="A365" s="67" t="s">
        <v>33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9"/>
      <c r="R365" s="10">
        <f>SUM(R363:R364)</f>
        <v>0</v>
      </c>
      <c r="S365" s="8"/>
    </row>
    <row r="366" spans="1:19" ht="15.75">
      <c r="A366" s="24" t="s">
        <v>34</v>
      </c>
      <c r="B366" s="2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6"/>
      <c r="S366" s="8"/>
    </row>
    <row r="367" spans="1:19">
      <c r="A367" s="49" t="s">
        <v>46</v>
      </c>
      <c r="B367" s="49"/>
      <c r="C367" s="49"/>
      <c r="D367" s="49"/>
      <c r="E367" s="49"/>
      <c r="F367" s="49"/>
      <c r="G367" s="49"/>
      <c r="H367" s="49"/>
      <c r="I367" s="49"/>
      <c r="J367" s="15"/>
      <c r="K367" s="15"/>
      <c r="L367" s="15"/>
      <c r="M367" s="15"/>
      <c r="N367" s="15"/>
      <c r="O367" s="15"/>
      <c r="P367" s="15"/>
      <c r="Q367" s="15"/>
      <c r="R367" s="16"/>
      <c r="S367" s="8"/>
    </row>
    <row r="368" spans="1:19" s="8" customFormat="1">
      <c r="A368" s="49"/>
      <c r="B368" s="49"/>
      <c r="C368" s="49"/>
      <c r="D368" s="49"/>
      <c r="E368" s="49"/>
      <c r="F368" s="49"/>
      <c r="G368" s="49"/>
      <c r="H368" s="49"/>
      <c r="I368" s="49"/>
      <c r="J368" s="15"/>
      <c r="K368" s="15"/>
      <c r="L368" s="15"/>
      <c r="M368" s="15"/>
      <c r="N368" s="15"/>
      <c r="O368" s="15"/>
      <c r="P368" s="15"/>
      <c r="Q368" s="15"/>
      <c r="R368" s="16"/>
    </row>
    <row r="369" spans="1:19" ht="15" customHeight="1">
      <c r="A369" s="72" t="s">
        <v>97</v>
      </c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60"/>
      <c r="R369" s="8"/>
      <c r="S369" s="8"/>
    </row>
    <row r="370" spans="1:19" ht="15" customHeight="1">
      <c r="A370" s="74" t="s">
        <v>27</v>
      </c>
      <c r="B370" s="75"/>
      <c r="C370" s="75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60"/>
      <c r="R370" s="8"/>
      <c r="S370" s="8"/>
    </row>
    <row r="371" spans="1:19" ht="15" customHeight="1">
      <c r="A371" s="70" t="s">
        <v>40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60"/>
      <c r="R371" s="8"/>
      <c r="S371" s="8"/>
    </row>
    <row r="372" spans="1:19">
      <c r="A372" s="64">
        <v>1</v>
      </c>
      <c r="B372" s="64"/>
      <c r="C372" s="12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3">
        <f t="shared" ref="N372" si="233">(IF(F372="OŽ",IF(L372=1,550.8,IF(L372=2,426.38,IF(L372=3,342.14,IF(L372=4,181.44,IF(L372=5,168.48,IF(L372=6,155.52,IF(L372=7,148.5,IF(L372=8,144,0))))))))+IF(L372&lt;=8,0,IF(L372&lt;=16,137.7,IF(L372&lt;=24,108,IF(L372&lt;=32,80.1,IF(L372&lt;=36,52.2,0)))))-IF(L372&lt;=8,0,IF(L372&lt;=16,(L372-9)*2.754,IF(L372&lt;=24,(L372-17)* 2.754,IF(L372&lt;=32,(L372-25)* 2.754,IF(L372&lt;=36,(L372-33)*2.754,0))))),0)+IF(F372="PČ",IF(L372=1,449,IF(L372=2,314.6,IF(L372=3,238,IF(L372=4,172,IF(L372=5,159,IF(L372=6,145,IF(L372=7,132,IF(L372=8,119,0))))))))+IF(L372&lt;=8,0,IF(L372&lt;=16,88,IF(L372&lt;=24,55,IF(L372&lt;=32,22,0))))-IF(L372&lt;=8,0,IF(L372&lt;=16,(L372-9)*2.245,IF(L372&lt;=24,(L372-17)*2.245,IF(L372&lt;=32,(L372-25)*2.245,0)))),0)+IF(F372="PČneol",IF(L372=1,85,IF(L372=2,64.61,IF(L372=3,50.76,IF(L372=4,16.25,IF(L372=5,15,IF(L372=6,13.75,IF(L372=7,12.5,IF(L372=8,11.25,0))))))))+IF(L372&lt;=8,0,IF(L372&lt;=16,9,0))-IF(L372&lt;=8,0,IF(L372&lt;=16,(L372-9)*0.425,0)),0)+IF(F372="PŽ",IF(L372=1,85,IF(L372=2,59.5,IF(L372=3,45,IF(L372=4,32.5,IF(L372=5,30,IF(L372=6,27.5,IF(L372=7,25,IF(L372=8,22.5,0))))))))+IF(L372&lt;=8,0,IF(L372&lt;=16,19,IF(L372&lt;=24,13,IF(L372&lt;=32,8,0))))-IF(L372&lt;=8,0,IF(L372&lt;=16,(L372-9)*0.425,IF(L372&lt;=24,(L372-17)*0.425,IF(L372&lt;=32,(L372-25)*0.425,0)))),0)+IF(F372="EČ",IF(L372=1,204,IF(L372=2,156.24,IF(L372=3,123.84,IF(L372=4,72,IF(L372=5,66,IF(L372=6,60,IF(L372=7,54,IF(L372=8,48,0))))))))+IF(L372&lt;=8,0,IF(L372&lt;=16,40,IF(L372&lt;=24,25,0)))-IF(L372&lt;=8,0,IF(L372&lt;=16,(L372-9)*1.02,IF(L372&lt;=24,(L372-17)*1.02,0))),0)+IF(F372="EČneol",IF(L372=1,68,IF(L372=2,51.69,IF(L372=3,40.61,IF(L372=4,13,IF(L372=5,12,IF(L372=6,11,IF(L372=7,10,IF(L372=8,9,0)))))))))+IF(F372="EŽ",IF(L372=1,68,IF(L372=2,47.6,IF(L372=3,36,IF(L372=4,18,IF(L372=5,16.5,IF(L372=6,15,IF(L372=7,13.5,IF(L372=8,12,0))))))))+IF(L372&lt;=8,0,IF(L372&lt;=16,10,IF(L372&lt;=24,6,0)))-IF(L372&lt;=8,0,IF(L372&lt;=16,(L372-9)*0.34,IF(L372&lt;=24,(L372-17)*0.34,0))),0)+IF(F372="PT",IF(L372=1,68,IF(L372=2,52.08,IF(L372=3,41.28,IF(L372=4,24,IF(L372=5,22,IF(L372=6,20,IF(L372=7,18,IF(L372=8,16,0))))))))+IF(L372&lt;=8,0,IF(L372&lt;=16,13,IF(L372&lt;=24,9,IF(L372&lt;=32,4,0))))-IF(L372&lt;=8,0,IF(L372&lt;=16,(L372-9)*0.34,IF(L372&lt;=24,(L372-17)*0.34,IF(L372&lt;=32,(L372-25)*0.34,0)))),0)+IF(F372="JOŽ",IF(L372=1,85,IF(L372=2,59.5,IF(L372=3,45,IF(L372=4,32.5,IF(L372=5,30,IF(L372=6,27.5,IF(L372=7,25,IF(L372=8,22.5,0))))))))+IF(L372&lt;=8,0,IF(L372&lt;=16,19,IF(L372&lt;=24,13,0)))-IF(L372&lt;=8,0,IF(L372&lt;=16,(L372-9)*0.425,IF(L372&lt;=24,(L372-17)*0.425,0))),0)+IF(F372="JPČ",IF(L372=1,68,IF(L372=2,47.6,IF(L372=3,36,IF(L372=4,26,IF(L372=5,24,IF(L372=6,22,IF(L372=7,20,IF(L372=8,18,0))))))))+IF(L372&lt;=8,0,IF(L372&lt;=16,13,IF(L372&lt;=24,9,0)))-IF(L372&lt;=8,0,IF(L372&lt;=16,(L372-9)*0.34,IF(L372&lt;=24,(L372-17)*0.34,0))),0)+IF(F372="JEČ",IF(L372=1,34,IF(L372=2,26.04,IF(L372=3,20.6,IF(L372=4,12,IF(L372=5,11,IF(L372=6,10,IF(L372=7,9,IF(L372=8,8,0))))))))+IF(L372&lt;=8,0,IF(L372&lt;=16,6,0))-IF(L372&lt;=8,0,IF(L372&lt;=16,(L372-9)*0.17,0)),0)+IF(F372="JEOF",IF(L372=1,34,IF(L372=2,26.04,IF(L372=3,20.6,IF(L372=4,12,IF(L372=5,11,IF(L372=6,10,IF(L372=7,9,IF(L372=8,8,0))))))))+IF(L372&lt;=8,0,IF(L372&lt;=16,6,0))-IF(L372&lt;=8,0,IF(L372&lt;=16,(L372-9)*0.17,0)),0)+IF(F372="JnPČ",IF(L372=1,51,IF(L372=2,35.7,IF(L372=3,27,IF(L372=4,19.5,IF(L372=5,18,IF(L372=6,16.5,IF(L372=7,15,IF(L372=8,13.5,0))))))))+IF(L372&lt;=8,0,IF(L372&lt;=16,10,0))-IF(L372&lt;=8,0,IF(L372&lt;=16,(L372-9)*0.255,0)),0)+IF(F372="JnEČ",IF(L372=1,25.5,IF(L372=2,19.53,IF(L372=3,15.48,IF(L372=4,9,IF(L372=5,8.25,IF(L372=6,7.5,IF(L372=7,6.75,IF(L372=8,6,0))))))))+IF(L372&lt;=8,0,IF(L372&lt;=16,5,0))-IF(L372&lt;=8,0,IF(L372&lt;=16,(L372-9)*0.1275,0)),0)+IF(F372="JčPČ",IF(L372=1,21.25,IF(L372=2,14.5,IF(L372=3,11.5,IF(L372=4,7,IF(L372=5,6.5,IF(L372=6,6,IF(L372=7,5.5,IF(L372=8,5,0))))))))+IF(L372&lt;=8,0,IF(L372&lt;=16,4,0))-IF(L372&lt;=8,0,IF(L372&lt;=16,(L372-9)*0.10625,0)),0)+IF(F372="JčEČ",IF(L372=1,17,IF(L372=2,13.02,IF(L372=3,10.32,IF(L372=4,6,IF(L372=5,5.5,IF(L372=6,5,IF(L372=7,4.5,IF(L372=8,4,0))))))))+IF(L372&lt;=8,0,IF(L372&lt;=16,3,0))-IF(L372&lt;=8,0,IF(L372&lt;=16,(L372-9)*0.085,0)),0)+IF(F372="NEAK",IF(L372=1,11.48,IF(L372=2,8.79,IF(L372=3,6.97,IF(L372=4,4.05,IF(L372=5,3.71,IF(L372=6,3.38,IF(L372=7,3.04,IF(L372=8,2.7,0))))))))+IF(L372&lt;=8,0,IF(L372&lt;=16,2,IF(L372&lt;=24,1.3,0)))-IF(L372&lt;=8,0,IF(L372&lt;=16,(L372-9)*0.0574,IF(L372&lt;=24,(L372-17)*0.0574,0))),0))*IF(L372&lt;0,1,IF(OR(F372="PČ",F372="PŽ",F372="PT"),IF(J372&lt;32,J372/32,1),1))* IF(L372&lt;0,1,IF(OR(F372="EČ",F372="EŽ",F372="JOŽ",F372="JPČ",F372="NEAK"),IF(J372&lt;24,J372/24,1),1))*IF(L372&lt;0,1,IF(OR(F372="PČneol",F372="JEČ",F372="JEOF",F372="JnPČ",F372="JnEČ",F372="JčPČ",F372="JčEČ"),IF(J372&lt;16,J372/16,1),1))*IF(L372&lt;0,1,IF(F372="EČneol",IF(J372&lt;8,J372/8,1),1))</f>
        <v>0</v>
      </c>
      <c r="O372" s="9">
        <f t="shared" ref="O372" si="234">IF(F372="OŽ",N372,IF(H372="Ne",IF(J372*0.3&lt;J372-L372,N372,0),IF(J372*0.1&lt;J372-L372,N372,0)))</f>
        <v>0</v>
      </c>
      <c r="P372" s="4">
        <f t="shared" ref="P372" si="235">IF(O372=0,0,IF(F372="OŽ",IF(L372&gt;35,0,IF(J372&gt;35,(36-L372)*1.836,((36-L372)-(36-J372))*1.836)),0)+IF(F372="PČ",IF(L372&gt;31,0,IF(J372&gt;31,(32-L372)*1.347,((32-L372)-(32-J372))*1.347)),0)+ IF(F372="PČneol",IF(L372&gt;15,0,IF(J372&gt;15,(16-L372)*0.255,((16-L372)-(16-J372))*0.255)),0)+IF(F372="PŽ",IF(L372&gt;31,0,IF(J372&gt;31,(32-L372)*0.255,((32-L372)-(32-J372))*0.255)),0)+IF(F372="EČ",IF(L372&gt;23,0,IF(J372&gt;23,(24-L372)*0.612,((24-L372)-(24-J372))*0.612)),0)+IF(F372="EČneol",IF(L372&gt;7,0,IF(J372&gt;7,(8-L372)*0.204,((8-L372)-(8-J372))*0.204)),0)+IF(F372="EŽ",IF(L372&gt;23,0,IF(J372&gt;23,(24-L372)*0.204,((24-L372)-(24-J372))*0.204)),0)+IF(F372="PT",IF(L372&gt;31,0,IF(J372&gt;31,(32-L372)*0.204,((32-L372)-(32-J372))*0.204)),0)+IF(F372="JOŽ",IF(L372&gt;23,0,IF(J372&gt;23,(24-L372)*0.255,((24-L372)-(24-J372))*0.255)),0)+IF(F372="JPČ",IF(L372&gt;23,0,IF(J372&gt;23,(24-L372)*0.204,((24-L372)-(24-J372))*0.204)),0)+IF(F372="JEČ",IF(L372&gt;15,0,IF(J372&gt;15,(16-L372)*0.102,((16-L372)-(16-J372))*0.102)),0)+IF(F372="JEOF",IF(L372&gt;15,0,IF(J372&gt;15,(16-L372)*0.102,((16-L372)-(16-J372))*0.102)),0)+IF(F372="JnPČ",IF(L372&gt;15,0,IF(J372&gt;15,(16-L372)*0.153,((16-L372)-(16-J372))*0.153)),0)+IF(F372="JnEČ",IF(L372&gt;15,0,IF(J372&gt;15,(16-L372)*0.0765,((16-L372)-(16-J372))*0.0765)),0)+IF(F372="JčPČ",IF(L372&gt;15,0,IF(J372&gt;15,(16-L372)*0.06375,((16-L372)-(16-J372))*0.06375)),0)+IF(F372="JčEČ",IF(L372&gt;15,0,IF(J372&gt;15,(16-L372)*0.051,((16-L372)-(16-J372))*0.051)),0)+IF(F372="NEAK",IF(L372&gt;23,0,IF(J372&gt;23,(24-L372)*0.03444,((24-L372)-(24-J372))*0.03444)),0))</f>
        <v>0</v>
      </c>
      <c r="Q372" s="11">
        <f t="shared" ref="Q372" si="236">IF(ISERROR(P372*100/N372),0,(P372*100/N372))</f>
        <v>0</v>
      </c>
      <c r="R372" s="10">
        <f>IF(Q372&lt;=30,O372+P372,O372+O372*0.3)*IF(G372=1,0.4,IF(G372=2,0.75,IF(G372="1 (kas 4 m. 1 k. nerengiamos)",0.52,1)))*IF(D372="olimpinė",1,IF(M372="Ne",0.5,1))*IF(OR(A$5="Lietuvos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federacija"),IF(OR(J372&lt;8,K372&lt;16),0,1),1)*E372*IF(I372&lt;=1,1,1/I372)*IF(OR(A$5="Lietuvos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2" s="8"/>
    </row>
    <row r="373" spans="1:19">
      <c r="A373" s="64">
        <v>2</v>
      </c>
      <c r="B373" s="64"/>
      <c r="C373" s="12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3">
        <f>(IF(F373="OŽ",IF(L373=1,550.8,IF(L373=2,426.38,IF(L373=3,342.14,IF(L373=4,181.44,IF(L373=5,168.48,IF(L373=6,155.52,IF(L373=7,148.5,IF(L373=8,144,0))))))))+IF(L373&lt;=8,0,IF(L373&lt;=16,137.7,IF(L373&lt;=24,108,IF(L373&lt;=32,80.1,IF(L373&lt;=36,52.2,0)))))-IF(L373&lt;=8,0,IF(L373&lt;=16,(L373-9)*2.754,IF(L373&lt;=24,(L373-17)* 2.754,IF(L373&lt;=32,(L373-25)* 2.754,IF(L373&lt;=36,(L373-33)*2.754,0))))),0)+IF(F373="PČ",IF(L373=1,449,IF(L373=2,314.6,IF(L373=3,238,IF(L373=4,172,IF(L373=5,159,IF(L373=6,145,IF(L373=7,132,IF(L373=8,119,0))))))))+IF(L373&lt;=8,0,IF(L373&lt;=16,88,IF(L373&lt;=24,55,IF(L373&lt;=32,22,0))))-IF(L373&lt;=8,0,IF(L373&lt;=16,(L373-9)*2.245,IF(L373&lt;=24,(L373-17)*2.245,IF(L373&lt;=32,(L373-25)*2.245,0)))),0)+IF(F373="PČneol",IF(L373=1,85,IF(L373=2,64.61,IF(L373=3,50.76,IF(L373=4,16.25,IF(L373=5,15,IF(L373=6,13.75,IF(L373=7,12.5,IF(L373=8,11.25,0))))))))+IF(L373&lt;=8,0,IF(L373&lt;=16,9,0))-IF(L373&lt;=8,0,IF(L373&lt;=16,(L373-9)*0.425,0)),0)+IF(F373="PŽ",IF(L373=1,85,IF(L373=2,59.5,IF(L373=3,45,IF(L373=4,32.5,IF(L373=5,30,IF(L373=6,27.5,IF(L373=7,25,IF(L373=8,22.5,0))))))))+IF(L373&lt;=8,0,IF(L373&lt;=16,19,IF(L373&lt;=24,13,IF(L373&lt;=32,8,0))))-IF(L373&lt;=8,0,IF(L373&lt;=16,(L373-9)*0.425,IF(L373&lt;=24,(L373-17)*0.425,IF(L373&lt;=32,(L373-25)*0.425,0)))),0)+IF(F373="EČ",IF(L373=1,204,IF(L373=2,156.24,IF(L373=3,123.84,IF(L373=4,72,IF(L373=5,66,IF(L373=6,60,IF(L373=7,54,IF(L373=8,48,0))))))))+IF(L373&lt;=8,0,IF(L373&lt;=16,40,IF(L373&lt;=24,25,0)))-IF(L373&lt;=8,0,IF(L373&lt;=16,(L373-9)*1.02,IF(L373&lt;=24,(L373-17)*1.02,0))),0)+IF(F373="EČneol",IF(L373=1,68,IF(L373=2,51.69,IF(L373=3,40.61,IF(L373=4,13,IF(L373=5,12,IF(L373=6,11,IF(L373=7,10,IF(L373=8,9,0)))))))))+IF(F373="EŽ",IF(L373=1,68,IF(L373=2,47.6,IF(L373=3,36,IF(L373=4,18,IF(L373=5,16.5,IF(L373=6,15,IF(L373=7,13.5,IF(L373=8,12,0))))))))+IF(L373&lt;=8,0,IF(L373&lt;=16,10,IF(L373&lt;=24,6,0)))-IF(L373&lt;=8,0,IF(L373&lt;=16,(L373-9)*0.34,IF(L373&lt;=24,(L373-17)*0.34,0))),0)+IF(F373="PT",IF(L373=1,68,IF(L373=2,52.08,IF(L373=3,41.28,IF(L373=4,24,IF(L373=5,22,IF(L373=6,20,IF(L373=7,18,IF(L373=8,16,0))))))))+IF(L373&lt;=8,0,IF(L373&lt;=16,13,IF(L373&lt;=24,9,IF(L373&lt;=32,4,0))))-IF(L373&lt;=8,0,IF(L373&lt;=16,(L373-9)*0.34,IF(L373&lt;=24,(L373-17)*0.34,IF(L373&lt;=32,(L373-25)*0.34,0)))),0)+IF(F373="JOŽ",IF(L373=1,85,IF(L373=2,59.5,IF(L373=3,45,IF(L373=4,32.5,IF(L373=5,30,IF(L373=6,27.5,IF(L373=7,25,IF(L373=8,22.5,0))))))))+IF(L373&lt;=8,0,IF(L373&lt;=16,19,IF(L373&lt;=24,13,0)))-IF(L373&lt;=8,0,IF(L373&lt;=16,(L373-9)*0.425,IF(L373&lt;=24,(L373-17)*0.425,0))),0)+IF(F373="JPČ",IF(L373=1,68,IF(L373=2,47.6,IF(L373=3,36,IF(L373=4,26,IF(L373=5,24,IF(L373=6,22,IF(L373=7,20,IF(L373=8,18,0))))))))+IF(L373&lt;=8,0,IF(L373&lt;=16,13,IF(L373&lt;=24,9,0)))-IF(L373&lt;=8,0,IF(L373&lt;=16,(L373-9)*0.34,IF(L373&lt;=24,(L373-17)*0.34,0))),0)+IF(F373="JEČ",IF(L373=1,34,IF(L373=2,26.04,IF(L373=3,20.6,IF(L373=4,12,IF(L373=5,11,IF(L373=6,10,IF(L373=7,9,IF(L373=8,8,0))))))))+IF(L373&lt;=8,0,IF(L373&lt;=16,6,0))-IF(L373&lt;=8,0,IF(L373&lt;=16,(L373-9)*0.17,0)),0)+IF(F373="JEOF",IF(L373=1,34,IF(L373=2,26.04,IF(L373=3,20.6,IF(L373=4,12,IF(L373=5,11,IF(L373=6,10,IF(L373=7,9,IF(L373=8,8,0))))))))+IF(L373&lt;=8,0,IF(L373&lt;=16,6,0))-IF(L373&lt;=8,0,IF(L373&lt;=16,(L373-9)*0.17,0)),0)+IF(F373="JnPČ",IF(L373=1,51,IF(L373=2,35.7,IF(L373=3,27,IF(L373=4,19.5,IF(L373=5,18,IF(L373=6,16.5,IF(L373=7,15,IF(L373=8,13.5,0))))))))+IF(L373&lt;=8,0,IF(L373&lt;=16,10,0))-IF(L373&lt;=8,0,IF(L373&lt;=16,(L373-9)*0.255,0)),0)+IF(F373="JnEČ",IF(L373=1,25.5,IF(L373=2,19.53,IF(L373=3,15.48,IF(L373=4,9,IF(L373=5,8.25,IF(L373=6,7.5,IF(L373=7,6.75,IF(L373=8,6,0))))))))+IF(L373&lt;=8,0,IF(L373&lt;=16,5,0))-IF(L373&lt;=8,0,IF(L373&lt;=16,(L373-9)*0.1275,0)),0)+IF(F373="JčPČ",IF(L373=1,21.25,IF(L373=2,14.5,IF(L373=3,11.5,IF(L373=4,7,IF(L373=5,6.5,IF(L373=6,6,IF(L373=7,5.5,IF(L373=8,5,0))))))))+IF(L373&lt;=8,0,IF(L373&lt;=16,4,0))-IF(L373&lt;=8,0,IF(L373&lt;=16,(L373-9)*0.10625,0)),0)+IF(F373="JčEČ",IF(L373=1,17,IF(L373=2,13.02,IF(L373=3,10.32,IF(L373=4,6,IF(L373=5,5.5,IF(L373=6,5,IF(L373=7,4.5,IF(L373=8,4,0))))))))+IF(L373&lt;=8,0,IF(L373&lt;=16,3,0))-IF(L373&lt;=8,0,IF(L373&lt;=16,(L373-9)*0.085,0)),0)+IF(F373="NEAK",IF(L373=1,11.48,IF(L373=2,8.79,IF(L373=3,6.97,IF(L373=4,4.05,IF(L373=5,3.71,IF(L373=6,3.38,IF(L373=7,3.04,IF(L373=8,2.7,0))))))))+IF(L373&lt;=8,0,IF(L373&lt;=16,2,IF(L373&lt;=24,1.3,0)))-IF(L373&lt;=8,0,IF(L373&lt;=16,(L373-9)*0.0574,IF(L373&lt;=24,(L373-17)*0.0574,0))),0))*IF(L373&lt;0,1,IF(OR(F373="PČ",F373="PŽ",F373="PT"),IF(J373&lt;32,J373/32,1),1))* IF(L373&lt;0,1,IF(OR(F373="EČ",F373="EŽ",F373="JOŽ",F373="JPČ",F373="NEAK"),IF(J373&lt;24,J373/24,1),1))*IF(L373&lt;0,1,IF(OR(F373="PČneol",F373="JEČ",F373="JEOF",F373="JnPČ",F373="JnEČ",F373="JčPČ",F373="JčEČ"),IF(J373&lt;16,J373/16,1),1))*IF(L373&lt;0,1,IF(F373="EČneol",IF(J373&lt;8,J373/8,1),1))</f>
        <v>0</v>
      </c>
      <c r="O373" s="9">
        <f>IF(F373="OŽ",N373,IF(H373="Ne",IF(J373*0.3&lt;J373-L373,N373,0),IF(J373*0.1&lt;J373-L373,N373,0)))</f>
        <v>0</v>
      </c>
      <c r="P373" s="4">
        <f t="shared" ref="P373" si="237">IF(O373=0,0,IF(F373="OŽ",IF(L373&gt;35,0,IF(J373&gt;35,(36-L373)*1.836,((36-L373)-(36-J373))*1.836)),0)+IF(F373="PČ",IF(L373&gt;31,0,IF(J373&gt;31,(32-L373)*1.347,((32-L373)-(32-J373))*1.347)),0)+ IF(F373="PČneol",IF(L373&gt;15,0,IF(J373&gt;15,(16-L373)*0.255,((16-L373)-(16-J373))*0.255)),0)+IF(F373="PŽ",IF(L373&gt;31,0,IF(J373&gt;31,(32-L373)*0.255,((32-L373)-(32-J373))*0.255)),0)+IF(F373="EČ",IF(L373&gt;23,0,IF(J373&gt;23,(24-L373)*0.612,((24-L373)-(24-J373))*0.612)),0)+IF(F373="EČneol",IF(L373&gt;7,0,IF(J373&gt;7,(8-L373)*0.204,((8-L373)-(8-J373))*0.204)),0)+IF(F373="EŽ",IF(L373&gt;23,0,IF(J373&gt;23,(24-L373)*0.204,((24-L373)-(24-J373))*0.204)),0)+IF(F373="PT",IF(L373&gt;31,0,IF(J373&gt;31,(32-L373)*0.204,((32-L373)-(32-J373))*0.204)),0)+IF(F373="JOŽ",IF(L373&gt;23,0,IF(J373&gt;23,(24-L373)*0.255,((24-L373)-(24-J373))*0.255)),0)+IF(F373="JPČ",IF(L373&gt;23,0,IF(J373&gt;23,(24-L373)*0.204,((24-L373)-(24-J373))*0.204)),0)+IF(F373="JEČ",IF(L373&gt;15,0,IF(J373&gt;15,(16-L373)*0.102,((16-L373)-(16-J373))*0.102)),0)+IF(F373="JEOF",IF(L373&gt;15,0,IF(J373&gt;15,(16-L373)*0.102,((16-L373)-(16-J373))*0.102)),0)+IF(F373="JnPČ",IF(L373&gt;15,0,IF(J373&gt;15,(16-L373)*0.153,((16-L373)-(16-J373))*0.153)),0)+IF(F373="JnEČ",IF(L373&gt;15,0,IF(J373&gt;15,(16-L373)*0.0765,((16-L373)-(16-J373))*0.0765)),0)+IF(F373="JčPČ",IF(L373&gt;15,0,IF(J373&gt;15,(16-L373)*0.06375,((16-L373)-(16-J373))*0.06375)),0)+IF(F373="JčEČ",IF(L373&gt;15,0,IF(J373&gt;15,(16-L373)*0.051,((16-L373)-(16-J373))*0.051)),0)+IF(F373="NEAK",IF(L373&gt;23,0,IF(J373&gt;23,(24-L373)*0.03444,((24-L373)-(24-J373))*0.03444)),0))</f>
        <v>0</v>
      </c>
      <c r="Q373" s="11">
        <f t="shared" ref="Q373" si="238">IF(ISERROR(P373*100/N373),0,(P373*100/N373))</f>
        <v>0</v>
      </c>
      <c r="R373" s="10">
        <f>IF(Q373&lt;=30,O373+P373,O373+O373*0.3)*IF(G373=1,0.4,IF(G373=2,0.75,IF(G373="1 (kas 4 m. 1 k. nerengiamos)",0.52,1)))*IF(D373="olimpinė",1,IF(M373="Ne",0.5,1))*IF(OR(A$5="Lietuvos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federacija"),IF(OR(J373&lt;8,K373&lt;16),0,1),1)*E373*IF(I373&lt;=1,1,1/I373)*IF(OR(A$5="Lietuvos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3" s="8"/>
    </row>
    <row r="374" spans="1:19" ht="15" customHeight="1">
      <c r="A374" s="67" t="s">
        <v>33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9"/>
      <c r="R374" s="10">
        <f>SUM(R372:R373)</f>
        <v>0</v>
      </c>
      <c r="S374" s="8"/>
    </row>
    <row r="375" spans="1:19" ht="15.75">
      <c r="A375" s="24" t="s">
        <v>34</v>
      </c>
      <c r="B375" s="2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6"/>
      <c r="S375" s="8"/>
    </row>
    <row r="376" spans="1:19">
      <c r="A376" s="49" t="s">
        <v>46</v>
      </c>
      <c r="B376" s="49"/>
      <c r="C376" s="49"/>
      <c r="D376" s="49"/>
      <c r="E376" s="49"/>
      <c r="F376" s="49"/>
      <c r="G376" s="49"/>
      <c r="H376" s="49"/>
      <c r="I376" s="49"/>
      <c r="J376" s="15"/>
      <c r="K376" s="15"/>
      <c r="L376" s="15"/>
      <c r="M376" s="15"/>
      <c r="N376" s="15"/>
      <c r="O376" s="15"/>
      <c r="P376" s="15"/>
      <c r="Q376" s="15"/>
      <c r="R376" s="16"/>
      <c r="S376" s="8"/>
    </row>
    <row r="377" spans="1:19">
      <c r="A377" s="49"/>
      <c r="B377" s="49"/>
      <c r="C377" s="49"/>
      <c r="D377" s="49"/>
      <c r="E377" s="49"/>
      <c r="F377" s="49"/>
      <c r="G377" s="49"/>
      <c r="H377" s="49"/>
      <c r="I377" s="49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>
      <c r="A378" s="76" t="s">
        <v>98</v>
      </c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8"/>
      <c r="R378" s="100">
        <f>SUM(R22+R37+R51+R63+R72+R83+R93+R105+R116+R130+R142+R156+R169+R182+R192+R202+R212+R221+R230+R239+R248+R257+R266+R275+R284+R293+R302+R311+R320+R329+R338+R347+R356+R365+R374)</f>
        <v>3171.194375</v>
      </c>
      <c r="S378" s="8"/>
    </row>
    <row r="379" spans="1:19">
      <c r="A379" s="7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1"/>
      <c r="R379" s="101"/>
      <c r="S379" s="8"/>
    </row>
    <row r="380" spans="1:1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6"/>
      <c r="P380" s="6"/>
      <c r="Q380" s="6"/>
      <c r="R380" s="7"/>
      <c r="S380" s="8"/>
    </row>
    <row r="381" spans="1:19" ht="15.75">
      <c r="A381" s="85" t="s">
        <v>99</v>
      </c>
      <c r="B381" s="85"/>
      <c r="C381" s="85"/>
      <c r="D381" s="85"/>
      <c r="E381" s="85"/>
      <c r="F381" s="8"/>
      <c r="G381" s="8"/>
      <c r="H381" s="8"/>
      <c r="J381" s="8"/>
      <c r="L381" s="8"/>
      <c r="M381" s="8"/>
      <c r="R381" s="8"/>
      <c r="S381" s="8"/>
    </row>
    <row r="382" spans="1:19" ht="15.75">
      <c r="A382" s="61"/>
      <c r="B382" s="61"/>
      <c r="C382" s="61"/>
      <c r="D382" s="61"/>
      <c r="E382" s="61"/>
      <c r="F382" s="8"/>
      <c r="G382" s="8"/>
      <c r="H382" s="8"/>
      <c r="J382" s="8"/>
      <c r="L382" s="8"/>
      <c r="M382" s="8"/>
      <c r="R382" s="8"/>
      <c r="S382" s="8"/>
    </row>
    <row r="383" spans="1:19" ht="15.75">
      <c r="A383" s="61"/>
      <c r="B383" s="61"/>
      <c r="C383" s="61"/>
      <c r="D383" s="61"/>
      <c r="E383" s="61"/>
      <c r="F383" s="8"/>
      <c r="G383" s="8"/>
      <c r="H383" s="8"/>
      <c r="J383" s="8"/>
      <c r="L383" s="8"/>
      <c r="M383" s="8"/>
      <c r="R383" s="8"/>
      <c r="S383" s="8"/>
    </row>
    <row r="384" spans="1:19" ht="15.75">
      <c r="A384" s="61"/>
      <c r="B384" s="61"/>
      <c r="C384" s="61"/>
      <c r="D384" s="61"/>
      <c r="E384" s="61"/>
      <c r="F384" s="8"/>
      <c r="G384" s="8"/>
      <c r="H384" s="8"/>
      <c r="J384" s="8"/>
      <c r="L384" s="8"/>
      <c r="M384" s="8"/>
      <c r="R384" s="8"/>
      <c r="S384" s="8"/>
    </row>
    <row r="385" spans="1:19" ht="15.75">
      <c r="A385" s="24" t="s">
        <v>100</v>
      </c>
      <c r="B385"/>
      <c r="C385"/>
      <c r="D385"/>
      <c r="E385"/>
      <c r="F385" s="13"/>
      <c r="G385" s="13"/>
      <c r="H385" s="8"/>
      <c r="J385" s="8"/>
      <c r="L385" s="8"/>
      <c r="M385" s="8"/>
      <c r="R385" s="8"/>
      <c r="S385" s="8"/>
    </row>
    <row r="386" spans="1:19">
      <c r="A386"/>
      <c r="B386"/>
      <c r="C386"/>
      <c r="D386"/>
      <c r="E386"/>
      <c r="F386" s="13"/>
      <c r="G386" s="13"/>
      <c r="H386" s="8"/>
      <c r="J386" s="8"/>
      <c r="L386" s="8"/>
      <c r="M386" s="8"/>
      <c r="R386" s="8"/>
      <c r="S386" s="8"/>
    </row>
    <row r="387" spans="1:19" ht="15.75">
      <c r="A387" s="24" t="s">
        <v>101</v>
      </c>
      <c r="B387" t="s">
        <v>102</v>
      </c>
      <c r="C387"/>
      <c r="D387"/>
      <c r="E387"/>
      <c r="F387" s="13"/>
      <c r="G387" s="13"/>
      <c r="H387" s="8"/>
      <c r="I387" s="8" t="s">
        <v>103</v>
      </c>
      <c r="J387" s="8"/>
      <c r="L387" s="8"/>
      <c r="M387" s="8"/>
      <c r="R387" s="8"/>
      <c r="S387" s="8"/>
    </row>
    <row r="388" spans="1:19" ht="15.75">
      <c r="A388" s="25" t="s">
        <v>104</v>
      </c>
      <c r="B388"/>
      <c r="C388"/>
      <c r="D388"/>
      <c r="E388"/>
      <c r="F388" s="13"/>
      <c r="G388" s="13"/>
      <c r="H388" s="8"/>
      <c r="J388" s="8"/>
      <c r="L388" s="8"/>
      <c r="M388" s="8"/>
      <c r="R388" s="8"/>
      <c r="S388" s="8"/>
    </row>
    <row r="389" spans="1:19">
      <c r="A389" s="25" t="s">
        <v>105</v>
      </c>
      <c r="B389"/>
      <c r="C389"/>
      <c r="D389"/>
      <c r="E389"/>
      <c r="F389" s="13"/>
      <c r="G389" s="13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</sheetData>
  <mergeCells count="165">
    <mergeCell ref="A63:Q63"/>
    <mergeCell ref="A68:P68"/>
    <mergeCell ref="A69:C69"/>
    <mergeCell ref="A31:P31"/>
    <mergeCell ref="A37:Q37"/>
    <mergeCell ref="A43:P43"/>
    <mergeCell ref="A45:P45"/>
    <mergeCell ref="A51:Q51"/>
    <mergeCell ref="A30:C30"/>
    <mergeCell ref="A44:C44"/>
    <mergeCell ref="A56:C56"/>
    <mergeCell ref="A57:P57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72:Q72"/>
    <mergeCell ref="A78:P78"/>
    <mergeCell ref="A79:C79"/>
    <mergeCell ref="A80:P80"/>
    <mergeCell ref="A83:Q83"/>
    <mergeCell ref="A381:E381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378:R379"/>
    <mergeCell ref="A55:P55"/>
    <mergeCell ref="A22:Q22"/>
    <mergeCell ref="A17:P17"/>
    <mergeCell ref="A29:P29"/>
    <mergeCell ref="A99:C99"/>
    <mergeCell ref="A100:P100"/>
    <mergeCell ref="A105:Q105"/>
    <mergeCell ref="A110:P110"/>
    <mergeCell ref="A111:C111"/>
    <mergeCell ref="A88:P88"/>
    <mergeCell ref="A89:C89"/>
    <mergeCell ref="A90:P90"/>
    <mergeCell ref="A93:Q93"/>
    <mergeCell ref="A98:P98"/>
    <mergeCell ref="A130:Q130"/>
    <mergeCell ref="A136:P136"/>
    <mergeCell ref="A137:C137"/>
    <mergeCell ref="A138:P138"/>
    <mergeCell ref="A142:Q142"/>
    <mergeCell ref="A112:P112"/>
    <mergeCell ref="A116:Q116"/>
    <mergeCell ref="A124:P124"/>
    <mergeCell ref="A125:C125"/>
    <mergeCell ref="A126:P126"/>
    <mergeCell ref="A161:C161"/>
    <mergeCell ref="A162:P162"/>
    <mergeCell ref="A169:Q169"/>
    <mergeCell ref="A173:P173"/>
    <mergeCell ref="A174:C174"/>
    <mergeCell ref="A148:P148"/>
    <mergeCell ref="A149:C149"/>
    <mergeCell ref="A150:P150"/>
    <mergeCell ref="A156:Q156"/>
    <mergeCell ref="A160:P160"/>
    <mergeCell ref="A192:Q192"/>
    <mergeCell ref="A196:P196"/>
    <mergeCell ref="A197:C197"/>
    <mergeCell ref="A198:P198"/>
    <mergeCell ref="A202:Q202"/>
    <mergeCell ref="A175:P175"/>
    <mergeCell ref="A182:Q182"/>
    <mergeCell ref="A186:P186"/>
    <mergeCell ref="A187:C187"/>
    <mergeCell ref="A188:P188"/>
    <mergeCell ref="A378:Q379"/>
    <mergeCell ref="A207:P207"/>
    <mergeCell ref="A208:C208"/>
    <mergeCell ref="A209:P209"/>
    <mergeCell ref="A212:Q212"/>
    <mergeCell ref="A216:P216"/>
    <mergeCell ref="A217:C217"/>
    <mergeCell ref="A218:P218"/>
    <mergeCell ref="A221:Q221"/>
    <mergeCell ref="A225:P225"/>
    <mergeCell ref="A226:C226"/>
    <mergeCell ref="A227:P227"/>
    <mergeCell ref="A230:Q230"/>
    <mergeCell ref="A234:P234"/>
    <mergeCell ref="A235:C235"/>
    <mergeCell ref="A236:P236"/>
    <mergeCell ref="A252:P252"/>
    <mergeCell ref="A253:C253"/>
    <mergeCell ref="A254:P254"/>
    <mergeCell ref="A257:Q257"/>
    <mergeCell ref="A261:P261"/>
    <mergeCell ref="A239:Q239"/>
    <mergeCell ref="A243:P243"/>
    <mergeCell ref="A244:C244"/>
    <mergeCell ref="A245:P245"/>
    <mergeCell ref="A248:Q248"/>
    <mergeCell ref="A272:P272"/>
    <mergeCell ref="A275:Q275"/>
    <mergeCell ref="A279:P279"/>
    <mergeCell ref="A280:C280"/>
    <mergeCell ref="A281:P281"/>
    <mergeCell ref="A262:C262"/>
    <mergeCell ref="A263:P263"/>
    <mergeCell ref="A266:Q266"/>
    <mergeCell ref="A270:P270"/>
    <mergeCell ref="A271:C271"/>
    <mergeCell ref="A297:P297"/>
    <mergeCell ref="A298:C298"/>
    <mergeCell ref="A299:P299"/>
    <mergeCell ref="A302:Q302"/>
    <mergeCell ref="A306:P306"/>
    <mergeCell ref="A284:Q284"/>
    <mergeCell ref="A288:P288"/>
    <mergeCell ref="A289:C289"/>
    <mergeCell ref="A290:P290"/>
    <mergeCell ref="A293:Q293"/>
    <mergeCell ref="A317:P317"/>
    <mergeCell ref="A320:Q320"/>
    <mergeCell ref="A324:P324"/>
    <mergeCell ref="A325:C325"/>
    <mergeCell ref="A326:P326"/>
    <mergeCell ref="A307:C307"/>
    <mergeCell ref="A308:P308"/>
    <mergeCell ref="A311:Q311"/>
    <mergeCell ref="A315:P315"/>
    <mergeCell ref="A316:C316"/>
    <mergeCell ref="A342:P342"/>
    <mergeCell ref="A343:C343"/>
    <mergeCell ref="A344:P344"/>
    <mergeCell ref="A347:Q347"/>
    <mergeCell ref="A351:P351"/>
    <mergeCell ref="A329:Q329"/>
    <mergeCell ref="A333:P333"/>
    <mergeCell ref="A334:C334"/>
    <mergeCell ref="A335:P335"/>
    <mergeCell ref="A338:Q338"/>
    <mergeCell ref="A374:Q374"/>
    <mergeCell ref="A362:P362"/>
    <mergeCell ref="A365:Q365"/>
    <mergeCell ref="A369:P369"/>
    <mergeCell ref="A370:C370"/>
    <mergeCell ref="A371:P371"/>
    <mergeCell ref="A352:C352"/>
    <mergeCell ref="A353:P353"/>
    <mergeCell ref="A356:Q356"/>
    <mergeCell ref="A360:P360"/>
    <mergeCell ref="A361:C361"/>
  </mergeCells>
  <phoneticPr fontId="0" type="noConversion"/>
  <dataValidations count="4">
    <dataValidation type="list" allowBlank="1" showInputMessage="1" showErrorMessage="1" sqref="D19:D21 D372:D373 D363:D364 D354:D355 D345:D346 D336:D337 D327:D328 D318:D319 D309:D310 D300:D301 D291:D292 D282:D283 D273:D274 D32:D36 D46:D50 D58:D62 D70:D71 D81:D82 D91:D92 D101:D104 D113:D115 D127:D129 D139:D141 D151:D155 D163:D168 D176:D181 D189:D191 D199:D201 D210:D211 D219:D220 D228:D229 D237:D238 D246:D247 D264:D265 D255:D256">
      <formula1>"olimpinė,neolimpinė"</formula1>
    </dataValidation>
    <dataValidation type="list" allowBlank="1" showInputMessage="1" showErrorMessage="1" sqref="H19:H21 M19:M21 H372:H373 M372:M373 H363:H364 M363:M364 H354:H355 M354:M355 H345:H346 M345:M346 H336:H337 M336:M337 H327:H328 M327:M328 H318:H319 M318:M319 H309:H310 M309:M310 H300:H301 M300:M301 H291:H292 M291:M292 H282:H283 M282:M283 H273:H274 M273:M274 H32:H36 M32:M36 H46:H50 M46:M50 H58:H62 M58:M62 H70:H71 M70:M71 H81:H82 M81:M82 H91:H92 M91:M92 H101:H104 M101:M104 H113:H115 M113:M115 H127:H129 M127:M129 H139:H141 M139:M141 H151:H155 M151:M155 H163:H168 M163:M168 H176:H181 M176:M181 M189:M191 H189:H191 H199:H201 M199:M201 H210:H211 M210:M211 H219:H220 M219:M220 H228:H229 M228:M229 H237:H238 M237:M238 M246:M247 H246:H247 H264:H265 M264:M265 H255:H256 M255:M256">
      <formula1>"Taip,Ne"</formula1>
    </dataValidation>
    <dataValidation type="list" allowBlank="1" showInputMessage="1" showErrorMessage="1" sqref="F19:F21 F372:F373 F363:F364 F354:F355 F345:F346 F336:F337 F327:F328 F318:F319 F309:F310 F300:F301 F291:F292 F282:F283 F273:F274 F32:F36 F46:F50 F58:F62 F70:F71 F81:F82 F91:F92 F101:F104 F113:F115 F127:F129 F139:F141 F151:F155 F163:F168 F176:F181 F189:F191 F199:F201 F210:F211 F219:F220 F228:F229 F237:F238 F246:F247 F264:F265 F255:F256">
      <formula1>"OŽ,PČ,PČneol,EČ,EČneol,JOŽ,JPČ,JEČ,JnPČ,JnEČ,NEAK"</formula1>
    </dataValidation>
    <dataValidation type="list" allowBlank="1" showInputMessage="1" showErrorMessage="1" sqref="G19:G21 G372:G373 G363:G364 G354:G355 G345:G346 G336:G337 G327:G328 G318:G319 G309:G310 G300:G301 G291:G292 G282:G283 G273:G274 G32:G36 G46:G50 G58:G62 G70:G71 G81:G82 G91:G92 G101:G104 G113:G115 G127:G129 G139:G141 G151:G155 G163:G168 G176:G181 G189:G191 G199:G201 G210:G211 G219:G220 G228:G229 G237:G238 G246:G247 G264:G265 G255:G256">
      <formula1>"1,1 (kas 4 m. 1 k. nerengiamos),2,4 arba 5"</formula1>
    </dataValidation>
  </dataValidations>
  <hyperlinks>
    <hyperlink ref="B7:H7" r:id="rId1" display="Žemaitės 6,Vilnius,tel.(85)2410420,mob. 868743468,el.p. ramunelesi@gmail.com"/>
    <hyperlink ref="C24" r:id="rId2"/>
    <hyperlink ref="C25" r:id="rId3"/>
    <hyperlink ref="C26" r:id="rId4"/>
    <hyperlink ref="C39" r:id="rId5"/>
    <hyperlink ref="C52:I52" r:id="rId6" display="http://www.chessarbiter.com/turnieje_warcaby/2017/f_6389/final_standings&amp;9.html"/>
    <hyperlink ref="C65" r:id="rId7"/>
    <hyperlink ref="C74:L74" r:id="rId8" display="http://http://www.chessarbiter.com/turnieje_warcaby/2017/f_6467/tournament_table_acc_places.html"/>
    <hyperlink ref="B75" r:id="rId9"/>
    <hyperlink ref="B76" r:id="rId10"/>
    <hyperlink ref="C84:M84" r:id="rId11" display="https://results.fmjd.org/tournaments/2017/f_53/tournament_table_acc_places.html"/>
    <hyperlink ref="C85:I85" r:id="rId12" display="http://www.asiadraughts.org/adc2017/Results/u20m/100/blitz/tournament_table_acc_places.html_x0009__x0009__x0009__x0009__x0009__x0009__x0009__x0009_"/>
    <hyperlink ref="C94:L94" r:id="rId13" display="https://results.fmjd.org/tournaments/2017/f_50/tournament_table_acc_places.html"/>
    <hyperlink ref="C95:I95" r:id="rId14" display="http://asiadraughts.org/adc2017/Results/u17m/100/main/tournament_table_acc_places.html"/>
    <hyperlink ref="C106" r:id="rId15"/>
    <hyperlink ref="C107:F107" r:id="rId16" display="http://fmjd.org/results/tournaments/2018/f_327/"/>
    <hyperlink ref="C117:H117" r:id="rId17" display="http://fmjd.org/results/tournaments/2018/f_532/final_standings&amp;15.html"/>
    <hyperlink ref="C118:H118" r:id="rId18" display="http://fmjd.org/results/tournaments/2018/f_533/final_standings&amp;15.html"/>
    <hyperlink ref="C119:H119" r:id="rId19" display="https://results.fmjd.org/tournaments/2018/f_534/final_standings&amp;11.html"/>
    <hyperlink ref="C120:H120" r:id="rId20" display="https://results.fmjd.org/tournaments/2018/f_538/final_standings&amp;9.html"/>
    <hyperlink ref="C121:H121" r:id="rId21" display="https://results.fmjd.org/tournaments/2018/f_340/final_standings&amp;7.html"/>
    <hyperlink ref="C131" r:id="rId22"/>
    <hyperlink ref="C132:H132" r:id="rId23" display="https://results.fmjd.org/tournaments/2018/f_277/final_standings&amp;7.html"/>
    <hyperlink ref="C133" r:id="rId24"/>
    <hyperlink ref="C143:G143" r:id="rId25" display="http://fmjd.org/results/tournaments/2018/f_1113/"/>
    <hyperlink ref="C144:H144" r:id="rId26" display="https://results.fmjd.org/tournaments/2018/f_338/final_standings&amp;7.html"/>
    <hyperlink ref="C145:I145" r:id="rId27" display="https://results.fmjd.org/tournaments/2018/f_712/tournament_table_acc_places.html"/>
    <hyperlink ref="C157:I157" r:id="rId28" display=" https://idf64.org/tournaments/2019/wc2019-men-blitz/tournament_table_acc_places.html"/>
    <hyperlink ref="C170:I170" r:id="rId29" display="https://idf64.org/tournaments/2019/wc2019-men-rapid/tournament_table_acc_places.html"/>
    <hyperlink ref="C183:I183" r:id="rId30" display="https://idf64.org/tournaments/2019/wc2019-men-classic/tournament_table_acc_places.html"/>
    <hyperlink ref="C193:I193" r:id="rId31" display="https://results.fmjd.org/tournaments/2019/f_2759/tournament_table_acc_places.html"/>
    <hyperlink ref="C194" r:id="rId32"/>
    <hyperlink ref="C203" r:id="rId33"/>
    <hyperlink ref="C204" r:id="rId34"/>
  </hyperlinks>
  <pageMargins left="0.39" right="0.38" top="0.47244094488188981" bottom="0.39370078740157483" header="0.31496062992125984" footer="0.31496062992125984"/>
  <pageSetup paperSize="9" scale="55" orientation="landscape" r:id="rId35"/>
  <legacyDrawing r:id="rId3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106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107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108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109</v>
      </c>
      <c r="AL4" s="51"/>
      <c r="AM4" s="51"/>
      <c r="AN4" s="51"/>
    </row>
    <row r="5" spans="1:41" ht="15.75">
      <c r="A5" s="114" t="s">
        <v>110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5" t="s">
        <v>8</v>
      </c>
      <c r="B7" s="117" t="s">
        <v>111</v>
      </c>
      <c r="C7" s="120" t="s">
        <v>112</v>
      </c>
      <c r="D7" s="122" t="s">
        <v>113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30" t="s">
        <v>13</v>
      </c>
      <c r="AO7" s="31"/>
    </row>
    <row r="8" spans="1:41">
      <c r="A8" s="116"/>
      <c r="B8" s="118"/>
      <c r="C8" s="121"/>
      <c r="D8" s="124" t="s">
        <v>114</v>
      </c>
      <c r="E8" s="124" t="s">
        <v>115</v>
      </c>
      <c r="F8" s="124" t="s">
        <v>116</v>
      </c>
      <c r="G8" s="124" t="s">
        <v>117</v>
      </c>
      <c r="H8" s="124" t="s">
        <v>118</v>
      </c>
      <c r="I8" s="124" t="s">
        <v>119</v>
      </c>
      <c r="J8" s="124" t="s">
        <v>120</v>
      </c>
      <c r="K8" s="124" t="s">
        <v>121</v>
      </c>
      <c r="L8" s="124" t="s">
        <v>122</v>
      </c>
      <c r="M8" s="124" t="s">
        <v>123</v>
      </c>
      <c r="N8" s="124" t="s">
        <v>124</v>
      </c>
      <c r="O8" s="124" t="s">
        <v>125</v>
      </c>
      <c r="P8" s="124" t="s">
        <v>126</v>
      </c>
      <c r="Q8" s="124" t="s">
        <v>127</v>
      </c>
      <c r="R8" s="124" t="s">
        <v>128</v>
      </c>
      <c r="S8" s="124" t="s">
        <v>129</v>
      </c>
      <c r="T8" s="124" t="s">
        <v>130</v>
      </c>
      <c r="U8" s="124" t="s">
        <v>131</v>
      </c>
      <c r="V8" s="124" t="s">
        <v>132</v>
      </c>
      <c r="W8" s="124" t="s">
        <v>133</v>
      </c>
      <c r="X8" s="124" t="s">
        <v>134</v>
      </c>
      <c r="Y8" s="124" t="s">
        <v>135</v>
      </c>
      <c r="Z8" s="124" t="s">
        <v>136</v>
      </c>
      <c r="AA8" s="124" t="s">
        <v>137</v>
      </c>
      <c r="AB8" s="124" t="s">
        <v>138</v>
      </c>
      <c r="AC8" s="124" t="s">
        <v>139</v>
      </c>
      <c r="AD8" s="124" t="s">
        <v>140</v>
      </c>
      <c r="AE8" s="124" t="s">
        <v>141</v>
      </c>
      <c r="AF8" s="124" t="s">
        <v>142</v>
      </c>
      <c r="AG8" s="124" t="s">
        <v>143</v>
      </c>
      <c r="AH8" s="124" t="s">
        <v>144</v>
      </c>
      <c r="AI8" s="124" t="s">
        <v>145</v>
      </c>
      <c r="AJ8" s="124" t="s">
        <v>146</v>
      </c>
      <c r="AK8" s="124" t="s">
        <v>147</v>
      </c>
      <c r="AL8" s="124" t="s">
        <v>148</v>
      </c>
      <c r="AM8" s="124" t="s">
        <v>149</v>
      </c>
      <c r="AN8" s="125" t="s">
        <v>150</v>
      </c>
    </row>
    <row r="9" spans="1:41">
      <c r="A9" s="116"/>
      <c r="B9" s="119"/>
      <c r="C9" s="12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6"/>
    </row>
    <row r="10" spans="1:41" s="55" customFormat="1">
      <c r="A10" s="52" t="s">
        <v>151</v>
      </c>
      <c r="B10" s="53" t="s">
        <v>152</v>
      </c>
      <c r="C10" s="35" t="s">
        <v>153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5" t="s">
        <v>154</v>
      </c>
      <c r="B11" s="44" t="s">
        <v>30</v>
      </c>
      <c r="C11" s="35" t="s">
        <v>155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156</v>
      </c>
      <c r="AK11" s="36" t="s">
        <v>156</v>
      </c>
      <c r="AL11" s="36" t="s">
        <v>156</v>
      </c>
      <c r="AM11" s="36" t="s">
        <v>156</v>
      </c>
      <c r="AN11" s="66">
        <f t="shared" ref="AN11:AN26" si="1">SUM(D11*0.3/100)</f>
        <v>1.347</v>
      </c>
    </row>
    <row r="12" spans="1:41">
      <c r="A12" s="65" t="s">
        <v>157</v>
      </c>
      <c r="B12" s="44" t="s">
        <v>158</v>
      </c>
      <c r="C12" s="35" t="s">
        <v>159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156</v>
      </c>
      <c r="AC12" s="36" t="s">
        <v>156</v>
      </c>
      <c r="AD12" s="36" t="s">
        <v>156</v>
      </c>
      <c r="AE12" s="36" t="s">
        <v>156</v>
      </c>
      <c r="AF12" s="36" t="s">
        <v>156</v>
      </c>
      <c r="AG12" s="36" t="s">
        <v>156</v>
      </c>
      <c r="AH12" s="36" t="s">
        <v>156</v>
      </c>
      <c r="AI12" s="36" t="s">
        <v>156</v>
      </c>
      <c r="AJ12" s="36" t="s">
        <v>156</v>
      </c>
      <c r="AK12" s="36" t="s">
        <v>156</v>
      </c>
      <c r="AL12" s="36" t="s">
        <v>156</v>
      </c>
      <c r="AM12" s="36" t="s">
        <v>156</v>
      </c>
      <c r="AN12" s="66">
        <f t="shared" si="1"/>
        <v>0.61199999999999999</v>
      </c>
    </row>
    <row r="13" spans="1:41" ht="84">
      <c r="A13" s="65" t="s">
        <v>160</v>
      </c>
      <c r="B13" s="44" t="s">
        <v>161</v>
      </c>
      <c r="C13" s="22" t="s">
        <v>162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156</v>
      </c>
      <c r="U13" s="36" t="s">
        <v>156</v>
      </c>
      <c r="V13" s="36" t="s">
        <v>156</v>
      </c>
      <c r="W13" s="36" t="s">
        <v>156</v>
      </c>
      <c r="X13" s="36" t="s">
        <v>156</v>
      </c>
      <c r="Y13" s="36" t="s">
        <v>156</v>
      </c>
      <c r="Z13" s="36" t="s">
        <v>156</v>
      </c>
      <c r="AA13" s="36" t="s">
        <v>156</v>
      </c>
      <c r="AB13" s="36" t="s">
        <v>156</v>
      </c>
      <c r="AC13" s="36" t="s">
        <v>156</v>
      </c>
      <c r="AD13" s="36" t="s">
        <v>156</v>
      </c>
      <c r="AE13" s="36" t="s">
        <v>156</v>
      </c>
      <c r="AF13" s="36" t="s">
        <v>156</v>
      </c>
      <c r="AG13" s="36" t="s">
        <v>156</v>
      </c>
      <c r="AH13" s="36" t="s">
        <v>156</v>
      </c>
      <c r="AI13" s="36" t="s">
        <v>156</v>
      </c>
      <c r="AJ13" s="36" t="s">
        <v>156</v>
      </c>
      <c r="AK13" s="36" t="s">
        <v>156</v>
      </c>
      <c r="AL13" s="36" t="s">
        <v>156</v>
      </c>
      <c r="AM13" s="36" t="s">
        <v>156</v>
      </c>
      <c r="AN13" s="66">
        <f t="shared" si="1"/>
        <v>0.255</v>
      </c>
    </row>
    <row r="14" spans="1:41" ht="36">
      <c r="A14" s="65" t="s">
        <v>163</v>
      </c>
      <c r="B14" s="44" t="s">
        <v>164</v>
      </c>
      <c r="C14" s="22" t="s">
        <v>165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156</v>
      </c>
      <c r="AK14" s="36" t="s">
        <v>156</v>
      </c>
      <c r="AL14" s="36" t="s">
        <v>156</v>
      </c>
      <c r="AM14" s="36" t="s">
        <v>156</v>
      </c>
      <c r="AN14" s="66">
        <f t="shared" si="1"/>
        <v>0.255</v>
      </c>
    </row>
    <row r="15" spans="1:41">
      <c r="A15" s="65" t="s">
        <v>166</v>
      </c>
      <c r="B15" s="44" t="s">
        <v>167</v>
      </c>
      <c r="C15" s="32" t="s">
        <v>168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156</v>
      </c>
      <c r="AC15" s="36" t="s">
        <v>156</v>
      </c>
      <c r="AD15" s="36" t="s">
        <v>156</v>
      </c>
      <c r="AE15" s="36" t="s">
        <v>156</v>
      </c>
      <c r="AF15" s="36" t="s">
        <v>156</v>
      </c>
      <c r="AG15" s="36" t="s">
        <v>156</v>
      </c>
      <c r="AH15" s="36" t="s">
        <v>156</v>
      </c>
      <c r="AI15" s="36" t="s">
        <v>156</v>
      </c>
      <c r="AJ15" s="36" t="s">
        <v>156</v>
      </c>
      <c r="AK15" s="36" t="s">
        <v>156</v>
      </c>
      <c r="AL15" s="36" t="s">
        <v>156</v>
      </c>
      <c r="AM15" s="36" t="s">
        <v>156</v>
      </c>
      <c r="AN15" s="66">
        <f t="shared" si="1"/>
        <v>0.255</v>
      </c>
    </row>
    <row r="16" spans="1:41" ht="84">
      <c r="A16" s="65" t="s">
        <v>169</v>
      </c>
      <c r="B16" s="44" t="s">
        <v>170</v>
      </c>
      <c r="C16" s="22" t="s">
        <v>171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156</v>
      </c>
      <c r="M16" s="37" t="s">
        <v>156</v>
      </c>
      <c r="N16" s="37" t="s">
        <v>156</v>
      </c>
      <c r="O16" s="37" t="s">
        <v>156</v>
      </c>
      <c r="P16" s="37" t="s">
        <v>156</v>
      </c>
      <c r="Q16" s="37" t="s">
        <v>156</v>
      </c>
      <c r="R16" s="37" t="s">
        <v>156</v>
      </c>
      <c r="S16" s="37" t="s">
        <v>156</v>
      </c>
      <c r="T16" s="37" t="s">
        <v>156</v>
      </c>
      <c r="U16" s="36" t="s">
        <v>156</v>
      </c>
      <c r="V16" s="36" t="s">
        <v>156</v>
      </c>
      <c r="W16" s="36" t="s">
        <v>156</v>
      </c>
      <c r="X16" s="36" t="s">
        <v>156</v>
      </c>
      <c r="Y16" s="36" t="s">
        <v>156</v>
      </c>
      <c r="Z16" s="36" t="s">
        <v>156</v>
      </c>
      <c r="AA16" s="36" t="s">
        <v>156</v>
      </c>
      <c r="AB16" s="36" t="s">
        <v>156</v>
      </c>
      <c r="AC16" s="36" t="s">
        <v>156</v>
      </c>
      <c r="AD16" s="36" t="s">
        <v>156</v>
      </c>
      <c r="AE16" s="36" t="s">
        <v>156</v>
      </c>
      <c r="AF16" s="36" t="s">
        <v>156</v>
      </c>
      <c r="AG16" s="36" t="s">
        <v>156</v>
      </c>
      <c r="AH16" s="36" t="s">
        <v>156</v>
      </c>
      <c r="AI16" s="36" t="s">
        <v>156</v>
      </c>
      <c r="AJ16" s="36" t="s">
        <v>156</v>
      </c>
      <c r="AK16" s="36" t="s">
        <v>156</v>
      </c>
      <c r="AL16" s="36" t="s">
        <v>156</v>
      </c>
      <c r="AM16" s="36" t="s">
        <v>156</v>
      </c>
      <c r="AN16" s="66">
        <f t="shared" si="1"/>
        <v>0.20399999999999999</v>
      </c>
    </row>
    <row r="17" spans="1:40">
      <c r="A17" s="65" t="s">
        <v>172</v>
      </c>
      <c r="B17" s="44" t="s">
        <v>173</v>
      </c>
      <c r="C17" s="32" t="s">
        <v>174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156</v>
      </c>
      <c r="AC17" s="36" t="s">
        <v>156</v>
      </c>
      <c r="AD17" s="36" t="s">
        <v>156</v>
      </c>
      <c r="AE17" s="36" t="s">
        <v>156</v>
      </c>
      <c r="AF17" s="36" t="s">
        <v>156</v>
      </c>
      <c r="AG17" s="36" t="s">
        <v>156</v>
      </c>
      <c r="AH17" s="36" t="s">
        <v>156</v>
      </c>
      <c r="AI17" s="36" t="s">
        <v>156</v>
      </c>
      <c r="AJ17" s="36" t="s">
        <v>156</v>
      </c>
      <c r="AK17" s="36" t="s">
        <v>156</v>
      </c>
      <c r="AL17" s="36" t="s">
        <v>156</v>
      </c>
      <c r="AM17" s="36" t="s">
        <v>156</v>
      </c>
      <c r="AN17" s="66">
        <f t="shared" si="1"/>
        <v>0.20399999999999999</v>
      </c>
    </row>
    <row r="18" spans="1:40" ht="24">
      <c r="A18" s="65" t="s">
        <v>175</v>
      </c>
      <c r="B18" s="44" t="s">
        <v>176</v>
      </c>
      <c r="C18" s="22" t="s">
        <v>177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156</v>
      </c>
      <c r="AK18" s="36" t="s">
        <v>156</v>
      </c>
      <c r="AL18" s="36" t="s">
        <v>156</v>
      </c>
      <c r="AM18" s="36" t="s">
        <v>156</v>
      </c>
      <c r="AN18" s="66">
        <f t="shared" si="1"/>
        <v>0.20399999999999999</v>
      </c>
    </row>
    <row r="19" spans="1:40">
      <c r="A19" s="65" t="s">
        <v>178</v>
      </c>
      <c r="B19" s="44" t="s">
        <v>58</v>
      </c>
      <c r="C19" s="32" t="s">
        <v>179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156</v>
      </c>
      <c r="AC19" s="36" t="s">
        <v>156</v>
      </c>
      <c r="AD19" s="36" t="s">
        <v>156</v>
      </c>
      <c r="AE19" s="36" t="s">
        <v>156</v>
      </c>
      <c r="AF19" s="36" t="s">
        <v>156</v>
      </c>
      <c r="AG19" s="36" t="s">
        <v>156</v>
      </c>
      <c r="AH19" s="36" t="s">
        <v>156</v>
      </c>
      <c r="AI19" s="36" t="s">
        <v>156</v>
      </c>
      <c r="AJ19" s="36" t="s">
        <v>156</v>
      </c>
      <c r="AK19" s="36" t="s">
        <v>156</v>
      </c>
      <c r="AL19" s="36" t="s">
        <v>156</v>
      </c>
      <c r="AM19" s="36" t="s">
        <v>156</v>
      </c>
      <c r="AN19" s="66">
        <f t="shared" si="1"/>
        <v>0.20399999999999999</v>
      </c>
    </row>
    <row r="20" spans="1:40">
      <c r="A20" s="65" t="s">
        <v>180</v>
      </c>
      <c r="B20" s="44" t="s">
        <v>63</v>
      </c>
      <c r="C20" s="32" t="s">
        <v>181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156</v>
      </c>
      <c r="U20" s="36" t="s">
        <v>156</v>
      </c>
      <c r="V20" s="36" t="s">
        <v>156</v>
      </c>
      <c r="W20" s="36" t="s">
        <v>156</v>
      </c>
      <c r="X20" s="36" t="s">
        <v>156</v>
      </c>
      <c r="Y20" s="36" t="s">
        <v>156</v>
      </c>
      <c r="Z20" s="36" t="s">
        <v>156</v>
      </c>
      <c r="AA20" s="36" t="s">
        <v>156</v>
      </c>
      <c r="AB20" s="36" t="s">
        <v>156</v>
      </c>
      <c r="AC20" s="36" t="s">
        <v>156</v>
      </c>
      <c r="AD20" s="36" t="s">
        <v>156</v>
      </c>
      <c r="AE20" s="36" t="s">
        <v>156</v>
      </c>
      <c r="AF20" s="36" t="s">
        <v>156</v>
      </c>
      <c r="AG20" s="36" t="s">
        <v>156</v>
      </c>
      <c r="AH20" s="36" t="s">
        <v>156</v>
      </c>
      <c r="AI20" s="36" t="s">
        <v>156</v>
      </c>
      <c r="AJ20" s="36" t="s">
        <v>156</v>
      </c>
      <c r="AK20" s="36" t="s">
        <v>156</v>
      </c>
      <c r="AL20" s="36" t="s">
        <v>156</v>
      </c>
      <c r="AM20" s="36" t="s">
        <v>156</v>
      </c>
      <c r="AN20" s="66">
        <f t="shared" si="1"/>
        <v>0.153</v>
      </c>
    </row>
    <row r="21" spans="1:40">
      <c r="A21" s="65" t="s">
        <v>182</v>
      </c>
      <c r="B21" s="44" t="s">
        <v>183</v>
      </c>
      <c r="C21" s="32" t="s">
        <v>184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156</v>
      </c>
      <c r="U21" s="36" t="s">
        <v>156</v>
      </c>
      <c r="V21" s="36" t="s">
        <v>156</v>
      </c>
      <c r="W21" s="36" t="s">
        <v>156</v>
      </c>
      <c r="X21" s="36" t="s">
        <v>156</v>
      </c>
      <c r="Y21" s="36" t="s">
        <v>156</v>
      </c>
      <c r="Z21" s="36" t="s">
        <v>156</v>
      </c>
      <c r="AA21" s="36" t="s">
        <v>156</v>
      </c>
      <c r="AB21" s="36" t="s">
        <v>156</v>
      </c>
      <c r="AC21" s="36" t="s">
        <v>156</v>
      </c>
      <c r="AD21" s="36" t="s">
        <v>156</v>
      </c>
      <c r="AE21" s="36" t="s">
        <v>156</v>
      </c>
      <c r="AF21" s="36" t="s">
        <v>156</v>
      </c>
      <c r="AG21" s="36" t="s">
        <v>156</v>
      </c>
      <c r="AH21" s="36" t="s">
        <v>156</v>
      </c>
      <c r="AI21" s="36" t="s">
        <v>156</v>
      </c>
      <c r="AJ21" s="36" t="s">
        <v>156</v>
      </c>
      <c r="AK21" s="36" t="s">
        <v>156</v>
      </c>
      <c r="AL21" s="36" t="s">
        <v>156</v>
      </c>
      <c r="AM21" s="36" t="s">
        <v>156</v>
      </c>
      <c r="AN21" s="66">
        <f t="shared" si="1"/>
        <v>0.10199999999999999</v>
      </c>
    </row>
    <row r="22" spans="1:40">
      <c r="A22" s="65" t="s">
        <v>185</v>
      </c>
      <c r="B22" s="44" t="s">
        <v>186</v>
      </c>
      <c r="C22" s="32" t="s">
        <v>187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156</v>
      </c>
      <c r="U22" s="36" t="s">
        <v>156</v>
      </c>
      <c r="V22" s="36" t="s">
        <v>156</v>
      </c>
      <c r="W22" s="36" t="s">
        <v>156</v>
      </c>
      <c r="X22" s="36" t="s">
        <v>156</v>
      </c>
      <c r="Y22" s="36" t="s">
        <v>156</v>
      </c>
      <c r="Z22" s="36" t="s">
        <v>156</v>
      </c>
      <c r="AA22" s="36" t="s">
        <v>156</v>
      </c>
      <c r="AB22" s="36" t="s">
        <v>156</v>
      </c>
      <c r="AC22" s="36" t="s">
        <v>156</v>
      </c>
      <c r="AD22" s="36" t="s">
        <v>156</v>
      </c>
      <c r="AE22" s="36" t="s">
        <v>156</v>
      </c>
      <c r="AF22" s="36" t="s">
        <v>156</v>
      </c>
      <c r="AG22" s="36" t="s">
        <v>156</v>
      </c>
      <c r="AH22" s="36" t="s">
        <v>156</v>
      </c>
      <c r="AI22" s="36" t="s">
        <v>156</v>
      </c>
      <c r="AJ22" s="36" t="s">
        <v>156</v>
      </c>
      <c r="AK22" s="36" t="s">
        <v>156</v>
      </c>
      <c r="AL22" s="36" t="s">
        <v>156</v>
      </c>
      <c r="AM22" s="36" t="s">
        <v>156</v>
      </c>
      <c r="AN22" s="66">
        <f t="shared" si="1"/>
        <v>0.10199999999999999</v>
      </c>
    </row>
    <row r="23" spans="1:40">
      <c r="A23" s="65" t="s">
        <v>188</v>
      </c>
      <c r="B23" s="44" t="s">
        <v>189</v>
      </c>
      <c r="C23" s="32" t="s">
        <v>190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156</v>
      </c>
      <c r="U23" s="36" t="s">
        <v>156</v>
      </c>
      <c r="V23" s="36" t="s">
        <v>156</v>
      </c>
      <c r="W23" s="36" t="s">
        <v>156</v>
      </c>
      <c r="X23" s="36" t="s">
        <v>156</v>
      </c>
      <c r="Y23" s="36" t="s">
        <v>156</v>
      </c>
      <c r="Z23" s="36" t="s">
        <v>156</v>
      </c>
      <c r="AA23" s="36" t="s">
        <v>156</v>
      </c>
      <c r="AB23" s="36" t="s">
        <v>156</v>
      </c>
      <c r="AC23" s="36" t="s">
        <v>156</v>
      </c>
      <c r="AD23" s="36" t="s">
        <v>156</v>
      </c>
      <c r="AE23" s="36" t="s">
        <v>156</v>
      </c>
      <c r="AF23" s="36" t="s">
        <v>156</v>
      </c>
      <c r="AG23" s="36" t="s">
        <v>156</v>
      </c>
      <c r="AH23" s="36" t="s">
        <v>156</v>
      </c>
      <c r="AI23" s="36" t="s">
        <v>156</v>
      </c>
      <c r="AJ23" s="36" t="s">
        <v>156</v>
      </c>
      <c r="AK23" s="36" t="s">
        <v>156</v>
      </c>
      <c r="AL23" s="36" t="s">
        <v>156</v>
      </c>
      <c r="AM23" s="36" t="s">
        <v>156</v>
      </c>
      <c r="AN23" s="66">
        <f t="shared" si="1"/>
        <v>7.6499999999999999E-2</v>
      </c>
    </row>
    <row r="24" spans="1:40">
      <c r="A24" s="65" t="s">
        <v>191</v>
      </c>
      <c r="B24" s="44" t="s">
        <v>192</v>
      </c>
      <c r="C24" s="32" t="s">
        <v>193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156</v>
      </c>
      <c r="U24" s="36" t="s">
        <v>156</v>
      </c>
      <c r="V24" s="36" t="s">
        <v>156</v>
      </c>
      <c r="W24" s="36" t="s">
        <v>156</v>
      </c>
      <c r="X24" s="36" t="s">
        <v>156</v>
      </c>
      <c r="Y24" s="36" t="s">
        <v>156</v>
      </c>
      <c r="Z24" s="36" t="s">
        <v>156</v>
      </c>
      <c r="AA24" s="36" t="s">
        <v>156</v>
      </c>
      <c r="AB24" s="36" t="s">
        <v>156</v>
      </c>
      <c r="AC24" s="36" t="s">
        <v>156</v>
      </c>
      <c r="AD24" s="36" t="s">
        <v>156</v>
      </c>
      <c r="AE24" s="36" t="s">
        <v>156</v>
      </c>
      <c r="AF24" s="36" t="s">
        <v>156</v>
      </c>
      <c r="AG24" s="36" t="s">
        <v>156</v>
      </c>
      <c r="AH24" s="36" t="s">
        <v>156</v>
      </c>
      <c r="AI24" s="36" t="s">
        <v>156</v>
      </c>
      <c r="AJ24" s="36" t="s">
        <v>156</v>
      </c>
      <c r="AK24" s="36" t="s">
        <v>156</v>
      </c>
      <c r="AL24" s="36" t="s">
        <v>156</v>
      </c>
      <c r="AM24" s="36" t="s">
        <v>156</v>
      </c>
      <c r="AN24" s="66">
        <f t="shared" si="1"/>
        <v>6.3750000000000001E-2</v>
      </c>
    </row>
    <row r="25" spans="1:40">
      <c r="A25" s="65" t="s">
        <v>194</v>
      </c>
      <c r="B25" s="44" t="s">
        <v>195</v>
      </c>
      <c r="C25" s="32" t="s">
        <v>196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156</v>
      </c>
      <c r="U25" s="36" t="s">
        <v>156</v>
      </c>
      <c r="V25" s="36" t="s">
        <v>156</v>
      </c>
      <c r="W25" s="36" t="s">
        <v>156</v>
      </c>
      <c r="X25" s="36" t="s">
        <v>156</v>
      </c>
      <c r="Y25" s="36" t="s">
        <v>156</v>
      </c>
      <c r="Z25" s="36" t="s">
        <v>156</v>
      </c>
      <c r="AA25" s="36" t="s">
        <v>156</v>
      </c>
      <c r="AB25" s="36" t="s">
        <v>156</v>
      </c>
      <c r="AC25" s="36" t="s">
        <v>156</v>
      </c>
      <c r="AD25" s="36" t="s">
        <v>156</v>
      </c>
      <c r="AE25" s="36" t="s">
        <v>156</v>
      </c>
      <c r="AF25" s="36" t="s">
        <v>156</v>
      </c>
      <c r="AG25" s="36" t="s">
        <v>156</v>
      </c>
      <c r="AH25" s="36" t="s">
        <v>156</v>
      </c>
      <c r="AI25" s="36" t="s">
        <v>156</v>
      </c>
      <c r="AJ25" s="36" t="s">
        <v>156</v>
      </c>
      <c r="AK25" s="36" t="s">
        <v>156</v>
      </c>
      <c r="AL25" s="36" t="s">
        <v>156</v>
      </c>
      <c r="AM25" s="36" t="s">
        <v>156</v>
      </c>
      <c r="AN25" s="66">
        <f t="shared" si="1"/>
        <v>5.0999999999999997E-2</v>
      </c>
    </row>
    <row r="26" spans="1:40" ht="24.75" thickBot="1">
      <c r="A26" s="39" t="s">
        <v>197</v>
      </c>
      <c r="B26" s="45" t="s">
        <v>198</v>
      </c>
      <c r="C26" s="23" t="s">
        <v>199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156</v>
      </c>
      <c r="AC26" s="42" t="s">
        <v>156</v>
      </c>
      <c r="AD26" s="42" t="s">
        <v>156</v>
      </c>
      <c r="AE26" s="42" t="s">
        <v>156</v>
      </c>
      <c r="AF26" s="42" t="s">
        <v>156</v>
      </c>
      <c r="AG26" s="42" t="s">
        <v>156</v>
      </c>
      <c r="AH26" s="42" t="s">
        <v>156</v>
      </c>
      <c r="AI26" s="42" t="s">
        <v>156</v>
      </c>
      <c r="AJ26" s="42" t="s">
        <v>156</v>
      </c>
      <c r="AK26" s="42" t="s">
        <v>156</v>
      </c>
      <c r="AL26" s="42" t="s">
        <v>156</v>
      </c>
      <c r="AM26" s="42" t="s">
        <v>156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200</v>
      </c>
    </row>
    <row r="2" spans="1:1" s="19" customFormat="1" ht="15" customHeight="1">
      <c r="A2" s="18" t="s">
        <v>201</v>
      </c>
    </row>
    <row r="3" spans="1:1" s="19" customFormat="1" ht="15" customHeight="1">
      <c r="A3" s="18" t="s">
        <v>202</v>
      </c>
    </row>
    <row r="4" spans="1:1" s="19" customFormat="1" ht="15" customHeight="1">
      <c r="A4" s="18" t="s">
        <v>203</v>
      </c>
    </row>
    <row r="5" spans="1:1" s="19" customFormat="1" ht="15" customHeight="1">
      <c r="A5" s="18" t="s">
        <v>204</v>
      </c>
    </row>
    <row r="6" spans="1:1" s="19" customFormat="1" ht="15" customHeight="1">
      <c r="A6" s="18" t="s">
        <v>205</v>
      </c>
    </row>
    <row r="7" spans="1:1" s="19" customFormat="1" ht="15" customHeight="1">
      <c r="A7" s="18" t="s">
        <v>206</v>
      </c>
    </row>
    <row r="8" spans="1:1" s="19" customFormat="1" ht="15" customHeight="1">
      <c r="A8" s="18" t="s">
        <v>207</v>
      </c>
    </row>
    <row r="9" spans="1:1" s="19" customFormat="1" ht="15" customHeight="1">
      <c r="A9" s="18" t="s">
        <v>208</v>
      </c>
    </row>
    <row r="10" spans="1:1" s="19" customFormat="1" ht="15" customHeight="1">
      <c r="A10" s="18" t="s">
        <v>209</v>
      </c>
    </row>
    <row r="11" spans="1:1" s="19" customFormat="1" ht="15" customHeight="1">
      <c r="A11" s="18" t="s">
        <v>210</v>
      </c>
    </row>
    <row r="12" spans="1:1" s="19" customFormat="1" ht="15" customHeight="1">
      <c r="A12" s="18" t="s">
        <v>211</v>
      </c>
    </row>
    <row r="13" spans="1:1" s="19" customFormat="1" ht="15" customHeight="1">
      <c r="A13" s="18" t="s">
        <v>212</v>
      </c>
    </row>
    <row r="14" spans="1:1" s="19" customFormat="1" ht="15" customHeight="1">
      <c r="A14" s="18" t="s">
        <v>213</v>
      </c>
    </row>
    <row r="15" spans="1:1" s="19" customFormat="1" ht="15" customHeight="1">
      <c r="A15" s="18" t="s">
        <v>214</v>
      </c>
    </row>
    <row r="16" spans="1:1" s="19" customFormat="1" ht="15" customHeight="1">
      <c r="A16" s="18" t="s">
        <v>215</v>
      </c>
    </row>
    <row r="17" spans="1:1" s="19" customFormat="1" ht="15" customHeight="1">
      <c r="A17" s="18" t="s">
        <v>216</v>
      </c>
    </row>
    <row r="18" spans="1:1" s="19" customFormat="1" ht="15" customHeight="1">
      <c r="A18" s="18" t="s">
        <v>217</v>
      </c>
    </row>
    <row r="19" spans="1:1" s="19" customFormat="1" ht="15" customHeight="1">
      <c r="A19" s="18" t="s">
        <v>218</v>
      </c>
    </row>
    <row r="20" spans="1:1" s="19" customFormat="1" ht="15" customHeight="1">
      <c r="A20" s="18" t="s">
        <v>219</v>
      </c>
    </row>
    <row r="21" spans="1:1" s="19" customFormat="1" ht="15" customHeight="1">
      <c r="A21" s="18" t="s">
        <v>220</v>
      </c>
    </row>
    <row r="22" spans="1:1" s="19" customFormat="1" ht="15" customHeight="1">
      <c r="A22" s="18" t="s">
        <v>221</v>
      </c>
    </row>
    <row r="23" spans="1:1" s="19" customFormat="1" ht="15" customHeight="1">
      <c r="A23" s="18" t="s">
        <v>222</v>
      </c>
    </row>
    <row r="24" spans="1:1" s="19" customFormat="1" ht="15" customHeight="1">
      <c r="A24" s="18" t="s">
        <v>223</v>
      </c>
    </row>
    <row r="25" spans="1:1" s="19" customFormat="1" ht="15" customHeight="1">
      <c r="A25" s="18" t="s">
        <v>224</v>
      </c>
    </row>
    <row r="26" spans="1:1" s="19" customFormat="1" ht="15" customHeight="1">
      <c r="A26" s="18" t="s">
        <v>225</v>
      </c>
    </row>
    <row r="27" spans="1:1" s="19" customFormat="1" ht="15" customHeight="1">
      <c r="A27" s="18" t="s">
        <v>226</v>
      </c>
    </row>
    <row r="28" spans="1:1" s="19" customFormat="1" ht="15" customHeight="1">
      <c r="A28" s="18" t="s">
        <v>227</v>
      </c>
    </row>
    <row r="29" spans="1:1" s="19" customFormat="1" ht="15" customHeight="1">
      <c r="A29" s="18" t="s">
        <v>228</v>
      </c>
    </row>
    <row r="30" spans="1:1" s="19" customFormat="1" ht="15" customHeight="1">
      <c r="A30" s="18" t="s">
        <v>229</v>
      </c>
    </row>
    <row r="31" spans="1:1" s="19" customFormat="1" ht="15" customHeight="1">
      <c r="A31" s="18" t="s">
        <v>230</v>
      </c>
    </row>
    <row r="32" spans="1:1" s="19" customFormat="1" ht="15" customHeight="1">
      <c r="A32" s="18" t="s">
        <v>231</v>
      </c>
    </row>
    <row r="33" spans="1:1" s="19" customFormat="1" ht="15" customHeight="1">
      <c r="A33" s="18" t="s">
        <v>232</v>
      </c>
    </row>
    <row r="34" spans="1:1" s="19" customFormat="1" ht="15" customHeight="1">
      <c r="A34" s="18" t="s">
        <v>233</v>
      </c>
    </row>
    <row r="35" spans="1:1" s="19" customFormat="1" ht="15" customHeight="1">
      <c r="A35" s="18" t="s">
        <v>234</v>
      </c>
    </row>
    <row r="36" spans="1:1" s="19" customFormat="1" ht="15" customHeight="1">
      <c r="A36" s="18" t="s">
        <v>235</v>
      </c>
    </row>
    <row r="37" spans="1:1" s="19" customFormat="1" ht="15" customHeight="1">
      <c r="A37" s="18" t="s">
        <v>236</v>
      </c>
    </row>
    <row r="38" spans="1:1" s="19" customFormat="1" ht="15" customHeight="1">
      <c r="A38" s="18" t="s">
        <v>237</v>
      </c>
    </row>
    <row r="39" spans="1:1" s="19" customFormat="1" ht="15" customHeight="1">
      <c r="A39" s="18" t="s">
        <v>238</v>
      </c>
    </row>
    <row r="40" spans="1:1" s="19" customFormat="1" ht="15" customHeight="1">
      <c r="A40" s="18" t="s">
        <v>239</v>
      </c>
    </row>
    <row r="41" spans="1:1" s="19" customFormat="1" ht="15" customHeight="1">
      <c r="A41" s="18" t="s">
        <v>240</v>
      </c>
    </row>
    <row r="42" spans="1:1" s="19" customFormat="1" ht="15" customHeight="1">
      <c r="A42" s="18" t="s">
        <v>241</v>
      </c>
    </row>
    <row r="43" spans="1:1" s="19" customFormat="1" ht="15" customHeight="1">
      <c r="A43" s="18" t="s">
        <v>242</v>
      </c>
    </row>
    <row r="44" spans="1:1" s="19" customFormat="1" ht="15" customHeight="1">
      <c r="A44" s="18" t="s">
        <v>243</v>
      </c>
    </row>
    <row r="45" spans="1:1" s="19" customFormat="1" ht="15" customHeight="1">
      <c r="A45" s="18" t="s">
        <v>244</v>
      </c>
    </row>
    <row r="46" spans="1:1" s="19" customFormat="1" ht="15" customHeight="1">
      <c r="A46" s="18" t="s">
        <v>245</v>
      </c>
    </row>
    <row r="47" spans="1:1" s="19" customFormat="1" ht="15" customHeight="1">
      <c r="A47" s="18" t="s">
        <v>246</v>
      </c>
    </row>
    <row r="48" spans="1:1" s="19" customFormat="1" ht="15" customHeight="1">
      <c r="A48" s="18" t="s">
        <v>247</v>
      </c>
    </row>
    <row r="49" spans="1:1" s="19" customFormat="1" ht="15" customHeight="1">
      <c r="A49" s="18" t="s">
        <v>248</v>
      </c>
    </row>
    <row r="50" spans="1:1" s="19" customFormat="1" ht="15" customHeight="1">
      <c r="A50" s="18" t="s">
        <v>249</v>
      </c>
    </row>
    <row r="51" spans="1:1" s="19" customFormat="1" ht="15" customHeight="1">
      <c r="A51" s="18" t="s">
        <v>250</v>
      </c>
    </row>
    <row r="52" spans="1:1" s="19" customFormat="1" ht="15" customHeight="1">
      <c r="A52" s="18" t="s">
        <v>251</v>
      </c>
    </row>
    <row r="53" spans="1:1" s="19" customFormat="1" ht="15" customHeight="1">
      <c r="A53" s="18" t="s">
        <v>252</v>
      </c>
    </row>
    <row r="54" spans="1:1" s="19" customFormat="1" ht="15" customHeight="1">
      <c r="A54" s="18" t="s">
        <v>253</v>
      </c>
    </row>
    <row r="55" spans="1:1" s="19" customFormat="1" ht="15" customHeight="1">
      <c r="A55" s="18" t="s">
        <v>254</v>
      </c>
    </row>
    <row r="56" spans="1:1" s="19" customFormat="1" ht="15" customHeight="1">
      <c r="A56" s="18" t="s">
        <v>255</v>
      </c>
    </row>
    <row r="57" spans="1:1" s="19" customFormat="1" ht="15" customHeight="1">
      <c r="A57" s="18" t="s">
        <v>256</v>
      </c>
    </row>
    <row r="58" spans="1:1" s="19" customFormat="1" ht="15" customHeight="1">
      <c r="A58" s="18" t="s">
        <v>257</v>
      </c>
    </row>
    <row r="59" spans="1:1" s="19" customFormat="1" ht="15" customHeight="1">
      <c r="A59" s="18" t="s">
        <v>258</v>
      </c>
    </row>
    <row r="60" spans="1:1" s="19" customFormat="1" ht="15" customHeight="1">
      <c r="A60" s="18" t="s">
        <v>259</v>
      </c>
    </row>
    <row r="61" spans="1:1" s="19" customFormat="1" ht="15" customHeight="1">
      <c r="A61" s="18" t="s">
        <v>2</v>
      </c>
    </row>
    <row r="62" spans="1:1" s="19" customFormat="1" ht="15" customHeight="1">
      <c r="A62" s="18" t="s">
        <v>260</v>
      </c>
    </row>
    <row r="63" spans="1:1" s="19" customFormat="1" ht="15" customHeight="1">
      <c r="A63" s="18" t="s">
        <v>261</v>
      </c>
    </row>
    <row r="64" spans="1:1" s="19" customFormat="1" ht="15" customHeight="1">
      <c r="A64" s="18" t="s">
        <v>262</v>
      </c>
    </row>
    <row r="65" spans="1:1" s="19" customFormat="1" ht="15" customHeight="1">
      <c r="A65" s="18" t="s">
        <v>263</v>
      </c>
    </row>
    <row r="66" spans="1:1" s="19" customFormat="1" ht="15" customHeight="1">
      <c r="A66" s="18" t="s">
        <v>264</v>
      </c>
    </row>
    <row r="67" spans="1:1" s="19" customFormat="1" ht="15" customHeight="1">
      <c r="A67" s="18" t="s">
        <v>265</v>
      </c>
    </row>
    <row r="68" spans="1:1" s="19" customFormat="1" ht="15" customHeight="1">
      <c r="A68" s="18" t="s">
        <v>266</v>
      </c>
    </row>
    <row r="69" spans="1:1" s="19" customFormat="1" ht="15" customHeight="1">
      <c r="A69" s="18" t="s">
        <v>267</v>
      </c>
    </row>
    <row r="70" spans="1:1" s="19" customFormat="1" ht="15" customHeight="1">
      <c r="A70" s="18" t="s">
        <v>268</v>
      </c>
    </row>
    <row r="71" spans="1:1" s="19" customFormat="1" ht="15" customHeight="1">
      <c r="A71" s="18" t="s">
        <v>269</v>
      </c>
    </row>
    <row r="72" spans="1:1" s="19" customFormat="1" ht="15" customHeight="1">
      <c r="A72" s="18" t="s">
        <v>270</v>
      </c>
    </row>
    <row r="73" spans="1:1" s="19" customFormat="1" ht="15" customHeight="1">
      <c r="A73" s="18" t="s">
        <v>271</v>
      </c>
    </row>
    <row r="74" spans="1:1" s="19" customFormat="1" ht="15" customHeight="1">
      <c r="A74" s="18" t="s">
        <v>272</v>
      </c>
    </row>
    <row r="75" spans="1:1" s="19" customFormat="1" ht="15" customHeight="1">
      <c r="A75" s="18" t="s">
        <v>273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940E032C-E651-4690-A4D9-0256EAF57437" xsi:nil="true"/>
    <needDetail xmlns="940E032C-E651-4690-A4D9-0256EAF57437">false</needDetail>
    <alreadyChecked xmlns="940E032C-E651-4690-A4D9-0256EAF57437">true</alreadyChecked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6E8035F2A934A749B4C88073D982A015" ma:contentTypeVersion="" ma:contentTypeDescription="" ma:contentTypeScope="" ma:versionID="901dbfa9f42c9ca479f8dc56f4bafacb">
  <xsd:schema xmlns:xsd="http://www.w3.org/2001/XMLSchema" xmlns:xs="http://www.w3.org/2001/XMLSchema" xmlns:p="http://schemas.microsoft.com/office/2006/metadata/properties" xmlns:ns1="http://schemas.microsoft.com/sharepoint/v3" xmlns:ns2="940E032C-E651-4690-A4D9-0256EAF57437" targetNamespace="http://schemas.microsoft.com/office/2006/metadata/properties" ma:root="true" ma:fieldsID="2db27c3023047cb1d57420492c73f0b8" ns1:_="" ns2:_="">
    <xsd:import namespace="http://schemas.microsoft.com/sharepoint/v3"/>
    <xsd:import namespace="940E032C-E651-4690-A4D9-0256EAF5743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E032C-E651-4690-A4D9-0256EAF5743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40E032C-E651-4690-A4D9-0256EAF5743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07FAD5-BB09-4A25-9B09-0671FBC4B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0E032C-E651-4690-A4D9-0256EAF57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2021-03-13T09:41:43Z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0x0101006CB92C11A11C4849B1A04E87CB5CBA3E006E8035F2A934A749B4C88073D982A015</vt:lpwstr>
  </property>
</Properties>
</file>