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9" i="2" l="1"/>
  <c r="N608" i="2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47" i="2"/>
  <c r="N448" i="2"/>
  <c r="N449" i="2"/>
  <c r="N450" i="2"/>
  <c r="N451" i="2"/>
  <c r="N452" i="2"/>
  <c r="N453" i="2"/>
  <c r="N454" i="2"/>
  <c r="N455" i="2"/>
  <c r="N446" i="2"/>
  <c r="N430" i="2"/>
  <c r="N431" i="2"/>
  <c r="N432" i="2"/>
  <c r="N433" i="2"/>
  <c r="N434" i="2"/>
  <c r="N435" i="2"/>
  <c r="N436" i="2"/>
  <c r="N437" i="2"/>
  <c r="N438" i="2"/>
  <c r="N429" i="2"/>
  <c r="N413" i="2"/>
  <c r="N414" i="2"/>
  <c r="N415" i="2"/>
  <c r="N416" i="2"/>
  <c r="N417" i="2"/>
  <c r="N418" i="2"/>
  <c r="N419" i="2"/>
  <c r="N420" i="2"/>
  <c r="N421" i="2"/>
  <c r="N412" i="2"/>
  <c r="N396" i="2"/>
  <c r="N397" i="2"/>
  <c r="N398" i="2"/>
  <c r="N399" i="2"/>
  <c r="N400" i="2"/>
  <c r="N401" i="2"/>
  <c r="N402" i="2"/>
  <c r="N403" i="2"/>
  <c r="N404" i="2"/>
  <c r="N395" i="2"/>
  <c r="N379" i="2"/>
  <c r="N380" i="2"/>
  <c r="N381" i="2"/>
  <c r="N382" i="2"/>
  <c r="N383" i="2"/>
  <c r="N384" i="2"/>
  <c r="N385" i="2"/>
  <c r="N386" i="2"/>
  <c r="N387" i="2"/>
  <c r="N378" i="2"/>
  <c r="N362" i="2"/>
  <c r="N363" i="2"/>
  <c r="N364" i="2"/>
  <c r="N365" i="2"/>
  <c r="N366" i="2"/>
  <c r="N367" i="2"/>
  <c r="N368" i="2"/>
  <c r="N369" i="2"/>
  <c r="N370" i="2"/>
  <c r="N361" i="2"/>
  <c r="N345" i="2"/>
  <c r="N346" i="2"/>
  <c r="N347" i="2"/>
  <c r="N348" i="2"/>
  <c r="N349" i="2"/>
  <c r="N350" i="2"/>
  <c r="N351" i="2"/>
  <c r="N352" i="2"/>
  <c r="N353" i="2"/>
  <c r="N344" i="2"/>
  <c r="N328" i="2"/>
  <c r="N329" i="2"/>
  <c r="N330" i="2"/>
  <c r="N331" i="2"/>
  <c r="N332" i="2"/>
  <c r="N333" i="2"/>
  <c r="N334" i="2"/>
  <c r="N335" i="2"/>
  <c r="N336" i="2"/>
  <c r="N327" i="2"/>
  <c r="N311" i="2"/>
  <c r="N312" i="2"/>
  <c r="N313" i="2"/>
  <c r="N314" i="2"/>
  <c r="N315" i="2"/>
  <c r="N316" i="2"/>
  <c r="N317" i="2"/>
  <c r="N318" i="2"/>
  <c r="N319" i="2"/>
  <c r="N310" i="2"/>
  <c r="N294" i="2"/>
  <c r="N295" i="2"/>
  <c r="N296" i="2"/>
  <c r="N297" i="2"/>
  <c r="N298" i="2"/>
  <c r="N299" i="2"/>
  <c r="N300" i="2"/>
  <c r="N301" i="2"/>
  <c r="N302" i="2"/>
  <c r="N293" i="2"/>
  <c r="N277" i="2"/>
  <c r="N278" i="2"/>
  <c r="N279" i="2"/>
  <c r="N280" i="2"/>
  <c r="N281" i="2"/>
  <c r="N282" i="2"/>
  <c r="N283" i="2"/>
  <c r="N284" i="2"/>
  <c r="N285" i="2"/>
  <c r="N276" i="2"/>
  <c r="N261" i="2"/>
  <c r="N262" i="2"/>
  <c r="N263" i="2"/>
  <c r="N264" i="2"/>
  <c r="N265" i="2"/>
  <c r="N266" i="2"/>
  <c r="N267" i="2"/>
  <c r="N268" i="2"/>
  <c r="N269" i="2"/>
  <c r="N260" i="2"/>
  <c r="N244" i="2"/>
  <c r="N245" i="2"/>
  <c r="N246" i="2"/>
  <c r="N247" i="2"/>
  <c r="N248" i="2"/>
  <c r="N249" i="2"/>
  <c r="N250" i="2"/>
  <c r="N251" i="2"/>
  <c r="N252" i="2"/>
  <c r="N243" i="2"/>
  <c r="N227" i="2"/>
  <c r="N228" i="2"/>
  <c r="N229" i="2"/>
  <c r="N230" i="2"/>
  <c r="N231" i="2"/>
  <c r="N232" i="2"/>
  <c r="N233" i="2"/>
  <c r="N234" i="2"/>
  <c r="N235" i="2"/>
  <c r="N226" i="2"/>
  <c r="N218" i="2"/>
  <c r="N210" i="2"/>
  <c r="N211" i="2"/>
  <c r="N212" i="2"/>
  <c r="N213" i="2"/>
  <c r="N214" i="2"/>
  <c r="N215" i="2"/>
  <c r="N216" i="2"/>
  <c r="N217" i="2"/>
  <c r="N209" i="2"/>
  <c r="N193" i="2"/>
  <c r="N194" i="2"/>
  <c r="N195" i="2"/>
  <c r="N196" i="2"/>
  <c r="N197" i="2"/>
  <c r="N198" i="2"/>
  <c r="N199" i="2"/>
  <c r="N200" i="2"/>
  <c r="N201" i="2"/>
  <c r="N192" i="2"/>
  <c r="N176" i="2"/>
  <c r="N177" i="2"/>
  <c r="N178" i="2"/>
  <c r="N179" i="2"/>
  <c r="N180" i="2"/>
  <c r="N181" i="2"/>
  <c r="N182" i="2"/>
  <c r="N183" i="2"/>
  <c r="N184" i="2"/>
  <c r="N175" i="2"/>
  <c r="N159" i="2"/>
  <c r="N160" i="2"/>
  <c r="N161" i="2"/>
  <c r="N162" i="2"/>
  <c r="N163" i="2"/>
  <c r="N164" i="2"/>
  <c r="N165" i="2"/>
  <c r="N166" i="2"/>
  <c r="N167" i="2"/>
  <c r="N158" i="2"/>
  <c r="N142" i="2"/>
  <c r="N143" i="2"/>
  <c r="N144" i="2"/>
  <c r="N145" i="2"/>
  <c r="N146" i="2"/>
  <c r="N147" i="2"/>
  <c r="N148" i="2"/>
  <c r="N149" i="2"/>
  <c r="N150" i="2"/>
  <c r="N141" i="2"/>
  <c r="N125" i="2"/>
  <c r="N126" i="2"/>
  <c r="N127" i="2"/>
  <c r="N128" i="2"/>
  <c r="N129" i="2"/>
  <c r="N130" i="2"/>
  <c r="N131" i="2"/>
  <c r="N132" i="2"/>
  <c r="N133" i="2"/>
  <c r="N124" i="2"/>
  <c r="N108" i="2"/>
  <c r="N109" i="2"/>
  <c r="N110" i="2"/>
  <c r="N111" i="2"/>
  <c r="N112" i="2"/>
  <c r="N113" i="2"/>
  <c r="N114" i="2"/>
  <c r="N115" i="2"/>
  <c r="N116" i="2"/>
  <c r="N107" i="2"/>
  <c r="N91" i="2"/>
  <c r="N92" i="2"/>
  <c r="N93" i="2"/>
  <c r="N94" i="2"/>
  <c r="N95" i="2"/>
  <c r="N96" i="2"/>
  <c r="N97" i="2"/>
  <c r="N98" i="2"/>
  <c r="N99" i="2"/>
  <c r="N90" i="2"/>
  <c r="N74" i="2"/>
  <c r="N75" i="2"/>
  <c r="N76" i="2"/>
  <c r="N77" i="2"/>
  <c r="N78" i="2"/>
  <c r="N79" i="2"/>
  <c r="N80" i="2"/>
  <c r="N81" i="2"/>
  <c r="N82" i="2"/>
  <c r="N73" i="2"/>
  <c r="N57" i="2"/>
  <c r="N58" i="2"/>
  <c r="N59" i="2"/>
  <c r="N60" i="2"/>
  <c r="N61" i="2"/>
  <c r="N62" i="2"/>
  <c r="N63" i="2"/>
  <c r="N64" i="2"/>
  <c r="N65" i="2"/>
  <c r="N56" i="2"/>
  <c r="N38" i="2"/>
  <c r="N39" i="2"/>
  <c r="N40" i="2"/>
  <c r="N41" i="2"/>
  <c r="N42" i="2"/>
  <c r="N43" i="2"/>
  <c r="N44" i="2"/>
  <c r="N45" i="2"/>
  <c r="N46" i="2"/>
  <c r="N37" i="2"/>
  <c r="N20" i="2"/>
  <c r="N21" i="2"/>
  <c r="N22" i="2"/>
  <c r="N23" i="2"/>
  <c r="N24" i="2"/>
  <c r="N25" i="2"/>
  <c r="N26" i="2"/>
  <c r="N27" i="2"/>
  <c r="N28" i="2"/>
  <c r="O608" i="2"/>
  <c r="O600" i="2"/>
  <c r="O601" i="2"/>
  <c r="O602" i="2"/>
  <c r="O603" i="2"/>
  <c r="O604" i="2"/>
  <c r="O605" i="2"/>
  <c r="O606" i="2"/>
  <c r="O607" i="2"/>
  <c r="O599" i="2"/>
  <c r="O583" i="2"/>
  <c r="O584" i="2"/>
  <c r="O585" i="2"/>
  <c r="O586" i="2"/>
  <c r="O587" i="2"/>
  <c r="O588" i="2"/>
  <c r="O589" i="2"/>
  <c r="O590" i="2"/>
  <c r="O591" i="2"/>
  <c r="O582" i="2"/>
  <c r="O566" i="2"/>
  <c r="O567" i="2"/>
  <c r="O568" i="2"/>
  <c r="O569" i="2"/>
  <c r="O570" i="2"/>
  <c r="O571" i="2"/>
  <c r="O572" i="2"/>
  <c r="O573" i="2"/>
  <c r="O574" i="2"/>
  <c r="O565" i="2"/>
  <c r="O549" i="2"/>
  <c r="O550" i="2"/>
  <c r="O551" i="2"/>
  <c r="O552" i="2"/>
  <c r="O553" i="2"/>
  <c r="O554" i="2"/>
  <c r="O555" i="2"/>
  <c r="O556" i="2"/>
  <c r="O557" i="2"/>
  <c r="O548" i="2"/>
  <c r="O532" i="2"/>
  <c r="O533" i="2"/>
  <c r="O534" i="2"/>
  <c r="O535" i="2"/>
  <c r="O536" i="2"/>
  <c r="O537" i="2"/>
  <c r="O538" i="2"/>
  <c r="O539" i="2"/>
  <c r="O540" i="2"/>
  <c r="O531" i="2"/>
  <c r="O515" i="2"/>
  <c r="O516" i="2"/>
  <c r="O517" i="2"/>
  <c r="O518" i="2"/>
  <c r="O519" i="2"/>
  <c r="O520" i="2"/>
  <c r="O521" i="2"/>
  <c r="O522" i="2"/>
  <c r="O523" i="2"/>
  <c r="O514" i="2"/>
  <c r="O498" i="2"/>
  <c r="O499" i="2"/>
  <c r="O500" i="2"/>
  <c r="O501" i="2"/>
  <c r="O502" i="2"/>
  <c r="O503" i="2"/>
  <c r="O504" i="2"/>
  <c r="O505" i="2"/>
  <c r="O506" i="2"/>
  <c r="O497" i="2"/>
  <c r="O481" i="2"/>
  <c r="O482" i="2"/>
  <c r="O483" i="2"/>
  <c r="O484" i="2"/>
  <c r="O485" i="2"/>
  <c r="O486" i="2"/>
  <c r="O487" i="2"/>
  <c r="O488" i="2"/>
  <c r="O489" i="2"/>
  <c r="O480" i="2"/>
  <c r="O464" i="2"/>
  <c r="O465" i="2"/>
  <c r="O466" i="2"/>
  <c r="O467" i="2"/>
  <c r="O468" i="2"/>
  <c r="O469" i="2"/>
  <c r="O470" i="2"/>
  <c r="O471" i="2"/>
  <c r="O472" i="2"/>
  <c r="O463" i="2"/>
  <c r="O447" i="2"/>
  <c r="O448" i="2"/>
  <c r="O449" i="2"/>
  <c r="O450" i="2"/>
  <c r="O451" i="2"/>
  <c r="O452" i="2"/>
  <c r="O453" i="2"/>
  <c r="O454" i="2"/>
  <c r="O455" i="2"/>
  <c r="O446" i="2"/>
  <c r="O430" i="2"/>
  <c r="O431" i="2"/>
  <c r="O432" i="2"/>
  <c r="O433" i="2"/>
  <c r="O434" i="2"/>
  <c r="O435" i="2"/>
  <c r="O436" i="2"/>
  <c r="O437" i="2"/>
  <c r="O438" i="2"/>
  <c r="O429" i="2"/>
  <c r="O413" i="2"/>
  <c r="O414" i="2"/>
  <c r="O415" i="2"/>
  <c r="O416" i="2"/>
  <c r="O417" i="2"/>
  <c r="O418" i="2"/>
  <c r="O419" i="2"/>
  <c r="O420" i="2"/>
  <c r="O421" i="2"/>
  <c r="O412" i="2"/>
  <c r="O396" i="2"/>
  <c r="O397" i="2"/>
  <c r="O398" i="2"/>
  <c r="O399" i="2"/>
  <c r="O400" i="2"/>
  <c r="O401" i="2"/>
  <c r="O402" i="2"/>
  <c r="O403" i="2"/>
  <c r="O404" i="2"/>
  <c r="O395" i="2"/>
  <c r="O379" i="2"/>
  <c r="O380" i="2"/>
  <c r="O381" i="2"/>
  <c r="O382" i="2"/>
  <c r="O383" i="2"/>
  <c r="O384" i="2"/>
  <c r="O385" i="2"/>
  <c r="O386" i="2"/>
  <c r="O387" i="2"/>
  <c r="O378" i="2"/>
  <c r="O362" i="2"/>
  <c r="O363" i="2"/>
  <c r="O364" i="2"/>
  <c r="O365" i="2"/>
  <c r="O366" i="2"/>
  <c r="O367" i="2"/>
  <c r="O368" i="2"/>
  <c r="O369" i="2"/>
  <c r="O370" i="2"/>
  <c r="O361" i="2"/>
  <c r="O345" i="2"/>
  <c r="O346" i="2"/>
  <c r="O347" i="2"/>
  <c r="O348" i="2"/>
  <c r="O349" i="2"/>
  <c r="O350" i="2"/>
  <c r="O351" i="2"/>
  <c r="O352" i="2"/>
  <c r="O353" i="2"/>
  <c r="O344" i="2"/>
  <c r="O328" i="2"/>
  <c r="O329" i="2"/>
  <c r="O330" i="2"/>
  <c r="O331" i="2"/>
  <c r="O332" i="2"/>
  <c r="O333" i="2"/>
  <c r="O334" i="2"/>
  <c r="O335" i="2"/>
  <c r="O336" i="2"/>
  <c r="O327" i="2"/>
  <c r="O311" i="2"/>
  <c r="O312" i="2"/>
  <c r="O313" i="2"/>
  <c r="O314" i="2"/>
  <c r="O315" i="2"/>
  <c r="O316" i="2"/>
  <c r="O317" i="2"/>
  <c r="O318" i="2"/>
  <c r="O319" i="2"/>
  <c r="O310" i="2"/>
  <c r="O294" i="2"/>
  <c r="O295" i="2"/>
  <c r="O296" i="2"/>
  <c r="O297" i="2"/>
  <c r="O298" i="2"/>
  <c r="O299" i="2"/>
  <c r="O300" i="2"/>
  <c r="O301" i="2"/>
  <c r="O302" i="2"/>
  <c r="O293" i="2"/>
  <c r="O277" i="2"/>
  <c r="O278" i="2"/>
  <c r="O279" i="2"/>
  <c r="O280" i="2"/>
  <c r="O281" i="2"/>
  <c r="O282" i="2"/>
  <c r="O283" i="2"/>
  <c r="O284" i="2"/>
  <c r="O285" i="2"/>
  <c r="O276" i="2"/>
  <c r="O261" i="2"/>
  <c r="O262" i="2"/>
  <c r="O263" i="2"/>
  <c r="O264" i="2"/>
  <c r="O265" i="2"/>
  <c r="O266" i="2"/>
  <c r="O267" i="2"/>
  <c r="O268" i="2"/>
  <c r="O269" i="2"/>
  <c r="O260" i="2"/>
  <c r="O244" i="2"/>
  <c r="O245" i="2"/>
  <c r="O246" i="2"/>
  <c r="O247" i="2"/>
  <c r="O248" i="2"/>
  <c r="O249" i="2"/>
  <c r="O250" i="2"/>
  <c r="O251" i="2"/>
  <c r="O252" i="2"/>
  <c r="O243" i="2"/>
  <c r="O227" i="2"/>
  <c r="O228" i="2"/>
  <c r="O229" i="2"/>
  <c r="O230" i="2"/>
  <c r="O231" i="2"/>
  <c r="O232" i="2"/>
  <c r="O233" i="2"/>
  <c r="O234" i="2"/>
  <c r="O235" i="2"/>
  <c r="O226" i="2"/>
  <c r="O210" i="2"/>
  <c r="O211" i="2"/>
  <c r="O212" i="2"/>
  <c r="O213" i="2"/>
  <c r="O214" i="2"/>
  <c r="O215" i="2"/>
  <c r="O216" i="2"/>
  <c r="O217" i="2"/>
  <c r="O218" i="2"/>
  <c r="O209" i="2"/>
  <c r="O193" i="2"/>
  <c r="O194" i="2"/>
  <c r="O195" i="2"/>
  <c r="O196" i="2"/>
  <c r="O197" i="2"/>
  <c r="O198" i="2"/>
  <c r="O199" i="2"/>
  <c r="O200" i="2"/>
  <c r="O201" i="2"/>
  <c r="O192" i="2"/>
  <c r="O176" i="2"/>
  <c r="O177" i="2"/>
  <c r="O178" i="2"/>
  <c r="O179" i="2"/>
  <c r="O180" i="2"/>
  <c r="O181" i="2"/>
  <c r="O182" i="2"/>
  <c r="O183" i="2"/>
  <c r="O184" i="2"/>
  <c r="O175" i="2"/>
  <c r="O159" i="2"/>
  <c r="O160" i="2"/>
  <c r="O161" i="2"/>
  <c r="O162" i="2"/>
  <c r="O163" i="2"/>
  <c r="O164" i="2"/>
  <c r="O165" i="2"/>
  <c r="O166" i="2"/>
  <c r="O167" i="2"/>
  <c r="O158" i="2"/>
  <c r="O142" i="2"/>
  <c r="O143" i="2"/>
  <c r="O144" i="2"/>
  <c r="O145" i="2"/>
  <c r="O146" i="2"/>
  <c r="O147" i="2"/>
  <c r="O148" i="2"/>
  <c r="O149" i="2"/>
  <c r="O150" i="2"/>
  <c r="O141" i="2"/>
  <c r="O125" i="2"/>
  <c r="O126" i="2"/>
  <c r="O127" i="2"/>
  <c r="O128" i="2"/>
  <c r="O129" i="2"/>
  <c r="O130" i="2"/>
  <c r="O131" i="2"/>
  <c r="O132" i="2"/>
  <c r="O133" i="2"/>
  <c r="O124" i="2"/>
  <c r="O108" i="2"/>
  <c r="O109" i="2"/>
  <c r="O110" i="2"/>
  <c r="O111" i="2"/>
  <c r="O112" i="2"/>
  <c r="O113" i="2"/>
  <c r="O114" i="2"/>
  <c r="O115" i="2"/>
  <c r="O116" i="2"/>
  <c r="O107" i="2"/>
  <c r="O91" i="2"/>
  <c r="O92" i="2"/>
  <c r="O93" i="2"/>
  <c r="O94" i="2"/>
  <c r="O95" i="2"/>
  <c r="O96" i="2"/>
  <c r="O97" i="2"/>
  <c r="O98" i="2"/>
  <c r="O99" i="2"/>
  <c r="O90" i="2"/>
  <c r="O74" i="2"/>
  <c r="O75" i="2"/>
  <c r="O76" i="2"/>
  <c r="O77" i="2"/>
  <c r="O78" i="2"/>
  <c r="O79" i="2"/>
  <c r="O80" i="2"/>
  <c r="O81" i="2"/>
  <c r="O82" i="2"/>
  <c r="O73" i="2"/>
  <c r="O57" i="2"/>
  <c r="O58" i="2"/>
  <c r="O59" i="2"/>
  <c r="O60" i="2"/>
  <c r="O61" i="2"/>
  <c r="O62" i="2"/>
  <c r="O63" i="2"/>
  <c r="O64" i="2"/>
  <c r="O65" i="2"/>
  <c r="O56" i="2"/>
  <c r="O38" i="2"/>
  <c r="O39" i="2"/>
  <c r="O40" i="2"/>
  <c r="O41" i="2"/>
  <c r="O42" i="2"/>
  <c r="O43" i="2"/>
  <c r="O44" i="2"/>
  <c r="O45" i="2"/>
  <c r="O46" i="2"/>
  <c r="O37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0" i="2"/>
  <c r="Q600" i="2"/>
  <c r="R600" i="2"/>
  <c r="P601" i="2"/>
  <c r="Q601" i="2"/>
  <c r="R601" i="2"/>
  <c r="P602" i="2"/>
  <c r="P603" i="2"/>
  <c r="Q603" i="2"/>
  <c r="R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599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P590" i="2"/>
  <c r="Q590" i="2"/>
  <c r="R590" i="2"/>
  <c r="P591" i="2"/>
  <c r="Q591" i="2"/>
  <c r="R591" i="2"/>
  <c r="P582" i="2"/>
  <c r="Q582" i="2"/>
  <c r="R582" i="2"/>
  <c r="P566" i="2"/>
  <c r="Q566" i="2"/>
  <c r="R566" i="2"/>
  <c r="P567" i="2"/>
  <c r="Q567" i="2"/>
  <c r="R567" i="2"/>
  <c r="P568" i="2"/>
  <c r="P569" i="2"/>
  <c r="Q569" i="2"/>
  <c r="R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65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P556" i="2"/>
  <c r="Q556" i="2"/>
  <c r="R556" i="2"/>
  <c r="P557" i="2"/>
  <c r="Q557" i="2"/>
  <c r="R557" i="2"/>
  <c r="P548" i="2"/>
  <c r="Q548" i="2"/>
  <c r="R548" i="2"/>
  <c r="P532" i="2"/>
  <c r="Q532" i="2"/>
  <c r="R532" i="2"/>
  <c r="P533" i="2"/>
  <c r="Q533" i="2"/>
  <c r="R533" i="2"/>
  <c r="P534" i="2"/>
  <c r="P535" i="2"/>
  <c r="Q535" i="2"/>
  <c r="R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31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P522" i="2"/>
  <c r="Q522" i="2"/>
  <c r="R522" i="2"/>
  <c r="P523" i="2"/>
  <c r="Q523" i="2"/>
  <c r="R523" i="2"/>
  <c r="P514" i="2"/>
  <c r="Q514" i="2"/>
  <c r="R514" i="2"/>
  <c r="P498" i="2"/>
  <c r="Q498" i="2"/>
  <c r="R498" i="2"/>
  <c r="P499" i="2"/>
  <c r="Q499" i="2"/>
  <c r="R499" i="2"/>
  <c r="P500" i="2"/>
  <c r="P501" i="2"/>
  <c r="Q501" i="2"/>
  <c r="R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497" i="2"/>
  <c r="P481" i="2"/>
  <c r="Q481" i="2"/>
  <c r="R481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P488" i="2"/>
  <c r="Q488" i="2"/>
  <c r="R488" i="2"/>
  <c r="P489" i="2"/>
  <c r="Q489" i="2"/>
  <c r="R489" i="2"/>
  <c r="P480" i="2"/>
  <c r="Q480" i="2"/>
  <c r="R480" i="2"/>
  <c r="P464" i="2"/>
  <c r="Q464" i="2"/>
  <c r="R464" i="2"/>
  <c r="P465" i="2"/>
  <c r="Q465" i="2"/>
  <c r="R465" i="2"/>
  <c r="P466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Q472" i="2"/>
  <c r="R472" i="2"/>
  <c r="P463" i="2"/>
  <c r="P447" i="2"/>
  <c r="Q447" i="2"/>
  <c r="R447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P454" i="2"/>
  <c r="Q454" i="2"/>
  <c r="R454" i="2"/>
  <c r="P455" i="2"/>
  <c r="Q455" i="2"/>
  <c r="R455" i="2"/>
  <c r="P446" i="2"/>
  <c r="Q446" i="2"/>
  <c r="R446" i="2"/>
  <c r="P430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29" i="2"/>
  <c r="P413" i="2"/>
  <c r="Q413" i="2"/>
  <c r="R413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P420" i="2"/>
  <c r="Q420" i="2"/>
  <c r="R420" i="2"/>
  <c r="P421" i="2"/>
  <c r="Q421" i="2"/>
  <c r="R421" i="2"/>
  <c r="P412" i="2"/>
  <c r="Q412" i="2"/>
  <c r="R412" i="2"/>
  <c r="P396" i="2"/>
  <c r="Q396" i="2"/>
  <c r="R396" i="2"/>
  <c r="P397" i="2"/>
  <c r="Q397" i="2"/>
  <c r="R397" i="2"/>
  <c r="P398" i="2"/>
  <c r="P399" i="2"/>
  <c r="Q399" i="2"/>
  <c r="R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395" i="2"/>
  <c r="P379" i="2"/>
  <c r="Q379" i="2"/>
  <c r="R379" i="2"/>
  <c r="P380" i="2"/>
  <c r="Q380" i="2"/>
  <c r="R380" i="2"/>
  <c r="P381" i="2"/>
  <c r="Q381" i="2"/>
  <c r="R381" i="2"/>
  <c r="P382" i="2"/>
  <c r="Q382" i="2"/>
  <c r="R382" i="2"/>
  <c r="P383" i="2"/>
  <c r="Q383" i="2"/>
  <c r="R383" i="2"/>
  <c r="P384" i="2"/>
  <c r="Q384" i="2"/>
  <c r="R384" i="2"/>
  <c r="P385" i="2"/>
  <c r="P386" i="2"/>
  <c r="Q386" i="2"/>
  <c r="R386" i="2"/>
  <c r="P387" i="2"/>
  <c r="Q387" i="2"/>
  <c r="R387" i="2"/>
  <c r="P378" i="2"/>
  <c r="Q378" i="2"/>
  <c r="R378" i="2"/>
  <c r="P362" i="2"/>
  <c r="Q362" i="2"/>
  <c r="R362" i="2"/>
  <c r="P363" i="2"/>
  <c r="Q363" i="2"/>
  <c r="R363" i="2"/>
  <c r="P364" i="2"/>
  <c r="P365" i="2"/>
  <c r="Q365" i="2"/>
  <c r="R365" i="2"/>
  <c r="P366" i="2"/>
  <c r="Q366" i="2"/>
  <c r="R366" i="2"/>
  <c r="P367" i="2"/>
  <c r="Q367" i="2"/>
  <c r="R367" i="2"/>
  <c r="P368" i="2"/>
  <c r="Q368" i="2"/>
  <c r="R368" i="2"/>
  <c r="P369" i="2"/>
  <c r="Q369" i="2"/>
  <c r="R369" i="2"/>
  <c r="P370" i="2"/>
  <c r="Q370" i="2"/>
  <c r="R370" i="2"/>
  <c r="P361" i="2"/>
  <c r="P345" i="2"/>
  <c r="Q345" i="2"/>
  <c r="R345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P352" i="2"/>
  <c r="Q352" i="2"/>
  <c r="R352" i="2"/>
  <c r="P353" i="2"/>
  <c r="Q353" i="2"/>
  <c r="R353" i="2"/>
  <c r="P344" i="2"/>
  <c r="Q344" i="2"/>
  <c r="R344" i="2"/>
  <c r="P328" i="2"/>
  <c r="Q328" i="2"/>
  <c r="R328" i="2"/>
  <c r="P329" i="2"/>
  <c r="Q329" i="2"/>
  <c r="R329" i="2"/>
  <c r="P330" i="2"/>
  <c r="P331" i="2"/>
  <c r="Q331" i="2"/>
  <c r="R331" i="2"/>
  <c r="P332" i="2"/>
  <c r="Q332" i="2"/>
  <c r="R332" i="2"/>
  <c r="P333" i="2"/>
  <c r="Q333" i="2"/>
  <c r="R333" i="2"/>
  <c r="P334" i="2"/>
  <c r="Q334" i="2"/>
  <c r="R334" i="2"/>
  <c r="P335" i="2"/>
  <c r="Q335" i="2"/>
  <c r="R335" i="2"/>
  <c r="P336" i="2"/>
  <c r="Q336" i="2"/>
  <c r="R336" i="2"/>
  <c r="P327" i="2"/>
  <c r="P311" i="2"/>
  <c r="Q311" i="2"/>
  <c r="R311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10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P301" i="2"/>
  <c r="Q301" i="2"/>
  <c r="R301" i="2"/>
  <c r="P302" i="2"/>
  <c r="Q302" i="2"/>
  <c r="R302" i="2"/>
  <c r="P293" i="2"/>
  <c r="Q293" i="2"/>
  <c r="R293" i="2"/>
  <c r="P277" i="2"/>
  <c r="Q277" i="2"/>
  <c r="R277" i="2"/>
  <c r="P278" i="2"/>
  <c r="Q278" i="2"/>
  <c r="R278" i="2"/>
  <c r="P279" i="2"/>
  <c r="P280" i="2"/>
  <c r="Q280" i="2"/>
  <c r="R280" i="2"/>
  <c r="P281" i="2"/>
  <c r="Q281" i="2"/>
  <c r="R281" i="2"/>
  <c r="P282" i="2"/>
  <c r="P283" i="2"/>
  <c r="Q283" i="2"/>
  <c r="R283" i="2"/>
  <c r="P284" i="2"/>
  <c r="Q284" i="2"/>
  <c r="R284" i="2"/>
  <c r="P285" i="2"/>
  <c r="Q285" i="2"/>
  <c r="R285" i="2"/>
  <c r="P276" i="2"/>
  <c r="P261" i="2"/>
  <c r="Q261" i="2"/>
  <c r="R261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7" i="2"/>
  <c r="P268" i="2"/>
  <c r="Q268" i="2"/>
  <c r="R268" i="2"/>
  <c r="P269" i="2"/>
  <c r="Q269" i="2"/>
  <c r="R269" i="2"/>
  <c r="P260" i="2"/>
  <c r="Q260" i="2"/>
  <c r="R260" i="2"/>
  <c r="P244" i="2"/>
  <c r="Q244" i="2"/>
  <c r="R244" i="2"/>
  <c r="P245" i="2"/>
  <c r="Q245" i="2"/>
  <c r="R245" i="2"/>
  <c r="P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43" i="2"/>
  <c r="Q243" i="2"/>
  <c r="R243" i="2"/>
  <c r="P227" i="2"/>
  <c r="Q227" i="2"/>
  <c r="R227" i="2"/>
  <c r="P228" i="2"/>
  <c r="Q228" i="2"/>
  <c r="R228" i="2"/>
  <c r="P229" i="2"/>
  <c r="Q229" i="2"/>
  <c r="R229" i="2"/>
  <c r="P230" i="2"/>
  <c r="Q230" i="2"/>
  <c r="R230" i="2"/>
  <c r="P231" i="2"/>
  <c r="Q231" i="2"/>
  <c r="R231" i="2"/>
  <c r="P232" i="2"/>
  <c r="Q232" i="2"/>
  <c r="R232" i="2"/>
  <c r="P233" i="2"/>
  <c r="P234" i="2"/>
  <c r="Q234" i="2"/>
  <c r="R234" i="2"/>
  <c r="P235" i="2"/>
  <c r="Q235" i="2"/>
  <c r="R235" i="2"/>
  <c r="P226" i="2"/>
  <c r="Q226" i="2"/>
  <c r="R226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P215" i="2"/>
  <c r="Q215" i="2"/>
  <c r="R215" i="2"/>
  <c r="P216" i="2"/>
  <c r="P217" i="2"/>
  <c r="Q217" i="2"/>
  <c r="R217" i="2"/>
  <c r="P218" i="2"/>
  <c r="Q218" i="2"/>
  <c r="R218" i="2"/>
  <c r="P209" i="2"/>
  <c r="Q209" i="2"/>
  <c r="R209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P200" i="2"/>
  <c r="Q200" i="2"/>
  <c r="R200" i="2"/>
  <c r="P201" i="2"/>
  <c r="Q201" i="2"/>
  <c r="R201" i="2"/>
  <c r="P192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P183" i="2"/>
  <c r="Q183" i="2"/>
  <c r="R183" i="2"/>
  <c r="P184" i="2"/>
  <c r="Q184" i="2"/>
  <c r="R184" i="2"/>
  <c r="P175" i="2"/>
  <c r="Q175" i="2"/>
  <c r="R175" i="2"/>
  <c r="P159" i="2"/>
  <c r="Q159" i="2"/>
  <c r="R159" i="2"/>
  <c r="P160" i="2"/>
  <c r="Q160" i="2"/>
  <c r="R160" i="2"/>
  <c r="P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58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P149" i="2"/>
  <c r="Q149" i="2"/>
  <c r="R149" i="2"/>
  <c r="P150" i="2"/>
  <c r="Q150" i="2"/>
  <c r="R150" i="2"/>
  <c r="P141" i="2"/>
  <c r="Q141" i="2"/>
  <c r="R141" i="2"/>
  <c r="P125" i="2"/>
  <c r="Q125" i="2"/>
  <c r="R125" i="2"/>
  <c r="P126" i="2"/>
  <c r="P127" i="2"/>
  <c r="Q127" i="2"/>
  <c r="R127" i="2"/>
  <c r="P128" i="2"/>
  <c r="Q128" i="2"/>
  <c r="R128" i="2"/>
  <c r="P129" i="2"/>
  <c r="P130" i="2"/>
  <c r="P131" i="2"/>
  <c r="Q131" i="2"/>
  <c r="R131" i="2"/>
  <c r="P132" i="2"/>
  <c r="Q132" i="2"/>
  <c r="R132" i="2"/>
  <c r="P133" i="2"/>
  <c r="P124" i="2"/>
  <c r="Q124" i="2"/>
  <c r="R124" i="2"/>
  <c r="P108" i="2"/>
  <c r="Q108" i="2"/>
  <c r="R108" i="2"/>
  <c r="P109" i="2"/>
  <c r="Q109" i="2"/>
  <c r="R109" i="2"/>
  <c r="P110" i="2"/>
  <c r="P111" i="2"/>
  <c r="Q111" i="2"/>
  <c r="R111" i="2"/>
  <c r="P112" i="2"/>
  <c r="Q112" i="2"/>
  <c r="R112" i="2"/>
  <c r="P113" i="2"/>
  <c r="P114" i="2"/>
  <c r="Q114" i="2"/>
  <c r="R114" i="2"/>
  <c r="P115" i="2"/>
  <c r="Q115" i="2"/>
  <c r="R115" i="2"/>
  <c r="P116" i="2"/>
  <c r="Q116" i="2"/>
  <c r="R116" i="2"/>
  <c r="P107" i="2"/>
  <c r="Q107" i="2"/>
  <c r="R107" i="2"/>
  <c r="P91" i="2"/>
  <c r="Q91" i="2"/>
  <c r="R91" i="2"/>
  <c r="P92" i="2"/>
  <c r="Q92" i="2"/>
  <c r="R92" i="2"/>
  <c r="P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90" i="2"/>
  <c r="Q90" i="2"/>
  <c r="R90" i="2"/>
  <c r="P74" i="2"/>
  <c r="Q74" i="2"/>
  <c r="R74" i="2"/>
  <c r="P75" i="2"/>
  <c r="Q75" i="2"/>
  <c r="R75" i="2"/>
  <c r="P76" i="2"/>
  <c r="P77" i="2"/>
  <c r="Q77" i="2"/>
  <c r="R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73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P64" i="2"/>
  <c r="Q64" i="2"/>
  <c r="R64" i="2"/>
  <c r="P65" i="2"/>
  <c r="Q65" i="2"/>
  <c r="R65" i="2"/>
  <c r="P56" i="2"/>
  <c r="Q56" i="2"/>
  <c r="R56" i="2"/>
  <c r="P38" i="2"/>
  <c r="Q38" i="2"/>
  <c r="R38" i="2"/>
  <c r="P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P45" i="2"/>
  <c r="Q45" i="2"/>
  <c r="R45" i="2"/>
  <c r="P46" i="2"/>
  <c r="Q46" i="2"/>
  <c r="R46" i="2"/>
  <c r="P37" i="2"/>
  <c r="Q37" i="2"/>
  <c r="R37" i="2"/>
  <c r="P28" i="2"/>
  <c r="Q28" i="2"/>
  <c r="R28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O19" i="2"/>
  <c r="Q192" i="2"/>
  <c r="R192" i="2"/>
  <c r="Q93" i="2"/>
  <c r="R93" i="2"/>
  <c r="R100" i="2"/>
  <c r="Q113" i="2"/>
  <c r="R113" i="2"/>
  <c r="Q110" i="2"/>
  <c r="R110" i="2"/>
  <c r="R117" i="2"/>
  <c r="Q182" i="2"/>
  <c r="R182" i="2"/>
  <c r="R185" i="2"/>
  <c r="Q199" i="2"/>
  <c r="R199" i="2"/>
  <c r="Q216" i="2"/>
  <c r="R216" i="2"/>
  <c r="R219" i="2"/>
  <c r="Q385" i="2"/>
  <c r="R385" i="2"/>
  <c r="R388" i="2"/>
  <c r="Q398" i="2"/>
  <c r="R398" i="2"/>
  <c r="Q429" i="2"/>
  <c r="R429" i="2"/>
  <c r="Q432" i="2"/>
  <c r="R432" i="2"/>
  <c r="Q463" i="2"/>
  <c r="R463" i="2"/>
  <c r="Q469" i="2"/>
  <c r="R469" i="2"/>
  <c r="Q466" i="2"/>
  <c r="R466" i="2"/>
  <c r="Q589" i="2"/>
  <c r="R589" i="2"/>
  <c r="R592" i="2"/>
  <c r="Q602" i="2"/>
  <c r="R602" i="2"/>
  <c r="Q22" i="2"/>
  <c r="R22" i="2"/>
  <c r="Q44" i="2"/>
  <c r="R44" i="2"/>
  <c r="Q133" i="2"/>
  <c r="R133" i="2"/>
  <c r="Q130" i="2"/>
  <c r="R130" i="2"/>
  <c r="Q521" i="2"/>
  <c r="R521" i="2"/>
  <c r="R524" i="2"/>
  <c r="Q599" i="2"/>
  <c r="R599" i="2"/>
  <c r="Q568" i="2"/>
  <c r="R568" i="2"/>
  <c r="Q565" i="2"/>
  <c r="R565" i="2"/>
  <c r="Q555" i="2"/>
  <c r="R555" i="2"/>
  <c r="R558" i="2"/>
  <c r="Q534" i="2"/>
  <c r="R534" i="2"/>
  <c r="Q531" i="2"/>
  <c r="R531" i="2"/>
  <c r="Q500" i="2"/>
  <c r="R500" i="2"/>
  <c r="Q497" i="2"/>
  <c r="R497" i="2"/>
  <c r="Q487" i="2"/>
  <c r="R487" i="2"/>
  <c r="R490" i="2"/>
  <c r="Q453" i="2"/>
  <c r="R453" i="2"/>
  <c r="R456" i="2"/>
  <c r="Q436" i="2"/>
  <c r="R436" i="2"/>
  <c r="Q419" i="2"/>
  <c r="R419" i="2"/>
  <c r="R422" i="2"/>
  <c r="Q395" i="2"/>
  <c r="R395" i="2"/>
  <c r="Q364" i="2"/>
  <c r="R364" i="2"/>
  <c r="Q361" i="2"/>
  <c r="R361" i="2"/>
  <c r="Q351" i="2"/>
  <c r="R351" i="2"/>
  <c r="R354" i="2"/>
  <c r="Q330" i="2"/>
  <c r="R330" i="2"/>
  <c r="Q327" i="2"/>
  <c r="R327" i="2"/>
  <c r="Q310" i="2"/>
  <c r="R310" i="2"/>
  <c r="R320" i="2"/>
  <c r="Q300" i="2"/>
  <c r="R300" i="2"/>
  <c r="R303" i="2"/>
  <c r="Q282" i="2"/>
  <c r="R282" i="2"/>
  <c r="Q279" i="2"/>
  <c r="R279" i="2"/>
  <c r="Q276" i="2"/>
  <c r="R276" i="2"/>
  <c r="Q267" i="2"/>
  <c r="R267" i="2"/>
  <c r="R270" i="2"/>
  <c r="Q246" i="2"/>
  <c r="R246" i="2"/>
  <c r="R253" i="2"/>
  <c r="Q233" i="2"/>
  <c r="R233" i="2"/>
  <c r="R236" i="2"/>
  <c r="Q161" i="2"/>
  <c r="R161" i="2"/>
  <c r="Q158" i="2"/>
  <c r="R158" i="2"/>
  <c r="Q148" i="2"/>
  <c r="R148" i="2"/>
  <c r="R151" i="2"/>
  <c r="Q129" i="2"/>
  <c r="R129" i="2"/>
  <c r="Q126" i="2"/>
  <c r="R126" i="2"/>
  <c r="R134" i="2"/>
  <c r="Q76" i="2"/>
  <c r="R76" i="2"/>
  <c r="Q73" i="2"/>
  <c r="R73" i="2"/>
  <c r="Q63" i="2"/>
  <c r="R63" i="2"/>
  <c r="Q39" i="2"/>
  <c r="R39" i="2"/>
  <c r="R202" i="2"/>
  <c r="R609" i="2"/>
  <c r="R473" i="2"/>
  <c r="R439" i="2"/>
  <c r="R405" i="2"/>
  <c r="R575" i="2"/>
  <c r="R541" i="2"/>
  <c r="R507" i="2"/>
  <c r="R371" i="2"/>
  <c r="R337" i="2"/>
  <c r="R286" i="2"/>
  <c r="R168" i="2"/>
  <c r="R83" i="2"/>
  <c r="P19" i="2"/>
  <c r="Q19" i="2"/>
  <c r="R19" i="2"/>
  <c r="R29" i="2"/>
  <c r="R66" i="2"/>
  <c r="R47" i="2"/>
  <c r="R613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<sst xmlns="http://schemas.openxmlformats.org/spreadsheetml/2006/main" count="668" uniqueCount="224">
  <si>
    <t>2021 m.    Sausio mėn. 13 d.</t>
  </si>
  <si>
    <t>Pareiškėjas:</t>
  </si>
  <si>
    <t>LIETUVOS SKRAIDANČIOJO DISKO FEDERACIJA</t>
  </si>
  <si>
    <t>Jonažolių g. 9-43, LT-04139, Vilnius, Lietuva, tel.: 861255088, lsdfederacija@gmail.com</t>
  </si>
  <si>
    <t xml:space="preserve">           (Pareiškėjo pavadinimas)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</si>
  <si>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</si>
  <si>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</si>
  <si>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</si>
  <si>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</si>
  <si>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</si>
  <si>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</si>
  <si>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</si>
  <si>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</si>
  <si>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</si>
  <si>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</si>
  <si>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</si>
  <si>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</si>
  <si>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</si>
  <si>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</si>
  <si>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</si>
  <si>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</si>
  <si>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</si>
  <si>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</si>
  <si>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</si>
  <si>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</si>
  <si>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</si>
  <si>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2019    m. Pasaulio diskgolfo komandų čempionatas (WFDF 2019 World Team Disc Golf Championships)</t>
  </si>
  <si>
    <t xml:space="preserve">(sporto renginio pavadinimas) </t>
  </si>
  <si>
    <t>Lietuvos diskgolfo rinktinė: Gabrielius Gricius, Miroslavas Jurgelevičius, Linas Strelkauskas, Motiejus Navickas, Mireta Jurgelevičiūtė, Raimondas Mikalkėnas</t>
  </si>
  <si>
    <t>Diskgolfas</t>
  </si>
  <si>
    <t>neolimpinė</t>
  </si>
  <si>
    <t>PČ</t>
  </si>
  <si>
    <t>4 arba 5</t>
  </si>
  <si>
    <t>Ne</t>
  </si>
  <si>
    <t>Taip</t>
  </si>
  <si>
    <t>Iš viso:</t>
  </si>
  <si>
    <t xml:space="preserve">PRIDEDAMA. https://wtdgc2019.com/final-standings/ 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</si>
  <si>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</si>
  <si>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2019     m. Europos ultimeito (lėkščiasvydžio) čempionatas (2019 European Ultimate Championships)</t>
  </si>
  <si>
    <t xml:space="preserve">Nuoroda į protokolą: https://euc2019.ultimatecentral.com/en_us/e/euc2019/standings/stage/130661/division/Mixed </t>
  </si>
  <si>
    <t>Lietuvos ultimeito (lėkščiasvydžio) mišrioji rinktinė: Mantas Kaminskas, Milda Zinevičiūtė, Agnė Šlamaitė, Barbora Kundelytė, Mindaugas Mendelis, Denisas Slobodskojus, Juozas Bobina, Rūta Gedvilaitė, Julija Petrovaitė, Dovydas Gauba, Modestas Kižauskas, Kamilė Reznikaitė, Gintarė Petrauskaitė, Monika Šlamaitė	, Sergey Kalugin, Ernestas Vysockis, Justė Bučiūnaitė</t>
  </si>
  <si>
    <t>Ultimeitas (lėkščiasvydis)</t>
  </si>
  <si>
    <t>EČ</t>
  </si>
  <si>
    <t>PRIDEDAMA. ____________________________________________________________________________________________________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</si>
  <si>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</si>
  <si>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     m. ___________________________________</t>
  </si>
  <si>
    <t>Nuoroda į protokolą:</t>
  </si>
  <si>
    <t>Bendra sporto šakos gauta taškų suma</t>
  </si>
  <si>
    <t>*Pildo tik į olimpinių žaidynių programą neįtrauktų sporto šakų pareiškėjai</t>
  </si>
  <si>
    <t>Pareiškėjo vardu:</t>
  </si>
  <si>
    <t>Prezidentas</t>
  </si>
  <si>
    <t>Ričardas Zareckis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</si>
  <si>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</si>
  <si>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</si>
  <si>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</si>
  <si>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</si>
  <si>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</si>
  <si>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</si>
  <si>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</si>
  <si>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</si>
  <si>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</si>
  <si>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</si>
  <si>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</si>
  <si>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</si>
  <si>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</si>
  <si>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</si>
  <si>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</si>
  <si>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</si>
  <si>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</si>
  <si>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</si>
  <si>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</si>
  <si>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</si>
  <si>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</si>
  <si>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</si>
  <si>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</si>
  <si>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</si>
  <si>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</si>
  <si>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</si>
  <si>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</si>
  <si>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</si>
  <si>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</si>
  <si>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</si>
  <si>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</si>
  <si>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</si>
  <si>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</si>
  <si>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</si>
  <si>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</si>
  <si>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</si>
  <si>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</si>
  <si>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</si>
  <si>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</si>
  <si>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</si>
  <si>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</si>
  <si>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</si>
  <si>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</si>
  <si>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</si>
  <si>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</si>
  <si>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</si>
  <si>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</si>
  <si>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</si>
  <si>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</si>
  <si>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</si>
  <si>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</si>
  <si>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</si>
  <si>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</si>
  <si>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</si>
  <si>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</si>
  <si>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</si>
  <si>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</si>
  <si>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</si>
  <si>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</si>
  <si>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</si>
  <si>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</si>
  <si>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</si>
  <si>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</si>
  <si>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</si>
  <si>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</si>
  <si>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</si>
  <si>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</si>
  <si>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</si>
  <si>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</si>
  <si>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</si>
  <si>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</si>
  <si>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</si>
  <si>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</si>
  <si>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</si>
  <si>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</si>
  <si>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</si>
  <si>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</si>
  <si>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JnPČ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</si>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</sst>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8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10" zoomScaleNormal="100" workbookViewId="0">
      <selection activeCell="F20" sqref="F20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3.85546875" style="1" customWidth="1"/>
    <col min="19" max="16384" width="9.140625" style="1"/>
  </cols>
  <sheetData>
    <row r="1" spans="1:18" s="8" customFormat="1" ht="15.75">
      <c r="D1" s="59"/>
      <c r="E1" s="59"/>
      <c r="F1" s="59"/>
      <c r="G1" s="59"/>
      <c r="H1" s="59"/>
      <c r="I1" s="59"/>
      <c r="J1" s="59"/>
      <c r="K1" s="59"/>
      <c r="L1" s="59"/>
      <c r="N1" s="2"/>
      <c r="O1" s="2"/>
      <c r="P1" s="2"/>
      <c r="Q1" s="2"/>
    </row>
    <row r="2" spans="1:18" s="8" customFormat="1" ht="15.75">
      <c r="B2" s="8" t="s">
        <v>0</v>
      </c>
      <c r="D2" s="59"/>
      <c r="E2" s="59"/>
      <c r="F2" s="59"/>
      <c r="G2" s="59"/>
      <c r="H2" s="59"/>
      <c r="I2" s="59"/>
      <c r="J2" s="59"/>
      <c r="K2" s="59"/>
      <c r="L2" s="59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96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8"/>
    </row>
    <row r="6" spans="1:18" ht="15.75">
      <c r="A6" s="82" t="s">
        <v>2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1:18" s="8" customFormat="1" ht="15.75">
      <c r="A7" s="59"/>
      <c r="B7" s="80" t="s">
        <v>3</v>
      </c>
      <c r="C7" s="80"/>
      <c r="D7" s="80"/>
      <c r="E7" s="80"/>
      <c r="F7" s="80"/>
      <c r="G7" s="80"/>
      <c r="H7" s="80"/>
      <c r="I7" s="46" t="s">
        <v>4</v>
      </c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59"/>
      <c r="B8" s="81" t="s">
        <v>5</v>
      </c>
      <c r="C8" s="81"/>
      <c r="D8" s="81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59"/>
      <c r="B9" s="48">
        <v>195779848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59"/>
      <c r="B10" s="58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2" t="s">
        <v>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86" t="s">
        <v>8</v>
      </c>
      <c r="B13" s="87" t="s">
        <v>9</v>
      </c>
      <c r="C13" s="87" t="s">
        <v>10</v>
      </c>
      <c r="D13" s="87" t="s">
        <v>11</v>
      </c>
      <c r="E13" s="88" t="s">
        <v>12</v>
      </c>
      <c r="F13" s="100"/>
      <c r="G13" s="101"/>
      <c r="H13" s="101"/>
      <c r="I13" s="101"/>
      <c r="J13" s="101"/>
      <c r="K13" s="101"/>
      <c r="L13" s="101"/>
      <c r="M13" s="101"/>
      <c r="N13" s="101"/>
      <c r="O13" s="102"/>
      <c r="P13" s="103" t="s">
        <v>13</v>
      </c>
      <c r="Q13" s="91" t="s">
        <v>14</v>
      </c>
      <c r="R13" s="83" t="s">
        <v>15</v>
      </c>
    </row>
    <row r="14" spans="1:18" s="8" customFormat="1" ht="45" customHeight="1">
      <c r="A14" s="86"/>
      <c r="B14" s="87"/>
      <c r="C14" s="87"/>
      <c r="D14" s="87"/>
      <c r="E14" s="90"/>
      <c r="F14" s="88" t="s">
        <v>16</v>
      </c>
      <c r="G14" s="88" t="s">
        <v>17</v>
      </c>
      <c r="H14" s="88" t="s">
        <v>18</v>
      </c>
      <c r="I14" s="105" t="s">
        <v>19</v>
      </c>
      <c r="J14" s="88" t="s">
        <v>20</v>
      </c>
      <c r="K14" s="88" t="s">
        <v>21</v>
      </c>
      <c r="L14" s="88" t="s">
        <v>22</v>
      </c>
      <c r="M14" s="88" t="s">
        <v>23</v>
      </c>
      <c r="N14" s="98" t="s">
        <v>24</v>
      </c>
      <c r="O14" s="98" t="s">
        <v>25</v>
      </c>
      <c r="P14" s="104"/>
      <c r="Q14" s="92"/>
      <c r="R14" s="84"/>
    </row>
    <row r="15" spans="1:18" s="8" customFormat="1" ht="76.150000000000006" customHeight="1">
      <c r="A15" s="86"/>
      <c r="B15" s="87"/>
      <c r="C15" s="87"/>
      <c r="D15" s="87"/>
      <c r="E15" s="89"/>
      <c r="F15" s="89"/>
      <c r="G15" s="89"/>
      <c r="H15" s="89"/>
      <c r="I15" s="106"/>
      <c r="J15" s="89"/>
      <c r="K15" s="89"/>
      <c r="L15" s="89"/>
      <c r="M15" s="89"/>
      <c r="N15" s="99"/>
      <c r="O15" s="99"/>
      <c r="P15" s="104"/>
      <c r="Q15" s="93"/>
      <c r="R15" s="85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 ht="14.1" customHeight="1">
      <c r="A17" s="66" t="s">
        <v>26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56"/>
      <c r="R17" s="8"/>
      <c r="S17" s="8"/>
    </row>
    <row r="18" spans="1:19" ht="16.899999999999999" customHeight="1">
      <c r="A18" s="68" t="s">
        <v>27</v>
      </c>
      <c r="B18" s="69"/>
      <c r="C18" s="6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6"/>
      <c r="R18" s="8"/>
      <c r="S18" s="8"/>
    </row>
    <row r="19" spans="1:19" ht="105">
      <c r="A19" s="60">
        <v>1</v>
      </c>
      <c r="B19" s="60" t="s">
        <v>28</v>
      </c>
      <c r="C19" s="12" t="s">
        <v>29</v>
      </c>
      <c r="D19" s="60" t="s">
        <v>30</v>
      </c>
      <c r="E19" s="60">
        <v>6</v>
      </c>
      <c r="F19" s="60" t="s">
        <v>31</v>
      </c>
      <c r="G19" s="60" t="s">
        <v>32</v>
      </c>
      <c r="H19" s="60" t="s">
        <v>33</v>
      </c>
      <c r="I19" s="60"/>
      <c r="J19" s="60">
        <v>17</v>
      </c>
      <c r="K19" s="60">
        <v>17</v>
      </c>
      <c r="L19" s="60">
        <v>11</v>
      </c>
      <c r="M19" s="60" t="s">
        <v>34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44.364687500000002</v>
      </c>
      <c r="O19" s="9">
        <f>IF(F19="OŽ",N19,IF(H19="Ne",IF(J19*0.3&lt;J19-L19,N19,0),IF(J19*0.1&lt;J19-L19,N19,0)))</f>
        <v>44.364687500000002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8.0820000000000007</v>
      </c>
      <c r="Q19" s="11">
        <f>IF(ISERROR(P19*100/N19),0,(P19*100/N19))</f>
        <v>18.217191319109372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314.68012500000003</v>
      </c>
      <c r="S19" s="20"/>
    </row>
    <row r="20" spans="1:19">
      <c r="A20" s="60">
        <v>2</v>
      </c>
      <c r="B20" s="60"/>
      <c r="C20" s="12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0</v>
      </c>
      <c r="O20" s="9">
        <f t="shared" ref="O20:O28" si="1">IF(F20="OŽ",N20,IF(H20="Ne",IF(J20*0.3&lt;J20-L20,N20,0),IF(J20*0.1&lt;J20-L20,N20,0)))</f>
        <v>0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:Q28" si="3">IF(ISERROR(P20*100/N20),0,(P20*100/N20))</f>
        <v>0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</row>
    <row r="21" spans="1:19">
      <c r="A21" s="60">
        <v>3</v>
      </c>
      <c r="B21" s="60"/>
      <c r="C21" s="12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>
        <f t="shared" si="0"/>
        <v>0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4"/>
        <v>0</v>
      </c>
      <c r="S21" s="8"/>
    </row>
    <row r="22" spans="1:19">
      <c r="A22" s="60">
        <v>4</v>
      </c>
      <c r="B22" s="60"/>
      <c r="C22" s="12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>
        <f t="shared" si="0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4"/>
        <v>0</v>
      </c>
      <c r="S22" s="8"/>
    </row>
    <row r="23" spans="1:19">
      <c r="A23" s="60">
        <v>5</v>
      </c>
      <c r="B23" s="60"/>
      <c r="C23" s="12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">
        <f t="shared" si="0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4"/>
        <v>0</v>
      </c>
      <c r="S23" s="8"/>
    </row>
    <row r="24" spans="1:19">
      <c r="A24" s="60">
        <v>6</v>
      </c>
      <c r="B24" s="60"/>
      <c r="C24" s="12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0">
        <v>7</v>
      </c>
      <c r="B25" s="60"/>
      <c r="C25" s="12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0">
        <v>8</v>
      </c>
      <c r="B26" s="60"/>
      <c r="C26" s="12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0">
        <v>9</v>
      </c>
      <c r="B27" s="60"/>
      <c r="C27" s="12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0">
        <v>10</v>
      </c>
      <c r="B28" s="60"/>
      <c r="C28" s="12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76" t="s">
        <v>35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8"/>
      <c r="R29" s="10">
        <f>SUM(R19:R28)</f>
        <v>314.68012500000003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36</v>
      </c>
      <c r="B31" s="2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9" t="s">
        <v>37</v>
      </c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9"/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 ht="14.1" customHeight="1">
      <c r="A34" s="66" t="s">
        <v>38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56"/>
    </row>
    <row r="35" spans="1:18" s="8" customFormat="1" ht="16.899999999999999" customHeight="1">
      <c r="A35" s="68" t="s">
        <v>27</v>
      </c>
      <c r="B35" s="69"/>
      <c r="C35" s="6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6"/>
    </row>
    <row r="36" spans="1:18" s="8" customFormat="1" ht="14.1" customHeight="1">
      <c r="A36" s="66" t="s">
        <v>39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56"/>
    </row>
    <row r="37" spans="1:18" s="8" customFormat="1" ht="240">
      <c r="A37" s="60">
        <v>1</v>
      </c>
      <c r="B37" s="60" t="s">
        <v>40</v>
      </c>
      <c r="C37" s="60" t="s">
        <v>41</v>
      </c>
      <c r="D37" s="60" t="s">
        <v>30</v>
      </c>
      <c r="E37" s="60">
        <v>17</v>
      </c>
      <c r="F37" s="60" t="s">
        <v>42</v>
      </c>
      <c r="G37" s="60" t="s">
        <v>32</v>
      </c>
      <c r="H37" s="60" t="s">
        <v>33</v>
      </c>
      <c r="I37" s="60"/>
      <c r="J37" s="60">
        <v>19</v>
      </c>
      <c r="K37" s="60">
        <v>19</v>
      </c>
      <c r="L37" s="60">
        <v>17</v>
      </c>
      <c r="M37" s="60" t="s">
        <v>34</v>
      </c>
      <c r="N37" s="3">
        <f t="shared" ref="N37:N46" si="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19.791666666666664</v>
      </c>
      <c r="O37" s="9">
        <f t="shared" ref="O37:O46" si="6">IF(F37="OŽ",N37,IF(H37="Ne",IF(J37*0.3&lt;J37-L37,N37,0),IF(J37*0.1&lt;J37-L37,N37,0)))</f>
        <v>0</v>
      </c>
      <c r="P37" s="4">
        <f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0</v>
      </c>
      <c r="Q37" s="11">
        <f>IF(ISERROR(P37*100/N37),0,(P37*100/N37))</f>
        <v>0</v>
      </c>
      <c r="R37" s="10">
        <f t="shared" ref="R37:R46" si="7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8" spans="1:18" s="8" customFormat="1">
      <c r="A38" s="60">
        <v>2</v>
      </c>
      <c r="B38" s="60"/>
      <c r="C38" s="12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3">
        <f t="shared" si="5"/>
        <v>0</v>
      </c>
      <c r="O38" s="9">
        <f t="shared" si="6"/>
        <v>0</v>
      </c>
      <c r="P38" s="4">
        <f t="shared" ref="P38:P46" si="8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0</v>
      </c>
      <c r="Q38" s="11">
        <f t="shared" ref="Q38:Q46" si="9">IF(ISERROR(P38*100/N38),0,(P38*100/N38))</f>
        <v>0</v>
      </c>
      <c r="R38" s="10">
        <f t="shared" si="7"/>
        <v>0</v>
      </c>
    </row>
    <row r="39" spans="1:18" s="8" customFormat="1">
      <c r="A39" s="60">
        <v>3</v>
      </c>
      <c r="B39" s="60"/>
      <c r="C39" s="12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3">
        <f t="shared" si="5"/>
        <v>0</v>
      </c>
      <c r="O39" s="9">
        <f t="shared" si="6"/>
        <v>0</v>
      </c>
      <c r="P39" s="4">
        <f t="shared" si="8"/>
        <v>0</v>
      </c>
      <c r="Q39" s="11">
        <f t="shared" si="9"/>
        <v>0</v>
      </c>
      <c r="R39" s="10">
        <f t="shared" si="7"/>
        <v>0</v>
      </c>
    </row>
    <row r="40" spans="1:18" s="8" customFormat="1">
      <c r="A40" s="60">
        <v>4</v>
      </c>
      <c r="B40" s="60"/>
      <c r="C40" s="12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3">
        <f t="shared" si="5"/>
        <v>0</v>
      </c>
      <c r="O40" s="9">
        <f t="shared" si="6"/>
        <v>0</v>
      </c>
      <c r="P40" s="4">
        <f t="shared" si="8"/>
        <v>0</v>
      </c>
      <c r="Q40" s="11">
        <f t="shared" si="9"/>
        <v>0</v>
      </c>
      <c r="R40" s="10">
        <f t="shared" si="7"/>
        <v>0</v>
      </c>
    </row>
    <row r="41" spans="1:18" s="8" customFormat="1">
      <c r="A41" s="60">
        <v>5</v>
      </c>
      <c r="B41" s="60"/>
      <c r="C41" s="12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3">
        <f t="shared" si="5"/>
        <v>0</v>
      </c>
      <c r="O41" s="9">
        <f t="shared" si="6"/>
        <v>0</v>
      </c>
      <c r="P41" s="4">
        <f t="shared" si="8"/>
        <v>0</v>
      </c>
      <c r="Q41" s="11">
        <f t="shared" si="9"/>
        <v>0</v>
      </c>
      <c r="R41" s="10">
        <f t="shared" si="7"/>
        <v>0</v>
      </c>
    </row>
    <row r="42" spans="1:18" s="8" customFormat="1">
      <c r="A42" s="60">
        <v>6</v>
      </c>
      <c r="B42" s="60"/>
      <c r="C42" s="12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3">
        <f t="shared" si="5"/>
        <v>0</v>
      </c>
      <c r="O42" s="9">
        <f t="shared" si="6"/>
        <v>0</v>
      </c>
      <c r="P42" s="4">
        <f t="shared" si="8"/>
        <v>0</v>
      </c>
      <c r="Q42" s="11">
        <f t="shared" si="9"/>
        <v>0</v>
      </c>
      <c r="R42" s="10">
        <f t="shared" si="7"/>
        <v>0</v>
      </c>
    </row>
    <row r="43" spans="1:18" s="8" customFormat="1">
      <c r="A43" s="60">
        <v>7</v>
      </c>
      <c r="B43" s="60"/>
      <c r="C43" s="12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3">
        <f t="shared" si="5"/>
        <v>0</v>
      </c>
      <c r="O43" s="9">
        <f t="shared" si="6"/>
        <v>0</v>
      </c>
      <c r="P43" s="4">
        <f t="shared" si="8"/>
        <v>0</v>
      </c>
      <c r="Q43" s="11">
        <f t="shared" si="9"/>
        <v>0</v>
      </c>
      <c r="R43" s="10">
        <f t="shared" si="7"/>
        <v>0</v>
      </c>
    </row>
    <row r="44" spans="1:18" s="8" customFormat="1">
      <c r="A44" s="60">
        <v>8</v>
      </c>
      <c r="B44" s="60"/>
      <c r="C44" s="12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3">
        <f t="shared" si="5"/>
        <v>0</v>
      </c>
      <c r="O44" s="9">
        <f t="shared" si="6"/>
        <v>0</v>
      </c>
      <c r="P44" s="4">
        <f t="shared" si="8"/>
        <v>0</v>
      </c>
      <c r="Q44" s="11">
        <f t="shared" si="9"/>
        <v>0</v>
      </c>
      <c r="R44" s="10">
        <f t="shared" si="7"/>
        <v>0</v>
      </c>
    </row>
    <row r="45" spans="1:18" s="8" customFormat="1">
      <c r="A45" s="60">
        <v>9</v>
      </c>
      <c r="B45" s="60"/>
      <c r="C45" s="12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3">
        <f t="shared" si="5"/>
        <v>0</v>
      </c>
      <c r="O45" s="9">
        <f t="shared" si="6"/>
        <v>0</v>
      </c>
      <c r="P45" s="4">
        <f t="shared" si="8"/>
        <v>0</v>
      </c>
      <c r="Q45" s="11">
        <f t="shared" si="9"/>
        <v>0</v>
      </c>
      <c r="R45" s="10">
        <f t="shared" si="7"/>
        <v>0</v>
      </c>
    </row>
    <row r="46" spans="1:18" s="8" customFormat="1">
      <c r="A46" s="60">
        <v>10</v>
      </c>
      <c r="B46" s="60"/>
      <c r="C46" s="12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3">
        <f t="shared" si="5"/>
        <v>0</v>
      </c>
      <c r="O46" s="9">
        <f t="shared" si="6"/>
        <v>0</v>
      </c>
      <c r="P46" s="4">
        <f t="shared" si="8"/>
        <v>0</v>
      </c>
      <c r="Q46" s="11">
        <f t="shared" si="9"/>
        <v>0</v>
      </c>
      <c r="R46" s="10">
        <f t="shared" si="7"/>
        <v>0</v>
      </c>
    </row>
    <row r="47" spans="1:18" s="8" customFormat="1" ht="15.75" customHeight="1">
      <c r="A47" s="76" t="s">
        <v>35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8"/>
      <c r="R47" s="10">
        <f>SUM(R37:R46)</f>
        <v>0</v>
      </c>
    </row>
    <row r="48" spans="1:18" s="8" customFormat="1" ht="15.7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5.75" customHeight="1">
      <c r="A49" s="24" t="s">
        <v>43</v>
      </c>
      <c r="B49" s="2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49" t="s">
        <v>44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5.4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3.9" customHeight="1">
      <c r="A53" s="66" t="s">
        <v>45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56"/>
    </row>
    <row r="54" spans="1:18" s="8" customFormat="1" ht="13.9" customHeight="1">
      <c r="A54" s="68" t="s">
        <v>27</v>
      </c>
      <c r="B54" s="69"/>
      <c r="C54" s="6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6"/>
    </row>
    <row r="55" spans="1:18" s="8" customFormat="1">
      <c r="A55" s="66" t="s">
        <v>46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56"/>
    </row>
    <row r="56" spans="1:18" s="8" customFormat="1">
      <c r="A56" s="60">
        <v>1</v>
      </c>
      <c r="B56" s="60"/>
      <c r="C56" s="12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3">
        <f t="shared" ref="N56:N65" si="1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0</v>
      </c>
      <c r="O56" s="9">
        <f t="shared" ref="O56:O65" si="11">IF(F56="OŽ",N56,IF(H56="Ne",IF(J56*0.3&lt;J56-L56,N56,0),IF(J56*0.1&lt;J56-L56,N56,0)))</f>
        <v>0</v>
      </c>
      <c r="P56" s="4">
        <f t="shared" ref="P56" si="1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0</v>
      </c>
      <c r="Q56" s="11">
        <f t="shared" ref="Q56" si="13">IF(ISERROR(P56*100/N56),0,(P56*100/N56))</f>
        <v>0</v>
      </c>
      <c r="R56" s="10">
        <f t="shared" ref="R56:R65" si="1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7" spans="1:18" s="8" customFormat="1">
      <c r="A57" s="60">
        <v>2</v>
      </c>
      <c r="B57" s="60"/>
      <c r="C57" s="12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3">
        <f t="shared" si="10"/>
        <v>0</v>
      </c>
      <c r="O57" s="9">
        <f t="shared" si="11"/>
        <v>0</v>
      </c>
      <c r="P57" s="4">
        <f t="shared" ref="P57:P65" si="15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0</v>
      </c>
      <c r="Q57" s="11">
        <f t="shared" ref="Q57:Q65" si="16">IF(ISERROR(P57*100/N57),0,(P57*100/N57))</f>
        <v>0</v>
      </c>
      <c r="R57" s="10">
        <f t="shared" si="14"/>
        <v>0</v>
      </c>
    </row>
    <row r="58" spans="1:18" s="8" customFormat="1">
      <c r="A58" s="60">
        <v>3</v>
      </c>
      <c r="B58" s="60"/>
      <c r="C58" s="12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3">
        <f t="shared" si="10"/>
        <v>0</v>
      </c>
      <c r="O58" s="9">
        <f t="shared" si="11"/>
        <v>0</v>
      </c>
      <c r="P58" s="4">
        <f t="shared" si="15"/>
        <v>0</v>
      </c>
      <c r="Q58" s="11">
        <f t="shared" si="16"/>
        <v>0</v>
      </c>
      <c r="R58" s="10">
        <f t="shared" si="14"/>
        <v>0</v>
      </c>
    </row>
    <row r="59" spans="1:18" s="8" customFormat="1">
      <c r="A59" s="60">
        <v>4</v>
      </c>
      <c r="B59" s="60"/>
      <c r="C59" s="12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3">
        <f t="shared" si="10"/>
        <v>0</v>
      </c>
      <c r="O59" s="9">
        <f t="shared" si="11"/>
        <v>0</v>
      </c>
      <c r="P59" s="4">
        <f t="shared" si="15"/>
        <v>0</v>
      </c>
      <c r="Q59" s="11">
        <f t="shared" si="16"/>
        <v>0</v>
      </c>
      <c r="R59" s="10">
        <f t="shared" si="14"/>
        <v>0</v>
      </c>
    </row>
    <row r="60" spans="1:18" s="8" customFormat="1">
      <c r="A60" s="60">
        <v>5</v>
      </c>
      <c r="B60" s="60"/>
      <c r="C60" s="12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">
        <f t="shared" si="10"/>
        <v>0</v>
      </c>
      <c r="O60" s="9">
        <f t="shared" si="11"/>
        <v>0</v>
      </c>
      <c r="P60" s="4">
        <f t="shared" si="15"/>
        <v>0</v>
      </c>
      <c r="Q60" s="11">
        <f t="shared" si="16"/>
        <v>0</v>
      </c>
      <c r="R60" s="10">
        <f t="shared" si="14"/>
        <v>0</v>
      </c>
    </row>
    <row r="61" spans="1:18" s="8" customFormat="1">
      <c r="A61" s="60">
        <v>6</v>
      </c>
      <c r="B61" s="60"/>
      <c r="C61" s="12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3">
        <f t="shared" si="10"/>
        <v>0</v>
      </c>
      <c r="O61" s="9">
        <f t="shared" si="11"/>
        <v>0</v>
      </c>
      <c r="P61" s="4">
        <f t="shared" si="15"/>
        <v>0</v>
      </c>
      <c r="Q61" s="11">
        <f t="shared" si="16"/>
        <v>0</v>
      </c>
      <c r="R61" s="10">
        <f t="shared" si="14"/>
        <v>0</v>
      </c>
    </row>
    <row r="62" spans="1:18" s="8" customFormat="1">
      <c r="A62" s="60">
        <v>7</v>
      </c>
      <c r="B62" s="60"/>
      <c r="C62" s="12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3">
        <f t="shared" si="10"/>
        <v>0</v>
      </c>
      <c r="O62" s="9">
        <f t="shared" si="11"/>
        <v>0</v>
      </c>
      <c r="P62" s="4">
        <f t="shared" si="15"/>
        <v>0</v>
      </c>
      <c r="Q62" s="11">
        <f t="shared" si="16"/>
        <v>0</v>
      </c>
      <c r="R62" s="10">
        <f t="shared" si="14"/>
        <v>0</v>
      </c>
    </row>
    <row r="63" spans="1:18" s="8" customFormat="1">
      <c r="A63" s="60">
        <v>8</v>
      </c>
      <c r="B63" s="60"/>
      <c r="C63" s="12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3">
        <f t="shared" si="10"/>
        <v>0</v>
      </c>
      <c r="O63" s="9">
        <f t="shared" si="11"/>
        <v>0</v>
      </c>
      <c r="P63" s="4">
        <f t="shared" si="15"/>
        <v>0</v>
      </c>
      <c r="Q63" s="11">
        <f t="shared" si="16"/>
        <v>0</v>
      </c>
      <c r="R63" s="10">
        <f t="shared" si="14"/>
        <v>0</v>
      </c>
    </row>
    <row r="64" spans="1:18" s="8" customFormat="1">
      <c r="A64" s="60">
        <v>9</v>
      </c>
      <c r="B64" s="60"/>
      <c r="C64" s="12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3">
        <f t="shared" si="10"/>
        <v>0</v>
      </c>
      <c r="O64" s="9">
        <f t="shared" si="11"/>
        <v>0</v>
      </c>
      <c r="P64" s="4">
        <f t="shared" si="15"/>
        <v>0</v>
      </c>
      <c r="Q64" s="11">
        <f t="shared" si="16"/>
        <v>0</v>
      </c>
      <c r="R64" s="10">
        <f t="shared" si="14"/>
        <v>0</v>
      </c>
    </row>
    <row r="65" spans="1:19" s="8" customFormat="1">
      <c r="A65" s="60">
        <v>10</v>
      </c>
      <c r="B65" s="60"/>
      <c r="C65" s="12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3">
        <f t="shared" si="10"/>
        <v>0</v>
      </c>
      <c r="O65" s="9">
        <f t="shared" si="11"/>
        <v>0</v>
      </c>
      <c r="P65" s="4">
        <f t="shared" si="15"/>
        <v>0</v>
      </c>
      <c r="Q65" s="11">
        <f t="shared" si="16"/>
        <v>0</v>
      </c>
      <c r="R65" s="10">
        <f t="shared" si="14"/>
        <v>0</v>
      </c>
    </row>
    <row r="66" spans="1:19" s="8" customFormat="1" ht="15.75" customHeight="1">
      <c r="A66" s="63" t="s">
        <v>35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5"/>
      <c r="R66" s="10">
        <f>SUM(R56:R65)</f>
        <v>0</v>
      </c>
    </row>
    <row r="67" spans="1:19" s="8" customFormat="1" ht="15.75" customHeight="1">
      <c r="A67" s="24" t="s">
        <v>43</v>
      </c>
      <c r="B67" s="2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</row>
    <row r="68" spans="1:19" s="8" customFormat="1" ht="15.75" customHeight="1">
      <c r="A68" s="49" t="s">
        <v>44</v>
      </c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</row>
    <row r="69" spans="1:19" s="8" customFormat="1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66" t="s">
        <v>45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56"/>
    </row>
    <row r="71" spans="1:19" ht="15.75" customHeight="1">
      <c r="A71" s="68" t="s">
        <v>27</v>
      </c>
      <c r="B71" s="69"/>
      <c r="C71" s="6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6"/>
      <c r="R71" s="8"/>
      <c r="S71" s="8"/>
    </row>
    <row r="72" spans="1:19" ht="15.75" customHeight="1">
      <c r="A72" s="66" t="s">
        <v>46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56"/>
      <c r="R72" s="8"/>
      <c r="S72" s="8"/>
    </row>
    <row r="73" spans="1:19" s="7" customFormat="1">
      <c r="A73" s="60">
        <v>1</v>
      </c>
      <c r="B73" s="60"/>
      <c r="C73" s="12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3">
        <f t="shared" ref="N73:N82" si="17">(IF(F73="OŽ",IF(L73=1,550.8,IF(L73=2,426.38,IF(L73=3,342.14,IF(L73=4,181.44,IF(L73=5,168.48,IF(L73=6,155.52,IF(L73=7,148.5,IF(L73=8,144,0))))))))+IF(L73&lt;=8,0,IF(L73&lt;=16,137.7,IF(L73&lt;=24,108,IF(L73&lt;=32,80.1,IF(L73&lt;=36,52.2,0)))))-IF(L73&lt;=8,0,IF(L73&lt;=16,(L73-9)*2.754,IF(L73&lt;=24,(L73-17)* 2.754,IF(L73&lt;=32,(L73-25)* 2.754,IF(L73&lt;=36,(L73-33)*2.754,0))))),0)+IF(F73="PČ",IF(L73=1,449,IF(L73=2,314.6,IF(L73=3,238,IF(L73=4,172,IF(L73=5,159,IF(L73=6,145,IF(L73=7,132,IF(L73=8,119,0))))))))+IF(L73&lt;=8,0,IF(L73&lt;=16,88,IF(L73&lt;=24,55,IF(L73&lt;=32,22,0))))-IF(L73&lt;=8,0,IF(L73&lt;=16,(L73-9)*2.245,IF(L73&lt;=24,(L73-17)*2.245,IF(L73&lt;=32,(L73-25)*2.245,0)))),0)+IF(F73="PČneol",IF(L73=1,85,IF(L73=2,64.61,IF(L73=3,50.76,IF(L73=4,16.25,IF(L73=5,15,IF(L73=6,13.75,IF(L73=7,12.5,IF(L73=8,11.25,0))))))))+IF(L73&lt;=8,0,IF(L73&lt;=16,9,0))-IF(L73&lt;=8,0,IF(L73&lt;=16,(L73-9)*0.425,0)),0)+IF(F73="PŽ",IF(L73=1,85,IF(L73=2,59.5,IF(L73=3,45,IF(L73=4,32.5,IF(L73=5,30,IF(L73=6,27.5,IF(L73=7,25,IF(L73=8,22.5,0))))))))+IF(L73&lt;=8,0,IF(L73&lt;=16,19,IF(L73&lt;=24,13,IF(L73&lt;=32,8,0))))-IF(L73&lt;=8,0,IF(L73&lt;=16,(L73-9)*0.425,IF(L73&lt;=24,(L73-17)*0.425,IF(L73&lt;=32,(L73-25)*0.425,0)))),0)+IF(F73="EČ",IF(L73=1,204,IF(L73=2,156.24,IF(L73=3,123.84,IF(L73=4,72,IF(L73=5,66,IF(L73=6,60,IF(L73=7,54,IF(L73=8,48,0))))))))+IF(L73&lt;=8,0,IF(L73&lt;=16,40,IF(L73&lt;=24,25,0)))-IF(L73&lt;=8,0,IF(L73&lt;=16,(L73-9)*1.02,IF(L73&lt;=24,(L73-17)*1.02,0))),0)+IF(F73="EČneol",IF(L73=1,68,IF(L73=2,51.69,IF(L73=3,40.61,IF(L73=4,13,IF(L73=5,12,IF(L73=6,11,IF(L73=7,10,IF(L73=8,9,0)))))))))+IF(F73="EŽ",IF(L73=1,68,IF(L73=2,47.6,IF(L73=3,36,IF(L73=4,18,IF(L73=5,16.5,IF(L73=6,15,IF(L73=7,13.5,IF(L73=8,12,0))))))))+IF(L73&lt;=8,0,IF(L73&lt;=16,10,IF(L73&lt;=24,6,0)))-IF(L73&lt;=8,0,IF(L73&lt;=16,(L73-9)*0.34,IF(L73&lt;=24,(L73-17)*0.34,0))),0)+IF(F73="PT",IF(L73=1,68,IF(L73=2,52.08,IF(L73=3,41.28,IF(L73=4,24,IF(L73=5,22,IF(L73=6,20,IF(L73=7,18,IF(L73=8,16,0))))))))+IF(L73&lt;=8,0,IF(L73&lt;=16,13,IF(L73&lt;=24,9,IF(L73&lt;=32,4,0))))-IF(L73&lt;=8,0,IF(L73&lt;=16,(L73-9)*0.34,IF(L73&lt;=24,(L73-17)*0.34,IF(L73&lt;=32,(L73-25)*0.34,0)))),0)+IF(F73="JOŽ",IF(L73=1,85,IF(L73=2,59.5,IF(L73=3,45,IF(L73=4,32.5,IF(L73=5,30,IF(L73=6,27.5,IF(L73=7,25,IF(L73=8,22.5,0))))))))+IF(L73&lt;=8,0,IF(L73&lt;=16,19,IF(L73&lt;=24,13,0)))-IF(L73&lt;=8,0,IF(L73&lt;=16,(L73-9)*0.425,IF(L73&lt;=24,(L73-17)*0.425,0))),0)+IF(F73="JPČ",IF(L73=1,68,IF(L73=2,47.6,IF(L73=3,36,IF(L73=4,26,IF(L73=5,24,IF(L73=6,22,IF(L73=7,20,IF(L73=8,18,0))))))))+IF(L73&lt;=8,0,IF(L73&lt;=16,13,IF(L73&lt;=24,9,0)))-IF(L73&lt;=8,0,IF(L73&lt;=16,(L73-9)*0.34,IF(L73&lt;=24,(L73-17)*0.34,0))),0)+IF(F73="JEČ",IF(L73=1,34,IF(L73=2,26.04,IF(L73=3,20.6,IF(L73=4,12,IF(L73=5,11,IF(L73=6,10,IF(L73=7,9,IF(L73=8,8,0))))))))+IF(L73&lt;=8,0,IF(L73&lt;=16,6,0))-IF(L73&lt;=8,0,IF(L73&lt;=16,(L73-9)*0.17,0)),0)+IF(F73="JEOF",IF(L73=1,34,IF(L73=2,26.04,IF(L73=3,20.6,IF(L73=4,12,IF(L73=5,11,IF(L73=6,10,IF(L73=7,9,IF(L73=8,8,0))))))))+IF(L73&lt;=8,0,IF(L73&lt;=16,6,0))-IF(L73&lt;=8,0,IF(L73&lt;=16,(L73-9)*0.17,0)),0)+IF(F73="JnPČ",IF(L73=1,51,IF(L73=2,35.7,IF(L73=3,27,IF(L73=4,19.5,IF(L73=5,18,IF(L73=6,16.5,IF(L73=7,15,IF(L73=8,13.5,0))))))))+IF(L73&lt;=8,0,IF(L73&lt;=16,10,0))-IF(L73&lt;=8,0,IF(L73&lt;=16,(L73-9)*0.255,0)),0)+IF(F73="JnEČ",IF(L73=1,25.5,IF(L73=2,19.53,IF(L73=3,15.48,IF(L73=4,9,IF(L73=5,8.25,IF(L73=6,7.5,IF(L73=7,6.75,IF(L73=8,6,0))))))))+IF(L73&lt;=8,0,IF(L73&lt;=16,5,0))-IF(L73&lt;=8,0,IF(L73&lt;=16,(L73-9)*0.1275,0)),0)+IF(F73="JčPČ",IF(L73=1,21.25,IF(L73=2,14.5,IF(L73=3,11.5,IF(L73=4,7,IF(L73=5,6.5,IF(L73=6,6,IF(L73=7,5.5,IF(L73=8,5,0))))))))+IF(L73&lt;=8,0,IF(L73&lt;=16,4,0))-IF(L73&lt;=8,0,IF(L73&lt;=16,(L73-9)*0.10625,0)),0)+IF(F73="JčEČ",IF(L73=1,17,IF(L73=2,13.02,IF(L73=3,10.32,IF(L73=4,6,IF(L73=5,5.5,IF(L73=6,5,IF(L73=7,4.5,IF(L73=8,4,0))))))))+IF(L73&lt;=8,0,IF(L73&lt;=16,3,0))-IF(L73&lt;=8,0,IF(L73&lt;=16,(L73-9)*0.085,0)),0)+IF(F73="NEAK",IF(L73=1,11.48,IF(L73=2,8.79,IF(L73=3,6.97,IF(L73=4,4.05,IF(L73=5,3.71,IF(L73=6,3.38,IF(L73=7,3.04,IF(L73=8,2.7,0))))))))+IF(L73&lt;=8,0,IF(L73&lt;=16,2,IF(L73&lt;=24,1.3,0)))-IF(L73&lt;=8,0,IF(L73&lt;=16,(L73-9)*0.0574,IF(L73&lt;=24,(L73-17)*0.0574,0))),0))*IF(L73&lt;0,1,IF(OR(F73="PČ",F73="PŽ",F73="PT"),IF(J73&lt;32,J73/32,1),1))* IF(L73&lt;0,1,IF(OR(F73="EČ",F73="EŽ",F73="JOŽ",F73="JPČ",F73="NEAK"),IF(J73&lt;24,J73/24,1),1))*IF(L73&lt;0,1,IF(OR(F73="PČneol",F73="JEČ",F73="JEOF",F73="JnPČ",F73="JnEČ",F73="JčPČ",F73="JčEČ"),IF(J73&lt;16,J73/16,1),1))*IF(L73&lt;0,1,IF(F73="EČneol",IF(J73&lt;8,J73/8,1),1))</f>
        <v>0</v>
      </c>
      <c r="O73" s="9">
        <f t="shared" ref="O73:O82" si="18">IF(F73="OŽ",N73,IF(H73="Ne",IF(J73*0.3&lt;J73-L73,N73,0),IF(J73*0.1&lt;J73-L73,N73,0)))</f>
        <v>0</v>
      </c>
      <c r="P73" s="4">
        <f t="shared" ref="P73" si="19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0</v>
      </c>
      <c r="Q73" s="11">
        <f t="shared" ref="Q73" si="20">IF(ISERROR(P73*100/N73),0,(P73*100/N73))</f>
        <v>0</v>
      </c>
      <c r="R73" s="10">
        <f t="shared" ref="R73:R82" si="21">IF(Q73&lt;=30,O73+P73,O73+O73*0.3)*IF(G73=1,0.4,IF(G73=2,0.75,IF(G73="1 (kas 4 m. 1 k. nerengiamos)",0.52,1)))*IF(D73="olimpinė",1,IF(M73="Ne",0.5,1))*IF(OR(A$5="Lietuvos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federacija"),IF(OR(J73&lt;8,K73&lt;16),0,1),1)*E73*IF(I73&lt;=1,1,1/I73)*IF(OR(A$5="Lietuvos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3" s="8"/>
    </row>
    <row r="74" spans="1:19">
      <c r="A74" s="60">
        <v>2</v>
      </c>
      <c r="B74" s="60"/>
      <c r="C74" s="12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3">
        <f t="shared" si="17"/>
        <v>0</v>
      </c>
      <c r="O74" s="9">
        <f t="shared" si="18"/>
        <v>0</v>
      </c>
      <c r="P74" s="4">
        <f t="shared" ref="P74:P82" si="22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</v>
      </c>
      <c r="Q74" s="11">
        <f t="shared" ref="Q74:Q82" si="23">IF(ISERROR(P74*100/N74),0,(P74*100/N74))</f>
        <v>0</v>
      </c>
      <c r="R74" s="10">
        <f t="shared" si="21"/>
        <v>0</v>
      </c>
      <c r="S74" s="8"/>
    </row>
    <row r="75" spans="1:19" s="8" customFormat="1">
      <c r="A75" s="60">
        <v>3</v>
      </c>
      <c r="B75" s="60"/>
      <c r="C75" s="12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3">
        <f t="shared" si="17"/>
        <v>0</v>
      </c>
      <c r="O75" s="9">
        <f t="shared" si="18"/>
        <v>0</v>
      </c>
      <c r="P75" s="4">
        <f t="shared" si="22"/>
        <v>0</v>
      </c>
      <c r="Q75" s="11">
        <f t="shared" si="23"/>
        <v>0</v>
      </c>
      <c r="R75" s="10">
        <f t="shared" si="21"/>
        <v>0</v>
      </c>
    </row>
    <row r="76" spans="1:19" s="8" customFormat="1">
      <c r="A76" s="60">
        <v>4</v>
      </c>
      <c r="B76" s="60"/>
      <c r="C76" s="12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3">
        <f t="shared" si="17"/>
        <v>0</v>
      </c>
      <c r="O76" s="9">
        <f t="shared" si="18"/>
        <v>0</v>
      </c>
      <c r="P76" s="4">
        <f t="shared" si="22"/>
        <v>0</v>
      </c>
      <c r="Q76" s="11">
        <f t="shared" si="23"/>
        <v>0</v>
      </c>
      <c r="R76" s="10">
        <f t="shared" si="21"/>
        <v>0</v>
      </c>
    </row>
    <row r="77" spans="1:19" s="8" customFormat="1">
      <c r="A77" s="60">
        <v>5</v>
      </c>
      <c r="B77" s="60"/>
      <c r="C77" s="12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3">
        <f t="shared" si="17"/>
        <v>0</v>
      </c>
      <c r="O77" s="9">
        <f t="shared" si="18"/>
        <v>0</v>
      </c>
      <c r="P77" s="4">
        <f t="shared" si="22"/>
        <v>0</v>
      </c>
      <c r="Q77" s="11">
        <f t="shared" si="23"/>
        <v>0</v>
      </c>
      <c r="R77" s="10">
        <f t="shared" si="21"/>
        <v>0</v>
      </c>
    </row>
    <row r="78" spans="1:19">
      <c r="A78" s="60">
        <v>6</v>
      </c>
      <c r="B78" s="60"/>
      <c r="C78" s="12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3">
        <f t="shared" si="17"/>
        <v>0</v>
      </c>
      <c r="O78" s="9">
        <f t="shared" si="18"/>
        <v>0</v>
      </c>
      <c r="P78" s="4">
        <f t="shared" si="22"/>
        <v>0</v>
      </c>
      <c r="Q78" s="11">
        <f t="shared" si="23"/>
        <v>0</v>
      </c>
      <c r="R78" s="10">
        <f t="shared" si="21"/>
        <v>0</v>
      </c>
      <c r="S78" s="8"/>
    </row>
    <row r="79" spans="1:19">
      <c r="A79" s="60">
        <v>7</v>
      </c>
      <c r="B79" s="60"/>
      <c r="C79" s="12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3">
        <f t="shared" si="17"/>
        <v>0</v>
      </c>
      <c r="O79" s="9">
        <f t="shared" si="18"/>
        <v>0</v>
      </c>
      <c r="P79" s="4">
        <f t="shared" si="22"/>
        <v>0</v>
      </c>
      <c r="Q79" s="11">
        <f t="shared" si="23"/>
        <v>0</v>
      </c>
      <c r="R79" s="10">
        <f t="shared" si="21"/>
        <v>0</v>
      </c>
      <c r="S79" s="8"/>
    </row>
    <row r="80" spans="1:19">
      <c r="A80" s="60">
        <v>8</v>
      </c>
      <c r="B80" s="60"/>
      <c r="C80" s="12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3">
        <f t="shared" si="17"/>
        <v>0</v>
      </c>
      <c r="O80" s="9">
        <f t="shared" si="18"/>
        <v>0</v>
      </c>
      <c r="P80" s="4">
        <f t="shared" si="22"/>
        <v>0</v>
      </c>
      <c r="Q80" s="11">
        <f t="shared" si="23"/>
        <v>0</v>
      </c>
      <c r="R80" s="10">
        <f t="shared" si="21"/>
        <v>0</v>
      </c>
      <c r="S80" s="8"/>
    </row>
    <row r="81" spans="1:19">
      <c r="A81" s="60">
        <v>9</v>
      </c>
      <c r="B81" s="60"/>
      <c r="C81" s="12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3">
        <f t="shared" si="17"/>
        <v>0</v>
      </c>
      <c r="O81" s="9">
        <f t="shared" si="18"/>
        <v>0</v>
      </c>
      <c r="P81" s="4">
        <f t="shared" si="22"/>
        <v>0</v>
      </c>
      <c r="Q81" s="11">
        <f t="shared" si="23"/>
        <v>0</v>
      </c>
      <c r="R81" s="10">
        <f t="shared" si="21"/>
        <v>0</v>
      </c>
      <c r="S81" s="8"/>
    </row>
    <row r="82" spans="1:19">
      <c r="A82" s="60">
        <v>10</v>
      </c>
      <c r="B82" s="60"/>
      <c r="C82" s="12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3">
        <f t="shared" si="17"/>
        <v>0</v>
      </c>
      <c r="O82" s="9">
        <f t="shared" si="18"/>
        <v>0</v>
      </c>
      <c r="P82" s="4">
        <f t="shared" si="22"/>
        <v>0</v>
      </c>
      <c r="Q82" s="11">
        <f t="shared" si="23"/>
        <v>0</v>
      </c>
      <c r="R82" s="10">
        <f t="shared" si="21"/>
        <v>0</v>
      </c>
      <c r="S82" s="8"/>
    </row>
    <row r="83" spans="1:19">
      <c r="A83" s="76" t="s">
        <v>35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8"/>
      <c r="R83" s="10">
        <f>SUM(R73:R82)</f>
        <v>0</v>
      </c>
      <c r="S83" s="8"/>
    </row>
    <row r="84" spans="1:19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 ht="15.75">
      <c r="A85" s="24" t="s">
        <v>43</v>
      </c>
      <c r="B85" s="2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8"/>
    </row>
    <row r="86" spans="1:19">
      <c r="A86" s="49" t="s">
        <v>44</v>
      </c>
      <c r="B86" s="49"/>
      <c r="C86" s="49"/>
      <c r="D86" s="49"/>
      <c r="E86" s="49"/>
      <c r="F86" s="49"/>
      <c r="G86" s="49"/>
      <c r="H86" s="49"/>
      <c r="I86" s="49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>
      <c r="A87" s="49"/>
      <c r="B87" s="49"/>
      <c r="C87" s="49"/>
      <c r="D87" s="49"/>
      <c r="E87" s="49"/>
      <c r="F87" s="49"/>
      <c r="G87" s="49"/>
      <c r="H87" s="49"/>
      <c r="I87" s="49"/>
      <c r="J87" s="15"/>
      <c r="K87" s="15"/>
      <c r="L87" s="15"/>
      <c r="M87" s="15"/>
      <c r="N87" s="15"/>
      <c r="O87" s="15"/>
      <c r="P87" s="15"/>
      <c r="Q87" s="15"/>
      <c r="R87" s="16"/>
    </row>
    <row r="88" spans="1:19">
      <c r="A88" s="66" t="s">
        <v>45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56"/>
      <c r="R88" s="8"/>
      <c r="S88" s="8"/>
    </row>
    <row r="89" spans="1:19" ht="18">
      <c r="A89" s="68" t="s">
        <v>27</v>
      </c>
      <c r="B89" s="69"/>
      <c r="C89" s="69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6"/>
      <c r="R89" s="8"/>
      <c r="S89" s="8"/>
    </row>
    <row r="90" spans="1:19">
      <c r="A90" s="60">
        <v>1</v>
      </c>
      <c r="B90" s="60"/>
      <c r="C90" s="12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3">
        <f t="shared" ref="N90:N99" si="24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0</v>
      </c>
      <c r="O90" s="9">
        <f t="shared" ref="O90:O99" si="25">IF(F90="OŽ",N90,IF(H90="Ne",IF(J90*0.3&lt;J90-L90,N90,0),IF(J90*0.1&lt;J90-L90,N90,0)))</f>
        <v>0</v>
      </c>
      <c r="P90" s="4">
        <f t="shared" ref="P90" si="26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0</v>
      </c>
      <c r="Q90" s="11">
        <f t="shared" ref="Q90" si="27">IF(ISERROR(P90*100/N90),0,(P90*100/N90))</f>
        <v>0</v>
      </c>
      <c r="R90" s="10">
        <f t="shared" ref="R90:R99" si="28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0" s="8"/>
    </row>
    <row r="91" spans="1:19">
      <c r="A91" s="60">
        <v>2</v>
      </c>
      <c r="B91" s="60"/>
      <c r="C91" s="12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3">
        <f t="shared" si="24"/>
        <v>0</v>
      </c>
      <c r="O91" s="9">
        <f t="shared" si="25"/>
        <v>0</v>
      </c>
      <c r="P91" s="4">
        <f t="shared" ref="P91:P99" si="29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0</v>
      </c>
      <c r="Q91" s="11">
        <f t="shared" ref="Q91:Q99" si="30">IF(ISERROR(P91*100/N91),0,(P91*100/N91))</f>
        <v>0</v>
      </c>
      <c r="R91" s="10">
        <f t="shared" si="28"/>
        <v>0</v>
      </c>
      <c r="S91" s="7"/>
    </row>
    <row r="92" spans="1:19">
      <c r="A92" s="60">
        <v>3</v>
      </c>
      <c r="B92" s="60"/>
      <c r="C92" s="12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3">
        <f t="shared" si="24"/>
        <v>0</v>
      </c>
      <c r="O92" s="9">
        <f t="shared" si="25"/>
        <v>0</v>
      </c>
      <c r="P92" s="4">
        <f t="shared" si="29"/>
        <v>0</v>
      </c>
      <c r="Q92" s="11">
        <f t="shared" si="30"/>
        <v>0</v>
      </c>
      <c r="R92" s="10">
        <f t="shared" si="28"/>
        <v>0</v>
      </c>
      <c r="S92" s="8"/>
    </row>
    <row r="93" spans="1:19">
      <c r="A93" s="60">
        <v>4</v>
      </c>
      <c r="B93" s="60"/>
      <c r="C93" s="12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3">
        <f t="shared" si="24"/>
        <v>0</v>
      </c>
      <c r="O93" s="9">
        <f t="shared" si="25"/>
        <v>0</v>
      </c>
      <c r="P93" s="4">
        <f t="shared" si="29"/>
        <v>0</v>
      </c>
      <c r="Q93" s="11">
        <f t="shared" si="30"/>
        <v>0</v>
      </c>
      <c r="R93" s="10">
        <f t="shared" si="28"/>
        <v>0</v>
      </c>
      <c r="S93" s="8"/>
    </row>
    <row r="94" spans="1:19">
      <c r="A94" s="60">
        <v>5</v>
      </c>
      <c r="B94" s="60"/>
      <c r="C94" s="12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3">
        <f t="shared" si="24"/>
        <v>0</v>
      </c>
      <c r="O94" s="9">
        <f t="shared" si="25"/>
        <v>0</v>
      </c>
      <c r="P94" s="4">
        <f t="shared" si="29"/>
        <v>0</v>
      </c>
      <c r="Q94" s="11">
        <f t="shared" si="30"/>
        <v>0</v>
      </c>
      <c r="R94" s="10">
        <f t="shared" si="28"/>
        <v>0</v>
      </c>
      <c r="S94" s="8"/>
    </row>
    <row r="95" spans="1:19">
      <c r="A95" s="60">
        <v>6</v>
      </c>
      <c r="B95" s="60"/>
      <c r="C95" s="12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3">
        <f t="shared" si="24"/>
        <v>0</v>
      </c>
      <c r="O95" s="9">
        <f t="shared" si="25"/>
        <v>0</v>
      </c>
      <c r="P95" s="4">
        <f t="shared" si="29"/>
        <v>0</v>
      </c>
      <c r="Q95" s="11">
        <f t="shared" si="30"/>
        <v>0</v>
      </c>
      <c r="R95" s="10">
        <f t="shared" si="28"/>
        <v>0</v>
      </c>
      <c r="S95" s="8"/>
    </row>
    <row r="96" spans="1:19">
      <c r="A96" s="60">
        <v>7</v>
      </c>
      <c r="B96" s="60"/>
      <c r="C96" s="12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3">
        <f t="shared" si="24"/>
        <v>0</v>
      </c>
      <c r="O96" s="9">
        <f t="shared" si="25"/>
        <v>0</v>
      </c>
      <c r="P96" s="4">
        <f t="shared" si="29"/>
        <v>0</v>
      </c>
      <c r="Q96" s="11">
        <f t="shared" si="30"/>
        <v>0</v>
      </c>
      <c r="R96" s="10">
        <f t="shared" si="28"/>
        <v>0</v>
      </c>
      <c r="S96" s="8"/>
    </row>
    <row r="97" spans="1:18">
      <c r="A97" s="60">
        <v>8</v>
      </c>
      <c r="B97" s="60"/>
      <c r="C97" s="12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3">
        <f t="shared" si="24"/>
        <v>0</v>
      </c>
      <c r="O97" s="9">
        <f t="shared" si="25"/>
        <v>0</v>
      </c>
      <c r="P97" s="4">
        <f t="shared" si="29"/>
        <v>0</v>
      </c>
      <c r="Q97" s="11">
        <f t="shared" si="30"/>
        <v>0</v>
      </c>
      <c r="R97" s="10">
        <f t="shared" si="28"/>
        <v>0</v>
      </c>
    </row>
    <row r="98" spans="1:18">
      <c r="A98" s="60">
        <v>9</v>
      </c>
      <c r="B98" s="60"/>
      <c r="C98" s="12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3">
        <f t="shared" si="24"/>
        <v>0</v>
      </c>
      <c r="O98" s="9">
        <f t="shared" si="25"/>
        <v>0</v>
      </c>
      <c r="P98" s="4">
        <f t="shared" si="29"/>
        <v>0</v>
      </c>
      <c r="Q98" s="11">
        <f t="shared" si="30"/>
        <v>0</v>
      </c>
      <c r="R98" s="10">
        <f t="shared" si="28"/>
        <v>0</v>
      </c>
    </row>
    <row r="99" spans="1:18">
      <c r="A99" s="60">
        <v>10</v>
      </c>
      <c r="B99" s="60"/>
      <c r="C99" s="12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3">
        <f t="shared" si="24"/>
        <v>0</v>
      </c>
      <c r="O99" s="9">
        <f t="shared" si="25"/>
        <v>0</v>
      </c>
      <c r="P99" s="4">
        <f t="shared" si="29"/>
        <v>0</v>
      </c>
      <c r="Q99" s="11">
        <f t="shared" si="30"/>
        <v>0</v>
      </c>
      <c r="R99" s="10">
        <f t="shared" si="28"/>
        <v>0</v>
      </c>
    </row>
    <row r="100" spans="1:18">
      <c r="A100" s="76" t="s">
        <v>35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8"/>
      <c r="R100" s="10">
        <f>SUM(R90:R99)</f>
        <v>0</v>
      </c>
    </row>
    <row r="101" spans="1:18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8" ht="15.75">
      <c r="A102" s="24" t="s">
        <v>43</v>
      </c>
      <c r="B102" s="2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</row>
    <row r="103" spans="1:18">
      <c r="A103" s="49" t="s">
        <v>44</v>
      </c>
      <c r="B103" s="49"/>
      <c r="C103" s="49"/>
      <c r="D103" s="49"/>
      <c r="E103" s="49"/>
      <c r="F103" s="49"/>
      <c r="G103" s="49"/>
      <c r="H103" s="49"/>
      <c r="I103" s="49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8">
      <c r="A104" s="66" t="s">
        <v>45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56"/>
      <c r="R104" s="8"/>
    </row>
    <row r="105" spans="1:18" ht="18">
      <c r="A105" s="68" t="s">
        <v>27</v>
      </c>
      <c r="B105" s="69"/>
      <c r="C105" s="69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6"/>
      <c r="R105" s="8"/>
    </row>
    <row r="106" spans="1:18">
      <c r="A106" s="66" t="s">
        <v>46</v>
      </c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56"/>
      <c r="R106" s="8"/>
    </row>
    <row r="107" spans="1:18">
      <c r="A107" s="60">
        <v>1</v>
      </c>
      <c r="B107" s="60"/>
      <c r="C107" s="12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3">
        <f t="shared" ref="N107:N116" si="31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0</v>
      </c>
      <c r="O107" s="9">
        <f t="shared" ref="O107:O116" si="32">IF(F107="OŽ",N107,IF(H107="Ne",IF(J107*0.3&lt;J107-L107,N107,0),IF(J107*0.1&lt;J107-L107,N107,0)))</f>
        <v>0</v>
      </c>
      <c r="P107" s="4">
        <f t="shared" ref="P107" si="33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0</v>
      </c>
      <c r="Q107" s="11">
        <f t="shared" ref="Q107" si="34">IF(ISERROR(P107*100/N107),0,(P107*100/N107))</f>
        <v>0</v>
      </c>
      <c r="R107" s="10">
        <f t="shared" ref="R107:R116" si="35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08" spans="1:18">
      <c r="A108" s="60">
        <v>2</v>
      </c>
      <c r="B108" s="60"/>
      <c r="C108" s="12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3">
        <f t="shared" si="31"/>
        <v>0</v>
      </c>
      <c r="O108" s="9">
        <f t="shared" si="32"/>
        <v>0</v>
      </c>
      <c r="P108" s="4">
        <f t="shared" ref="P108:P116" si="36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</v>
      </c>
      <c r="Q108" s="11">
        <f t="shared" ref="Q108:Q116" si="37">IF(ISERROR(P108*100/N108),0,(P108*100/N108))</f>
        <v>0</v>
      </c>
      <c r="R108" s="10">
        <f t="shared" si="35"/>
        <v>0</v>
      </c>
    </row>
    <row r="109" spans="1:18">
      <c r="A109" s="60">
        <v>3</v>
      </c>
      <c r="B109" s="60"/>
      <c r="C109" s="12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3">
        <f t="shared" si="31"/>
        <v>0</v>
      </c>
      <c r="O109" s="9">
        <f t="shared" si="32"/>
        <v>0</v>
      </c>
      <c r="P109" s="4">
        <f t="shared" si="36"/>
        <v>0</v>
      </c>
      <c r="Q109" s="11">
        <f t="shared" si="37"/>
        <v>0</v>
      </c>
      <c r="R109" s="10">
        <f t="shared" si="35"/>
        <v>0</v>
      </c>
    </row>
    <row r="110" spans="1:18">
      <c r="A110" s="60">
        <v>4</v>
      </c>
      <c r="B110" s="60"/>
      <c r="C110" s="12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3">
        <f t="shared" si="31"/>
        <v>0</v>
      </c>
      <c r="O110" s="9">
        <f t="shared" si="32"/>
        <v>0</v>
      </c>
      <c r="P110" s="4">
        <f t="shared" si="36"/>
        <v>0</v>
      </c>
      <c r="Q110" s="11">
        <f t="shared" si="37"/>
        <v>0</v>
      </c>
      <c r="R110" s="10">
        <f t="shared" si="35"/>
        <v>0</v>
      </c>
    </row>
    <row r="111" spans="1:18">
      <c r="A111" s="60">
        <v>5</v>
      </c>
      <c r="B111" s="60"/>
      <c r="C111" s="12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3">
        <f t="shared" si="31"/>
        <v>0</v>
      </c>
      <c r="O111" s="9">
        <f t="shared" si="32"/>
        <v>0</v>
      </c>
      <c r="P111" s="4">
        <f t="shared" si="36"/>
        <v>0</v>
      </c>
      <c r="Q111" s="11">
        <f t="shared" si="37"/>
        <v>0</v>
      </c>
      <c r="R111" s="10">
        <f t="shared" si="35"/>
        <v>0</v>
      </c>
    </row>
    <row r="112" spans="1:18">
      <c r="A112" s="60">
        <v>6</v>
      </c>
      <c r="B112" s="60"/>
      <c r="C112" s="12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3">
        <f t="shared" si="31"/>
        <v>0</v>
      </c>
      <c r="O112" s="9">
        <f t="shared" si="32"/>
        <v>0</v>
      </c>
      <c r="P112" s="4">
        <f t="shared" si="36"/>
        <v>0</v>
      </c>
      <c r="Q112" s="11">
        <f t="shared" si="37"/>
        <v>0</v>
      </c>
      <c r="R112" s="10">
        <f t="shared" si="35"/>
        <v>0</v>
      </c>
    </row>
    <row r="113" spans="1:18">
      <c r="A113" s="60">
        <v>7</v>
      </c>
      <c r="B113" s="60"/>
      <c r="C113" s="12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3">
        <f t="shared" si="31"/>
        <v>0</v>
      </c>
      <c r="O113" s="9">
        <f t="shared" si="32"/>
        <v>0</v>
      </c>
      <c r="P113" s="4">
        <f t="shared" si="36"/>
        <v>0</v>
      </c>
      <c r="Q113" s="11">
        <f t="shared" si="37"/>
        <v>0</v>
      </c>
      <c r="R113" s="10">
        <f t="shared" si="35"/>
        <v>0</v>
      </c>
    </row>
    <row r="114" spans="1:18">
      <c r="A114" s="60">
        <v>8</v>
      </c>
      <c r="B114" s="60"/>
      <c r="C114" s="12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3">
        <f t="shared" si="31"/>
        <v>0</v>
      </c>
      <c r="O114" s="9">
        <f t="shared" si="32"/>
        <v>0</v>
      </c>
      <c r="P114" s="4">
        <f t="shared" si="36"/>
        <v>0</v>
      </c>
      <c r="Q114" s="11">
        <f t="shared" si="37"/>
        <v>0</v>
      </c>
      <c r="R114" s="10">
        <f t="shared" si="35"/>
        <v>0</v>
      </c>
    </row>
    <row r="115" spans="1:18">
      <c r="A115" s="60">
        <v>9</v>
      </c>
      <c r="B115" s="60"/>
      <c r="C115" s="12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3">
        <f t="shared" si="31"/>
        <v>0</v>
      </c>
      <c r="O115" s="9">
        <f t="shared" si="32"/>
        <v>0</v>
      </c>
      <c r="P115" s="4">
        <f t="shared" si="36"/>
        <v>0</v>
      </c>
      <c r="Q115" s="11">
        <f t="shared" si="37"/>
        <v>0</v>
      </c>
      <c r="R115" s="10">
        <f t="shared" si="35"/>
        <v>0</v>
      </c>
    </row>
    <row r="116" spans="1:18">
      <c r="A116" s="60">
        <v>10</v>
      </c>
      <c r="B116" s="60"/>
      <c r="C116" s="12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3">
        <f t="shared" si="31"/>
        <v>0</v>
      </c>
      <c r="O116" s="9">
        <f t="shared" si="32"/>
        <v>0</v>
      </c>
      <c r="P116" s="4">
        <f t="shared" si="36"/>
        <v>0</v>
      </c>
      <c r="Q116" s="11">
        <f t="shared" si="37"/>
        <v>0</v>
      </c>
      <c r="R116" s="10">
        <f t="shared" si="35"/>
        <v>0</v>
      </c>
    </row>
    <row r="117" spans="1:18" ht="15" customHeight="1">
      <c r="A117" s="63" t="s">
        <v>35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5"/>
      <c r="R117" s="10">
        <f>SUM(R107:R116)</f>
        <v>0</v>
      </c>
    </row>
    <row r="118" spans="1:18" ht="15.75">
      <c r="A118" s="24" t="s">
        <v>43</v>
      </c>
      <c r="B118" s="2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8">
      <c r="A119" s="49" t="s">
        <v>44</v>
      </c>
      <c r="B119" s="49"/>
      <c r="C119" s="49"/>
      <c r="D119" s="49"/>
      <c r="E119" s="49"/>
      <c r="F119" s="49"/>
      <c r="G119" s="49"/>
      <c r="H119" s="49"/>
      <c r="I119" s="49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8" s="8" customFormat="1">
      <c r="A120" s="49"/>
      <c r="B120" s="49"/>
      <c r="C120" s="49"/>
      <c r="D120" s="49"/>
      <c r="E120" s="49"/>
      <c r="F120" s="49"/>
      <c r="G120" s="49"/>
      <c r="H120" s="49"/>
      <c r="I120" s="49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8">
      <c r="A121" s="66" t="s">
        <v>45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56"/>
      <c r="R121" s="8"/>
    </row>
    <row r="122" spans="1:18" ht="18">
      <c r="A122" s="68" t="s">
        <v>27</v>
      </c>
      <c r="B122" s="69"/>
      <c r="C122" s="69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6"/>
      <c r="R122" s="8"/>
    </row>
    <row r="123" spans="1:18">
      <c r="A123" s="66" t="s">
        <v>46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56"/>
      <c r="R123" s="8"/>
    </row>
    <row r="124" spans="1:18">
      <c r="A124" s="60">
        <v>1</v>
      </c>
      <c r="B124" s="60"/>
      <c r="C124" s="12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3">
        <f t="shared" ref="N124:N133" si="38">(IF(F124="OŽ",IF(L124=1,550.8,IF(L124=2,426.38,IF(L124=3,342.14,IF(L124=4,181.44,IF(L124=5,168.48,IF(L124=6,155.52,IF(L124=7,148.5,IF(L124=8,144,0))))))))+IF(L124&lt;=8,0,IF(L124&lt;=16,137.7,IF(L124&lt;=24,108,IF(L124&lt;=32,80.1,IF(L124&lt;=36,52.2,0)))))-IF(L124&lt;=8,0,IF(L124&lt;=16,(L124-9)*2.754,IF(L124&lt;=24,(L124-17)* 2.754,IF(L124&lt;=32,(L124-25)* 2.754,IF(L124&lt;=36,(L124-33)*2.754,0))))),0)+IF(F124="PČ",IF(L124=1,449,IF(L124=2,314.6,IF(L124=3,238,IF(L124=4,172,IF(L124=5,159,IF(L124=6,145,IF(L124=7,132,IF(L124=8,119,0))))))))+IF(L124&lt;=8,0,IF(L124&lt;=16,88,IF(L124&lt;=24,55,IF(L124&lt;=32,22,0))))-IF(L124&lt;=8,0,IF(L124&lt;=16,(L124-9)*2.245,IF(L124&lt;=24,(L124-17)*2.245,IF(L124&lt;=32,(L124-25)*2.245,0)))),0)+IF(F124="PČneol",IF(L124=1,85,IF(L124=2,64.61,IF(L124=3,50.76,IF(L124=4,16.25,IF(L124=5,15,IF(L124=6,13.75,IF(L124=7,12.5,IF(L124=8,11.25,0))))))))+IF(L124&lt;=8,0,IF(L124&lt;=16,9,0))-IF(L124&lt;=8,0,IF(L124&lt;=16,(L124-9)*0.425,0)),0)+IF(F124="PŽ",IF(L124=1,85,IF(L124=2,59.5,IF(L124=3,45,IF(L124=4,32.5,IF(L124=5,30,IF(L124=6,27.5,IF(L124=7,25,IF(L124=8,22.5,0))))))))+IF(L124&lt;=8,0,IF(L124&lt;=16,19,IF(L124&lt;=24,13,IF(L124&lt;=32,8,0))))-IF(L124&lt;=8,0,IF(L124&lt;=16,(L124-9)*0.425,IF(L124&lt;=24,(L124-17)*0.425,IF(L124&lt;=32,(L124-25)*0.425,0)))),0)+IF(F124="EČ",IF(L124=1,204,IF(L124=2,156.24,IF(L124=3,123.84,IF(L124=4,72,IF(L124=5,66,IF(L124=6,60,IF(L124=7,54,IF(L124=8,48,0))))))))+IF(L124&lt;=8,0,IF(L124&lt;=16,40,IF(L124&lt;=24,25,0)))-IF(L124&lt;=8,0,IF(L124&lt;=16,(L124-9)*1.02,IF(L124&lt;=24,(L124-17)*1.02,0))),0)+IF(F124="EČneol",IF(L124=1,68,IF(L124=2,51.69,IF(L124=3,40.61,IF(L124=4,13,IF(L124=5,12,IF(L124=6,11,IF(L124=7,10,IF(L124=8,9,0)))))))))+IF(F124="EŽ",IF(L124=1,68,IF(L124=2,47.6,IF(L124=3,36,IF(L124=4,18,IF(L124=5,16.5,IF(L124=6,15,IF(L124=7,13.5,IF(L124=8,12,0))))))))+IF(L124&lt;=8,0,IF(L124&lt;=16,10,IF(L124&lt;=24,6,0)))-IF(L124&lt;=8,0,IF(L124&lt;=16,(L124-9)*0.34,IF(L124&lt;=24,(L124-17)*0.34,0))),0)+IF(F124="PT",IF(L124=1,68,IF(L124=2,52.08,IF(L124=3,41.28,IF(L124=4,24,IF(L124=5,22,IF(L124=6,20,IF(L124=7,18,IF(L124=8,16,0))))))))+IF(L124&lt;=8,0,IF(L124&lt;=16,13,IF(L124&lt;=24,9,IF(L124&lt;=32,4,0))))-IF(L124&lt;=8,0,IF(L124&lt;=16,(L124-9)*0.34,IF(L124&lt;=24,(L124-17)*0.34,IF(L124&lt;=32,(L124-25)*0.34,0)))),0)+IF(F124="JOŽ",IF(L124=1,85,IF(L124=2,59.5,IF(L124=3,45,IF(L124=4,32.5,IF(L124=5,30,IF(L124=6,27.5,IF(L124=7,25,IF(L124=8,22.5,0))))))))+IF(L124&lt;=8,0,IF(L124&lt;=16,19,IF(L124&lt;=24,13,0)))-IF(L124&lt;=8,0,IF(L124&lt;=16,(L124-9)*0.425,IF(L124&lt;=24,(L124-17)*0.425,0))),0)+IF(F124="JPČ",IF(L124=1,68,IF(L124=2,47.6,IF(L124=3,36,IF(L124=4,26,IF(L124=5,24,IF(L124=6,22,IF(L124=7,20,IF(L124=8,18,0))))))))+IF(L124&lt;=8,0,IF(L124&lt;=16,13,IF(L124&lt;=24,9,0)))-IF(L124&lt;=8,0,IF(L124&lt;=16,(L124-9)*0.34,IF(L124&lt;=24,(L124-17)*0.34,0))),0)+IF(F124="JEČ",IF(L124=1,34,IF(L124=2,26.04,IF(L124=3,20.6,IF(L124=4,12,IF(L124=5,11,IF(L124=6,10,IF(L124=7,9,IF(L124=8,8,0))))))))+IF(L124&lt;=8,0,IF(L124&lt;=16,6,0))-IF(L124&lt;=8,0,IF(L124&lt;=16,(L124-9)*0.17,0)),0)+IF(F124="JEOF",IF(L124=1,34,IF(L124=2,26.04,IF(L124=3,20.6,IF(L124=4,12,IF(L124=5,11,IF(L124=6,10,IF(L124=7,9,IF(L124=8,8,0))))))))+IF(L124&lt;=8,0,IF(L124&lt;=16,6,0))-IF(L124&lt;=8,0,IF(L124&lt;=16,(L124-9)*0.17,0)),0)+IF(F124="JnPČ",IF(L124=1,51,IF(L124=2,35.7,IF(L124=3,27,IF(L124=4,19.5,IF(L124=5,18,IF(L124=6,16.5,IF(L124=7,15,IF(L124=8,13.5,0))))))))+IF(L124&lt;=8,0,IF(L124&lt;=16,10,0))-IF(L124&lt;=8,0,IF(L124&lt;=16,(L124-9)*0.255,0)),0)+IF(F124="JnEČ",IF(L124=1,25.5,IF(L124=2,19.53,IF(L124=3,15.48,IF(L124=4,9,IF(L124=5,8.25,IF(L124=6,7.5,IF(L124=7,6.75,IF(L124=8,6,0))))))))+IF(L124&lt;=8,0,IF(L124&lt;=16,5,0))-IF(L124&lt;=8,0,IF(L124&lt;=16,(L124-9)*0.1275,0)),0)+IF(F124="JčPČ",IF(L124=1,21.25,IF(L124=2,14.5,IF(L124=3,11.5,IF(L124=4,7,IF(L124=5,6.5,IF(L124=6,6,IF(L124=7,5.5,IF(L124=8,5,0))))))))+IF(L124&lt;=8,0,IF(L124&lt;=16,4,0))-IF(L124&lt;=8,0,IF(L124&lt;=16,(L124-9)*0.10625,0)),0)+IF(F124="JčEČ",IF(L124=1,17,IF(L124=2,13.02,IF(L124=3,10.32,IF(L124=4,6,IF(L124=5,5.5,IF(L124=6,5,IF(L124=7,4.5,IF(L124=8,4,0))))))))+IF(L124&lt;=8,0,IF(L124&lt;=16,3,0))-IF(L124&lt;=8,0,IF(L124&lt;=16,(L124-9)*0.085,0)),0)+IF(F124="NEAK",IF(L124=1,11.48,IF(L124=2,8.79,IF(L124=3,6.97,IF(L124=4,4.05,IF(L124=5,3.71,IF(L124=6,3.38,IF(L124=7,3.04,IF(L124=8,2.7,0))))))))+IF(L124&lt;=8,0,IF(L124&lt;=16,2,IF(L124&lt;=24,1.3,0)))-IF(L124&lt;=8,0,IF(L124&lt;=16,(L124-9)*0.0574,IF(L124&lt;=24,(L124-17)*0.0574,0))),0))*IF(L124&lt;0,1,IF(OR(F124="PČ",F124="PŽ",F124="PT"),IF(J124&lt;32,J124/32,1),1))* IF(L124&lt;0,1,IF(OR(F124="EČ",F124="EŽ",F124="JOŽ",F124="JPČ",F124="NEAK"),IF(J124&lt;24,J124/24,1),1))*IF(L124&lt;0,1,IF(OR(F124="PČneol",F124="JEČ",F124="JEOF",F124="JnPČ",F124="JnEČ",F124="JčPČ",F124="JčEČ"),IF(J124&lt;16,J124/16,1),1))*IF(L124&lt;0,1,IF(F124="EČneol",IF(J124&lt;8,J124/8,1),1))</f>
        <v>0</v>
      </c>
      <c r="O124" s="9">
        <f t="shared" ref="O124:O133" si="39">IF(F124="OŽ",N124,IF(H124="Ne",IF(J124*0.3&lt;J124-L124,N124,0),IF(J124*0.1&lt;J124-L124,N124,0)))</f>
        <v>0</v>
      </c>
      <c r="P124" s="4">
        <f t="shared" ref="P124" si="40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0</v>
      </c>
      <c r="Q124" s="11">
        <f t="shared" ref="Q124" si="41">IF(ISERROR(P124*100/N124),0,(P124*100/N124))</f>
        <v>0</v>
      </c>
      <c r="R124" s="10">
        <f t="shared" ref="R124:R133" si="42">IF(Q124&lt;=30,O124+P124,O124+O124*0.3)*IF(G124=1,0.4,IF(G124=2,0.75,IF(G124="1 (kas 4 m. 1 k. nerengiamos)",0.52,1)))*IF(D124="olimpinė",1,IF(M124="Ne",0.5,1))*IF(OR(A$5="Lietuvos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federacija"),IF(OR(J124&lt;8,K124&lt;16),0,1),1)*E124*IF(I124&lt;=1,1,1/I124)*IF(OR(A$5="Lietuvos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25" spans="1:18">
      <c r="A125" s="60">
        <v>2</v>
      </c>
      <c r="B125" s="60"/>
      <c r="C125" s="12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3">
        <f t="shared" si="38"/>
        <v>0</v>
      </c>
      <c r="O125" s="9">
        <f t="shared" si="39"/>
        <v>0</v>
      </c>
      <c r="P125" s="4">
        <f t="shared" ref="P125:P133" si="43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0</v>
      </c>
      <c r="Q125" s="11">
        <f t="shared" ref="Q125:Q133" si="44">IF(ISERROR(P125*100/N125),0,(P125*100/N125))</f>
        <v>0</v>
      </c>
      <c r="R125" s="10">
        <f t="shared" si="42"/>
        <v>0</v>
      </c>
    </row>
    <row r="126" spans="1:18">
      <c r="A126" s="60">
        <v>3</v>
      </c>
      <c r="B126" s="60"/>
      <c r="C126" s="12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3">
        <f t="shared" si="38"/>
        <v>0</v>
      </c>
      <c r="O126" s="9">
        <f t="shared" si="39"/>
        <v>0</v>
      </c>
      <c r="P126" s="4">
        <f t="shared" si="43"/>
        <v>0</v>
      </c>
      <c r="Q126" s="11">
        <f t="shared" si="44"/>
        <v>0</v>
      </c>
      <c r="R126" s="10">
        <f t="shared" si="42"/>
        <v>0</v>
      </c>
    </row>
    <row r="127" spans="1:18">
      <c r="A127" s="60">
        <v>4</v>
      </c>
      <c r="B127" s="60"/>
      <c r="C127" s="12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3">
        <f t="shared" si="38"/>
        <v>0</v>
      </c>
      <c r="O127" s="9">
        <f t="shared" si="39"/>
        <v>0</v>
      </c>
      <c r="P127" s="4">
        <f t="shared" si="43"/>
        <v>0</v>
      </c>
      <c r="Q127" s="11">
        <f t="shared" si="44"/>
        <v>0</v>
      </c>
      <c r="R127" s="10">
        <f t="shared" si="42"/>
        <v>0</v>
      </c>
    </row>
    <row r="128" spans="1:18">
      <c r="A128" s="60">
        <v>5</v>
      </c>
      <c r="B128" s="60"/>
      <c r="C128" s="12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3">
        <f t="shared" si="38"/>
        <v>0</v>
      </c>
      <c r="O128" s="9">
        <f t="shared" si="39"/>
        <v>0</v>
      </c>
      <c r="P128" s="4">
        <f t="shared" si="43"/>
        <v>0</v>
      </c>
      <c r="Q128" s="11">
        <f t="shared" si="44"/>
        <v>0</v>
      </c>
      <c r="R128" s="10">
        <f t="shared" si="42"/>
        <v>0</v>
      </c>
    </row>
    <row r="129" spans="1:18">
      <c r="A129" s="60">
        <v>6</v>
      </c>
      <c r="B129" s="60"/>
      <c r="C129" s="12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3">
        <f t="shared" si="38"/>
        <v>0</v>
      </c>
      <c r="O129" s="9">
        <f t="shared" si="39"/>
        <v>0</v>
      </c>
      <c r="P129" s="4">
        <f t="shared" si="43"/>
        <v>0</v>
      </c>
      <c r="Q129" s="11">
        <f t="shared" si="44"/>
        <v>0</v>
      </c>
      <c r="R129" s="10">
        <f t="shared" si="42"/>
        <v>0</v>
      </c>
    </row>
    <row r="130" spans="1:18">
      <c r="A130" s="60">
        <v>7</v>
      </c>
      <c r="B130" s="60"/>
      <c r="C130" s="12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3">
        <f t="shared" si="38"/>
        <v>0</v>
      </c>
      <c r="O130" s="9">
        <f t="shared" si="39"/>
        <v>0</v>
      </c>
      <c r="P130" s="4">
        <f t="shared" si="43"/>
        <v>0</v>
      </c>
      <c r="Q130" s="11">
        <f t="shared" si="44"/>
        <v>0</v>
      </c>
      <c r="R130" s="10">
        <f t="shared" si="42"/>
        <v>0</v>
      </c>
    </row>
    <row r="131" spans="1:18">
      <c r="A131" s="60">
        <v>8</v>
      </c>
      <c r="B131" s="60"/>
      <c r="C131" s="12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3">
        <f t="shared" si="38"/>
        <v>0</v>
      </c>
      <c r="O131" s="9">
        <f t="shared" si="39"/>
        <v>0</v>
      </c>
      <c r="P131" s="4">
        <f t="shared" si="43"/>
        <v>0</v>
      </c>
      <c r="Q131" s="11">
        <f t="shared" si="44"/>
        <v>0</v>
      </c>
      <c r="R131" s="10">
        <f t="shared" si="42"/>
        <v>0</v>
      </c>
    </row>
    <row r="132" spans="1:18">
      <c r="A132" s="60">
        <v>9</v>
      </c>
      <c r="B132" s="60"/>
      <c r="C132" s="12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3">
        <f t="shared" si="38"/>
        <v>0</v>
      </c>
      <c r="O132" s="9">
        <f t="shared" si="39"/>
        <v>0</v>
      </c>
      <c r="P132" s="4">
        <f t="shared" si="43"/>
        <v>0</v>
      </c>
      <c r="Q132" s="11">
        <f t="shared" si="44"/>
        <v>0</v>
      </c>
      <c r="R132" s="10">
        <f t="shared" si="42"/>
        <v>0</v>
      </c>
    </row>
    <row r="133" spans="1:18">
      <c r="A133" s="60">
        <v>10</v>
      </c>
      <c r="B133" s="60"/>
      <c r="C133" s="12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3">
        <f t="shared" si="38"/>
        <v>0</v>
      </c>
      <c r="O133" s="9">
        <f t="shared" si="39"/>
        <v>0</v>
      </c>
      <c r="P133" s="4">
        <f t="shared" si="43"/>
        <v>0</v>
      </c>
      <c r="Q133" s="11">
        <f t="shared" si="44"/>
        <v>0</v>
      </c>
      <c r="R133" s="10">
        <f t="shared" si="42"/>
        <v>0</v>
      </c>
    </row>
    <row r="134" spans="1:18">
      <c r="A134" s="63" t="s">
        <v>35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5"/>
      <c r="R134" s="10">
        <f>SUM(R124:R133)</f>
        <v>0</v>
      </c>
    </row>
    <row r="135" spans="1:18" ht="15.75">
      <c r="A135" s="24" t="s">
        <v>43</v>
      </c>
      <c r="B135" s="2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8">
      <c r="A136" s="49" t="s">
        <v>44</v>
      </c>
      <c r="B136" s="49"/>
      <c r="C136" s="49"/>
      <c r="D136" s="49"/>
      <c r="E136" s="49"/>
      <c r="F136" s="49"/>
      <c r="G136" s="49"/>
      <c r="H136" s="49"/>
      <c r="I136" s="49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 s="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66" t="s">
        <v>45</v>
      </c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56"/>
      <c r="R138" s="8"/>
    </row>
    <row r="139" spans="1:18" ht="18">
      <c r="A139" s="68" t="s">
        <v>27</v>
      </c>
      <c r="B139" s="69"/>
      <c r="C139" s="69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6"/>
      <c r="R139" s="8"/>
    </row>
    <row r="140" spans="1:18">
      <c r="A140" s="66" t="s">
        <v>46</v>
      </c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56"/>
      <c r="R140" s="8"/>
    </row>
    <row r="141" spans="1:18">
      <c r="A141" s="60">
        <v>1</v>
      </c>
      <c r="B141" s="60"/>
      <c r="C141" s="12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3">
        <f t="shared" ref="N141:N150" si="45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0</v>
      </c>
      <c r="O141" s="9">
        <f t="shared" ref="O141:O150" si="46">IF(F141="OŽ",N141,IF(H141="Ne",IF(J141*0.3&lt;J141-L141,N141,0),IF(J141*0.1&lt;J141-L141,N141,0)))</f>
        <v>0</v>
      </c>
      <c r="P141" s="4">
        <f t="shared" ref="P141" si="47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0</v>
      </c>
      <c r="Q141" s="11">
        <f t="shared" ref="Q141" si="48">IF(ISERROR(P141*100/N141),0,(P141*100/N141))</f>
        <v>0</v>
      </c>
      <c r="R141" s="10">
        <f t="shared" ref="R141:R150" si="49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2" spans="1:18">
      <c r="A142" s="60">
        <v>2</v>
      </c>
      <c r="B142" s="60"/>
      <c r="C142" s="12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3">
        <f t="shared" si="45"/>
        <v>0</v>
      </c>
      <c r="O142" s="9">
        <f t="shared" si="46"/>
        <v>0</v>
      </c>
      <c r="P142" s="4">
        <f t="shared" ref="P142:P150" si="50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</v>
      </c>
      <c r="Q142" s="11">
        <f t="shared" ref="Q142:Q150" si="51">IF(ISERROR(P142*100/N142),0,(P142*100/N142))</f>
        <v>0</v>
      </c>
      <c r="R142" s="10">
        <f t="shared" si="49"/>
        <v>0</v>
      </c>
    </row>
    <row r="143" spans="1:18">
      <c r="A143" s="60">
        <v>3</v>
      </c>
      <c r="B143" s="60"/>
      <c r="C143" s="12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3">
        <f t="shared" si="45"/>
        <v>0</v>
      </c>
      <c r="O143" s="9">
        <f t="shared" si="46"/>
        <v>0</v>
      </c>
      <c r="P143" s="4">
        <f t="shared" si="50"/>
        <v>0</v>
      </c>
      <c r="Q143" s="11">
        <f t="shared" si="51"/>
        <v>0</v>
      </c>
      <c r="R143" s="10">
        <f t="shared" si="49"/>
        <v>0</v>
      </c>
    </row>
    <row r="144" spans="1:18">
      <c r="A144" s="60">
        <v>4</v>
      </c>
      <c r="B144" s="60"/>
      <c r="C144" s="12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3">
        <f t="shared" si="45"/>
        <v>0</v>
      </c>
      <c r="O144" s="9">
        <f t="shared" si="46"/>
        <v>0</v>
      </c>
      <c r="P144" s="4">
        <f t="shared" si="50"/>
        <v>0</v>
      </c>
      <c r="Q144" s="11">
        <f t="shared" si="51"/>
        <v>0</v>
      </c>
      <c r="R144" s="10">
        <f t="shared" si="49"/>
        <v>0</v>
      </c>
    </row>
    <row r="145" spans="1:18">
      <c r="A145" s="60">
        <v>5</v>
      </c>
      <c r="B145" s="60"/>
      <c r="C145" s="12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3">
        <f t="shared" si="45"/>
        <v>0</v>
      </c>
      <c r="O145" s="9">
        <f t="shared" si="46"/>
        <v>0</v>
      </c>
      <c r="P145" s="4">
        <f t="shared" si="50"/>
        <v>0</v>
      </c>
      <c r="Q145" s="11">
        <f t="shared" si="51"/>
        <v>0</v>
      </c>
      <c r="R145" s="10">
        <f t="shared" si="49"/>
        <v>0</v>
      </c>
    </row>
    <row r="146" spans="1:18">
      <c r="A146" s="60">
        <v>6</v>
      </c>
      <c r="B146" s="60"/>
      <c r="C146" s="12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3">
        <f t="shared" si="45"/>
        <v>0</v>
      </c>
      <c r="O146" s="9">
        <f t="shared" si="46"/>
        <v>0</v>
      </c>
      <c r="P146" s="4">
        <f t="shared" si="50"/>
        <v>0</v>
      </c>
      <c r="Q146" s="11">
        <f t="shared" si="51"/>
        <v>0</v>
      </c>
      <c r="R146" s="10">
        <f t="shared" si="49"/>
        <v>0</v>
      </c>
    </row>
    <row r="147" spans="1:18">
      <c r="A147" s="60">
        <v>7</v>
      </c>
      <c r="B147" s="60"/>
      <c r="C147" s="12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3">
        <f t="shared" si="45"/>
        <v>0</v>
      </c>
      <c r="O147" s="9">
        <f t="shared" si="46"/>
        <v>0</v>
      </c>
      <c r="P147" s="4">
        <f t="shared" si="50"/>
        <v>0</v>
      </c>
      <c r="Q147" s="11">
        <f t="shared" si="51"/>
        <v>0</v>
      </c>
      <c r="R147" s="10">
        <f t="shared" si="49"/>
        <v>0</v>
      </c>
    </row>
    <row r="148" spans="1:18">
      <c r="A148" s="60">
        <v>8</v>
      </c>
      <c r="B148" s="60"/>
      <c r="C148" s="12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3">
        <f t="shared" si="45"/>
        <v>0</v>
      </c>
      <c r="O148" s="9">
        <f t="shared" si="46"/>
        <v>0</v>
      </c>
      <c r="P148" s="4">
        <f t="shared" si="50"/>
        <v>0</v>
      </c>
      <c r="Q148" s="11">
        <f t="shared" si="51"/>
        <v>0</v>
      </c>
      <c r="R148" s="10">
        <f t="shared" si="49"/>
        <v>0</v>
      </c>
    </row>
    <row r="149" spans="1:18">
      <c r="A149" s="60">
        <v>9</v>
      </c>
      <c r="B149" s="60"/>
      <c r="C149" s="12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3">
        <f t="shared" si="45"/>
        <v>0</v>
      </c>
      <c r="O149" s="9">
        <f t="shared" si="46"/>
        <v>0</v>
      </c>
      <c r="P149" s="4">
        <f t="shared" si="50"/>
        <v>0</v>
      </c>
      <c r="Q149" s="11">
        <f t="shared" si="51"/>
        <v>0</v>
      </c>
      <c r="R149" s="10">
        <f t="shared" si="49"/>
        <v>0</v>
      </c>
    </row>
    <row r="150" spans="1:18">
      <c r="A150" s="60">
        <v>10</v>
      </c>
      <c r="B150" s="60"/>
      <c r="C150" s="12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3">
        <f t="shared" si="45"/>
        <v>0</v>
      </c>
      <c r="O150" s="9">
        <f t="shared" si="46"/>
        <v>0</v>
      </c>
      <c r="P150" s="4">
        <f t="shared" si="50"/>
        <v>0</v>
      </c>
      <c r="Q150" s="11">
        <f t="shared" si="51"/>
        <v>0</v>
      </c>
      <c r="R150" s="10">
        <f t="shared" si="49"/>
        <v>0</v>
      </c>
    </row>
    <row r="151" spans="1:18">
      <c r="A151" s="63" t="s">
        <v>35</v>
      </c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5"/>
      <c r="R151" s="10">
        <f>SUM(R141:R150)</f>
        <v>0</v>
      </c>
    </row>
    <row r="152" spans="1:18" ht="15.75">
      <c r="A152" s="24" t="s">
        <v>43</v>
      </c>
      <c r="B152" s="2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18">
      <c r="A153" s="49" t="s">
        <v>44</v>
      </c>
      <c r="B153" s="49"/>
      <c r="C153" s="49"/>
      <c r="D153" s="49"/>
      <c r="E153" s="49"/>
      <c r="F153" s="49"/>
      <c r="G153" s="49"/>
      <c r="H153" s="49"/>
      <c r="I153" s="49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18" s="8" customFormat="1">
      <c r="A154" s="49"/>
      <c r="B154" s="49"/>
      <c r="C154" s="49"/>
      <c r="D154" s="49"/>
      <c r="E154" s="49"/>
      <c r="F154" s="49"/>
      <c r="G154" s="49"/>
      <c r="H154" s="49"/>
      <c r="I154" s="49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18">
      <c r="A155" s="66" t="s">
        <v>45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56"/>
      <c r="R155" s="8"/>
    </row>
    <row r="156" spans="1:18" ht="18">
      <c r="A156" s="68" t="s">
        <v>27</v>
      </c>
      <c r="B156" s="69"/>
      <c r="C156" s="69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6"/>
      <c r="R156" s="8"/>
    </row>
    <row r="157" spans="1:18">
      <c r="A157" s="66" t="s">
        <v>46</v>
      </c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56"/>
      <c r="R157" s="8"/>
    </row>
    <row r="158" spans="1:18">
      <c r="A158" s="60">
        <v>1</v>
      </c>
      <c r="B158" s="60"/>
      <c r="C158" s="12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3">
        <f t="shared" ref="N158:N167" si="52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0</v>
      </c>
      <c r="O158" s="9">
        <f t="shared" ref="O158:O167" si="53">IF(F158="OŽ",N158,IF(H158="Ne",IF(J158*0.3&lt;J158-L158,N158,0),IF(J158*0.1&lt;J158-L158,N158,0)))</f>
        <v>0</v>
      </c>
      <c r="P158" s="4">
        <f t="shared" ref="P158" si="54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0</v>
      </c>
      <c r="Q158" s="11">
        <f t="shared" ref="Q158" si="55">IF(ISERROR(P158*100/N158),0,(P158*100/N158))</f>
        <v>0</v>
      </c>
      <c r="R158" s="10">
        <f t="shared" ref="R158:R167" si="56"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59" spans="1:18">
      <c r="A159" s="60">
        <v>2</v>
      </c>
      <c r="B159" s="60"/>
      <c r="C159" s="12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3">
        <f t="shared" si="52"/>
        <v>0</v>
      </c>
      <c r="O159" s="9">
        <f t="shared" si="53"/>
        <v>0</v>
      </c>
      <c r="P159" s="4">
        <f t="shared" ref="P159:P167" si="57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</v>
      </c>
      <c r="Q159" s="11">
        <f t="shared" ref="Q159:Q167" si="58">IF(ISERROR(P159*100/N159),0,(P159*100/N159))</f>
        <v>0</v>
      </c>
      <c r="R159" s="10">
        <f t="shared" si="56"/>
        <v>0</v>
      </c>
    </row>
    <row r="160" spans="1:18">
      <c r="A160" s="60">
        <v>3</v>
      </c>
      <c r="B160" s="60"/>
      <c r="C160" s="12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3">
        <f t="shared" si="52"/>
        <v>0</v>
      </c>
      <c r="O160" s="9">
        <f t="shared" si="53"/>
        <v>0</v>
      </c>
      <c r="P160" s="4">
        <f t="shared" si="57"/>
        <v>0</v>
      </c>
      <c r="Q160" s="11">
        <f t="shared" si="58"/>
        <v>0</v>
      </c>
      <c r="R160" s="10">
        <f t="shared" si="56"/>
        <v>0</v>
      </c>
    </row>
    <row r="161" spans="1:18">
      <c r="A161" s="60">
        <v>4</v>
      </c>
      <c r="B161" s="60"/>
      <c r="C161" s="12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3">
        <f t="shared" si="52"/>
        <v>0</v>
      </c>
      <c r="O161" s="9">
        <f t="shared" si="53"/>
        <v>0</v>
      </c>
      <c r="P161" s="4">
        <f t="shared" si="57"/>
        <v>0</v>
      </c>
      <c r="Q161" s="11">
        <f t="shared" si="58"/>
        <v>0</v>
      </c>
      <c r="R161" s="10">
        <f t="shared" si="56"/>
        <v>0</v>
      </c>
    </row>
    <row r="162" spans="1:18">
      <c r="A162" s="60">
        <v>5</v>
      </c>
      <c r="B162" s="60"/>
      <c r="C162" s="12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3">
        <f t="shared" si="52"/>
        <v>0</v>
      </c>
      <c r="O162" s="9">
        <f t="shared" si="53"/>
        <v>0</v>
      </c>
      <c r="P162" s="4">
        <f t="shared" si="57"/>
        <v>0</v>
      </c>
      <c r="Q162" s="11">
        <f t="shared" si="58"/>
        <v>0</v>
      </c>
      <c r="R162" s="10">
        <f t="shared" si="56"/>
        <v>0</v>
      </c>
    </row>
    <row r="163" spans="1:18">
      <c r="A163" s="60">
        <v>6</v>
      </c>
      <c r="B163" s="60"/>
      <c r="C163" s="12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3">
        <f t="shared" si="52"/>
        <v>0</v>
      </c>
      <c r="O163" s="9">
        <f t="shared" si="53"/>
        <v>0</v>
      </c>
      <c r="P163" s="4">
        <f t="shared" si="57"/>
        <v>0</v>
      </c>
      <c r="Q163" s="11">
        <f t="shared" si="58"/>
        <v>0</v>
      </c>
      <c r="R163" s="10">
        <f t="shared" si="56"/>
        <v>0</v>
      </c>
    </row>
    <row r="164" spans="1:18">
      <c r="A164" s="60">
        <v>7</v>
      </c>
      <c r="B164" s="60"/>
      <c r="C164" s="12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3">
        <f t="shared" si="52"/>
        <v>0</v>
      </c>
      <c r="O164" s="9">
        <f t="shared" si="53"/>
        <v>0</v>
      </c>
      <c r="P164" s="4">
        <f t="shared" si="57"/>
        <v>0</v>
      </c>
      <c r="Q164" s="11">
        <f t="shared" si="58"/>
        <v>0</v>
      </c>
      <c r="R164" s="10">
        <f t="shared" si="56"/>
        <v>0</v>
      </c>
    </row>
    <row r="165" spans="1:18">
      <c r="A165" s="60">
        <v>8</v>
      </c>
      <c r="B165" s="60"/>
      <c r="C165" s="12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3">
        <f t="shared" si="52"/>
        <v>0</v>
      </c>
      <c r="O165" s="9">
        <f t="shared" si="53"/>
        <v>0</v>
      </c>
      <c r="P165" s="4">
        <f t="shared" si="57"/>
        <v>0</v>
      </c>
      <c r="Q165" s="11">
        <f t="shared" si="58"/>
        <v>0</v>
      </c>
      <c r="R165" s="10">
        <f t="shared" si="56"/>
        <v>0</v>
      </c>
    </row>
    <row r="166" spans="1:18">
      <c r="A166" s="60">
        <v>9</v>
      </c>
      <c r="B166" s="60"/>
      <c r="C166" s="12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3">
        <f t="shared" si="52"/>
        <v>0</v>
      </c>
      <c r="O166" s="9">
        <f t="shared" si="53"/>
        <v>0</v>
      </c>
      <c r="P166" s="4">
        <f t="shared" si="57"/>
        <v>0</v>
      </c>
      <c r="Q166" s="11">
        <f t="shared" si="58"/>
        <v>0</v>
      </c>
      <c r="R166" s="10">
        <f t="shared" si="56"/>
        <v>0</v>
      </c>
    </row>
    <row r="167" spans="1:18">
      <c r="A167" s="60">
        <v>10</v>
      </c>
      <c r="B167" s="60"/>
      <c r="C167" s="12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3">
        <f t="shared" si="52"/>
        <v>0</v>
      </c>
      <c r="O167" s="9">
        <f t="shared" si="53"/>
        <v>0</v>
      </c>
      <c r="P167" s="4">
        <f t="shared" si="57"/>
        <v>0</v>
      </c>
      <c r="Q167" s="11">
        <f t="shared" si="58"/>
        <v>0</v>
      </c>
      <c r="R167" s="10">
        <f t="shared" si="56"/>
        <v>0</v>
      </c>
    </row>
    <row r="168" spans="1:18">
      <c r="A168" s="63" t="s">
        <v>35</v>
      </c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5"/>
      <c r="R168" s="10">
        <f>SUM(R158:R167)</f>
        <v>0</v>
      </c>
    </row>
    <row r="169" spans="1:18" ht="15.75">
      <c r="A169" s="24" t="s">
        <v>43</v>
      </c>
      <c r="B169" s="2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6"/>
    </row>
    <row r="170" spans="1:18">
      <c r="A170" s="49" t="s">
        <v>44</v>
      </c>
      <c r="B170" s="49"/>
      <c r="C170" s="49"/>
      <c r="D170" s="49"/>
      <c r="E170" s="49"/>
      <c r="F170" s="49"/>
      <c r="G170" s="49"/>
      <c r="H170" s="49"/>
      <c r="I170" s="49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 s="8" customFormat="1">
      <c r="A171" s="49"/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66" t="s">
        <v>45</v>
      </c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56"/>
      <c r="R172" s="8"/>
    </row>
    <row r="173" spans="1:18" ht="18">
      <c r="A173" s="68" t="s">
        <v>27</v>
      </c>
      <c r="B173" s="69"/>
      <c r="C173" s="69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6"/>
      <c r="R173" s="8"/>
    </row>
    <row r="174" spans="1:18">
      <c r="A174" s="66" t="s">
        <v>46</v>
      </c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56"/>
      <c r="R174" s="8"/>
    </row>
    <row r="175" spans="1:18">
      <c r="A175" s="60">
        <v>1</v>
      </c>
      <c r="B175" s="60"/>
      <c r="C175" s="12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3">
        <f t="shared" ref="N175:N184" si="59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0</v>
      </c>
      <c r="O175" s="9">
        <f t="shared" ref="O175:O184" si="60">IF(F175="OŽ",N175,IF(H175="Ne",IF(J175*0.3&lt;J175-L175,N175,0),IF(J175*0.1&lt;J175-L175,N175,0)))</f>
        <v>0</v>
      </c>
      <c r="P175" s="4">
        <f t="shared" ref="P175" si="61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0</v>
      </c>
      <c r="Q175" s="11">
        <f t="shared" ref="Q175" si="62">IF(ISERROR(P175*100/N175),0,(P175*100/N175))</f>
        <v>0</v>
      </c>
      <c r="R175" s="10">
        <f t="shared" ref="R175:R184" si="63">IF(Q175&lt;=30,O175+P175,O175+O175*0.3)*IF(G175=1,0.4,IF(G175=2,0.75,IF(G175="1 (kas 4 m. 1 k. nerengiamos)",0.52,1)))*IF(D175="olimpinė",1,IF(M175="Ne",0.5,1))*IF(OR(A$5="Lietuvos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federacija"),IF(OR(J175&lt;8,K175&lt;16),0,1),1)*E175*IF(I175&lt;=1,1,1/I175)*IF(OR(A$5="Lietuvos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6" spans="1:18">
      <c r="A176" s="60">
        <v>2</v>
      </c>
      <c r="B176" s="60"/>
      <c r="C176" s="12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3">
        <f t="shared" si="59"/>
        <v>0</v>
      </c>
      <c r="O176" s="9">
        <f t="shared" si="60"/>
        <v>0</v>
      </c>
      <c r="P176" s="4">
        <f t="shared" ref="P176:P184" si="64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1">
        <f t="shared" ref="Q176:Q184" si="65">IF(ISERROR(P176*100/N176),0,(P176*100/N176))</f>
        <v>0</v>
      </c>
      <c r="R176" s="10">
        <f t="shared" si="63"/>
        <v>0</v>
      </c>
    </row>
    <row r="177" spans="1:18">
      <c r="A177" s="60">
        <v>3</v>
      </c>
      <c r="B177" s="60"/>
      <c r="C177" s="12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3">
        <f t="shared" si="59"/>
        <v>0</v>
      </c>
      <c r="O177" s="9">
        <f t="shared" si="60"/>
        <v>0</v>
      </c>
      <c r="P177" s="4">
        <f t="shared" si="64"/>
        <v>0</v>
      </c>
      <c r="Q177" s="11">
        <f t="shared" si="65"/>
        <v>0</v>
      </c>
      <c r="R177" s="10">
        <f t="shared" si="63"/>
        <v>0</v>
      </c>
    </row>
    <row r="178" spans="1:18">
      <c r="A178" s="60">
        <v>4</v>
      </c>
      <c r="B178" s="60"/>
      <c r="C178" s="12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3">
        <f t="shared" si="59"/>
        <v>0</v>
      </c>
      <c r="O178" s="9">
        <f t="shared" si="60"/>
        <v>0</v>
      </c>
      <c r="P178" s="4">
        <f t="shared" si="64"/>
        <v>0</v>
      </c>
      <c r="Q178" s="11">
        <f t="shared" si="65"/>
        <v>0</v>
      </c>
      <c r="R178" s="10">
        <f t="shared" si="63"/>
        <v>0</v>
      </c>
    </row>
    <row r="179" spans="1:18">
      <c r="A179" s="60">
        <v>5</v>
      </c>
      <c r="B179" s="60"/>
      <c r="C179" s="12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3">
        <f t="shared" si="59"/>
        <v>0</v>
      </c>
      <c r="O179" s="9">
        <f t="shared" si="60"/>
        <v>0</v>
      </c>
      <c r="P179" s="4">
        <f t="shared" si="64"/>
        <v>0</v>
      </c>
      <c r="Q179" s="11">
        <f t="shared" si="65"/>
        <v>0</v>
      </c>
      <c r="R179" s="10">
        <f t="shared" si="63"/>
        <v>0</v>
      </c>
    </row>
    <row r="180" spans="1:18">
      <c r="A180" s="60">
        <v>6</v>
      </c>
      <c r="B180" s="60"/>
      <c r="C180" s="12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3">
        <f t="shared" si="59"/>
        <v>0</v>
      </c>
      <c r="O180" s="9">
        <f t="shared" si="60"/>
        <v>0</v>
      </c>
      <c r="P180" s="4">
        <f t="shared" si="64"/>
        <v>0</v>
      </c>
      <c r="Q180" s="11">
        <f t="shared" si="65"/>
        <v>0</v>
      </c>
      <c r="R180" s="10">
        <f t="shared" si="63"/>
        <v>0</v>
      </c>
    </row>
    <row r="181" spans="1:18">
      <c r="A181" s="60">
        <v>7</v>
      </c>
      <c r="B181" s="60"/>
      <c r="C181" s="12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3">
        <f t="shared" si="59"/>
        <v>0</v>
      </c>
      <c r="O181" s="9">
        <f t="shared" si="60"/>
        <v>0</v>
      </c>
      <c r="P181" s="4">
        <f t="shared" si="64"/>
        <v>0</v>
      </c>
      <c r="Q181" s="11">
        <f t="shared" si="65"/>
        <v>0</v>
      </c>
      <c r="R181" s="10">
        <f t="shared" si="63"/>
        <v>0</v>
      </c>
    </row>
    <row r="182" spans="1:18">
      <c r="A182" s="60">
        <v>8</v>
      </c>
      <c r="B182" s="60"/>
      <c r="C182" s="12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3">
        <f t="shared" si="59"/>
        <v>0</v>
      </c>
      <c r="O182" s="9">
        <f t="shared" si="60"/>
        <v>0</v>
      </c>
      <c r="P182" s="4">
        <f t="shared" si="64"/>
        <v>0</v>
      </c>
      <c r="Q182" s="11">
        <f t="shared" si="65"/>
        <v>0</v>
      </c>
      <c r="R182" s="10">
        <f t="shared" si="63"/>
        <v>0</v>
      </c>
    </row>
    <row r="183" spans="1:18">
      <c r="A183" s="60">
        <v>9</v>
      </c>
      <c r="B183" s="60"/>
      <c r="C183" s="12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3">
        <f t="shared" si="59"/>
        <v>0</v>
      </c>
      <c r="O183" s="9">
        <f t="shared" si="60"/>
        <v>0</v>
      </c>
      <c r="P183" s="4">
        <f t="shared" si="64"/>
        <v>0</v>
      </c>
      <c r="Q183" s="11">
        <f t="shared" si="65"/>
        <v>0</v>
      </c>
      <c r="R183" s="10">
        <f t="shared" si="63"/>
        <v>0</v>
      </c>
    </row>
    <row r="184" spans="1:18">
      <c r="A184" s="60">
        <v>10</v>
      </c>
      <c r="B184" s="60"/>
      <c r="C184" s="12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>
        <f t="shared" si="59"/>
        <v>0</v>
      </c>
      <c r="O184" s="9">
        <f t="shared" si="60"/>
        <v>0</v>
      </c>
      <c r="P184" s="4">
        <f t="shared" si="64"/>
        <v>0</v>
      </c>
      <c r="Q184" s="11">
        <f t="shared" si="65"/>
        <v>0</v>
      </c>
      <c r="R184" s="10">
        <f t="shared" si="63"/>
        <v>0</v>
      </c>
    </row>
    <row r="185" spans="1:18">
      <c r="A185" s="63" t="s">
        <v>35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5"/>
      <c r="R185" s="10">
        <f>SUM(R175:R184)</f>
        <v>0</v>
      </c>
    </row>
    <row r="186" spans="1:18" ht="15.75">
      <c r="A186" s="24" t="s">
        <v>43</v>
      </c>
      <c r="B186" s="2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18">
      <c r="A187" s="49" t="s">
        <v>44</v>
      </c>
      <c r="B187" s="49"/>
      <c r="C187" s="49"/>
      <c r="D187" s="49"/>
      <c r="E187" s="49"/>
      <c r="F187" s="49"/>
      <c r="G187" s="49"/>
      <c r="H187" s="49"/>
      <c r="I187" s="49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18" s="8" customFormat="1">
      <c r="A188" s="49"/>
      <c r="B188" s="49"/>
      <c r="C188" s="49"/>
      <c r="D188" s="49"/>
      <c r="E188" s="49"/>
      <c r="F188" s="49"/>
      <c r="G188" s="49"/>
      <c r="H188" s="49"/>
      <c r="I188" s="49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8">
      <c r="A189" s="66" t="s">
        <v>45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56"/>
      <c r="R189" s="8"/>
    </row>
    <row r="190" spans="1:18" ht="18">
      <c r="A190" s="68" t="s">
        <v>27</v>
      </c>
      <c r="B190" s="69"/>
      <c r="C190" s="69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6"/>
      <c r="R190" s="8"/>
    </row>
    <row r="191" spans="1:18">
      <c r="A191" s="66" t="s">
        <v>46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56"/>
      <c r="R191" s="8"/>
    </row>
    <row r="192" spans="1:18">
      <c r="A192" s="60">
        <v>1</v>
      </c>
      <c r="B192" s="60"/>
      <c r="C192" s="12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>
        <f t="shared" ref="N192:N201" si="66">(IF(F192="OŽ",IF(L192=1,550.8,IF(L192=2,426.38,IF(L192=3,342.14,IF(L192=4,181.44,IF(L192=5,168.48,IF(L192=6,155.52,IF(L192=7,148.5,IF(L192=8,144,0))))))))+IF(L192&lt;=8,0,IF(L192&lt;=16,137.7,IF(L192&lt;=24,108,IF(L192&lt;=32,80.1,IF(L192&lt;=36,52.2,0)))))-IF(L192&lt;=8,0,IF(L192&lt;=16,(L192-9)*2.754,IF(L192&lt;=24,(L192-17)* 2.754,IF(L192&lt;=32,(L192-25)* 2.754,IF(L192&lt;=36,(L192-33)*2.754,0))))),0)+IF(F192="PČ",IF(L192=1,449,IF(L192=2,314.6,IF(L192=3,238,IF(L192=4,172,IF(L192=5,159,IF(L192=6,145,IF(L192=7,132,IF(L192=8,119,0))))))))+IF(L192&lt;=8,0,IF(L192&lt;=16,88,IF(L192&lt;=24,55,IF(L192&lt;=32,22,0))))-IF(L192&lt;=8,0,IF(L192&lt;=16,(L192-9)*2.245,IF(L192&lt;=24,(L192-17)*2.245,IF(L192&lt;=32,(L192-25)*2.245,0)))),0)+IF(F192="PČneol",IF(L192=1,85,IF(L192=2,64.61,IF(L192=3,50.76,IF(L192=4,16.25,IF(L192=5,15,IF(L192=6,13.75,IF(L192=7,12.5,IF(L192=8,11.25,0))))))))+IF(L192&lt;=8,0,IF(L192&lt;=16,9,0))-IF(L192&lt;=8,0,IF(L192&lt;=16,(L192-9)*0.425,0)),0)+IF(F192="PŽ",IF(L192=1,85,IF(L192=2,59.5,IF(L192=3,45,IF(L192=4,32.5,IF(L192=5,30,IF(L192=6,27.5,IF(L192=7,25,IF(L192=8,22.5,0))))))))+IF(L192&lt;=8,0,IF(L192&lt;=16,19,IF(L192&lt;=24,13,IF(L192&lt;=32,8,0))))-IF(L192&lt;=8,0,IF(L192&lt;=16,(L192-9)*0.425,IF(L192&lt;=24,(L192-17)*0.425,IF(L192&lt;=32,(L192-25)*0.425,0)))),0)+IF(F192="EČ",IF(L192=1,204,IF(L192=2,156.24,IF(L192=3,123.84,IF(L192=4,72,IF(L192=5,66,IF(L192=6,60,IF(L192=7,54,IF(L192=8,48,0))))))))+IF(L192&lt;=8,0,IF(L192&lt;=16,40,IF(L192&lt;=24,25,0)))-IF(L192&lt;=8,0,IF(L192&lt;=16,(L192-9)*1.02,IF(L192&lt;=24,(L192-17)*1.02,0))),0)+IF(F192="EČneol",IF(L192=1,68,IF(L192=2,51.69,IF(L192=3,40.61,IF(L192=4,13,IF(L192=5,12,IF(L192=6,11,IF(L192=7,10,IF(L192=8,9,0)))))))))+IF(F192="EŽ",IF(L192=1,68,IF(L192=2,47.6,IF(L192=3,36,IF(L192=4,18,IF(L192=5,16.5,IF(L192=6,15,IF(L192=7,13.5,IF(L192=8,12,0))))))))+IF(L192&lt;=8,0,IF(L192&lt;=16,10,IF(L192&lt;=24,6,0)))-IF(L192&lt;=8,0,IF(L192&lt;=16,(L192-9)*0.34,IF(L192&lt;=24,(L192-17)*0.34,0))),0)+IF(F192="PT",IF(L192=1,68,IF(L192=2,52.08,IF(L192=3,41.28,IF(L192=4,24,IF(L192=5,22,IF(L192=6,20,IF(L192=7,18,IF(L192=8,16,0))))))))+IF(L192&lt;=8,0,IF(L192&lt;=16,13,IF(L192&lt;=24,9,IF(L192&lt;=32,4,0))))-IF(L192&lt;=8,0,IF(L192&lt;=16,(L192-9)*0.34,IF(L192&lt;=24,(L192-17)*0.34,IF(L192&lt;=32,(L192-25)*0.34,0)))),0)+IF(F192="JOŽ",IF(L192=1,85,IF(L192=2,59.5,IF(L192=3,45,IF(L192=4,32.5,IF(L192=5,30,IF(L192=6,27.5,IF(L192=7,25,IF(L192=8,22.5,0))))))))+IF(L192&lt;=8,0,IF(L192&lt;=16,19,IF(L192&lt;=24,13,0)))-IF(L192&lt;=8,0,IF(L192&lt;=16,(L192-9)*0.425,IF(L192&lt;=24,(L192-17)*0.425,0))),0)+IF(F192="JPČ",IF(L192=1,68,IF(L192=2,47.6,IF(L192=3,36,IF(L192=4,26,IF(L192=5,24,IF(L192=6,22,IF(L192=7,20,IF(L192=8,18,0))))))))+IF(L192&lt;=8,0,IF(L192&lt;=16,13,IF(L192&lt;=24,9,0)))-IF(L192&lt;=8,0,IF(L192&lt;=16,(L192-9)*0.34,IF(L192&lt;=24,(L192-17)*0.34,0))),0)+IF(F192="JEČ",IF(L192=1,34,IF(L192=2,26.04,IF(L192=3,20.6,IF(L192=4,12,IF(L192=5,11,IF(L192=6,10,IF(L192=7,9,IF(L192=8,8,0))))))))+IF(L192&lt;=8,0,IF(L192&lt;=16,6,0))-IF(L192&lt;=8,0,IF(L192&lt;=16,(L192-9)*0.17,0)),0)+IF(F192="JEOF",IF(L192=1,34,IF(L192=2,26.04,IF(L192=3,20.6,IF(L192=4,12,IF(L192=5,11,IF(L192=6,10,IF(L192=7,9,IF(L192=8,8,0))))))))+IF(L192&lt;=8,0,IF(L192&lt;=16,6,0))-IF(L192&lt;=8,0,IF(L192&lt;=16,(L192-9)*0.17,0)),0)+IF(F192="JnPČ",IF(L192=1,51,IF(L192=2,35.7,IF(L192=3,27,IF(L192=4,19.5,IF(L192=5,18,IF(L192=6,16.5,IF(L192=7,15,IF(L192=8,13.5,0))))))))+IF(L192&lt;=8,0,IF(L192&lt;=16,10,0))-IF(L192&lt;=8,0,IF(L192&lt;=16,(L192-9)*0.255,0)),0)+IF(F192="JnEČ",IF(L192=1,25.5,IF(L192=2,19.53,IF(L192=3,15.48,IF(L192=4,9,IF(L192=5,8.25,IF(L192=6,7.5,IF(L192=7,6.75,IF(L192=8,6,0))))))))+IF(L192&lt;=8,0,IF(L192&lt;=16,5,0))-IF(L192&lt;=8,0,IF(L192&lt;=16,(L192-9)*0.1275,0)),0)+IF(F192="JčPČ",IF(L192=1,21.25,IF(L192=2,14.5,IF(L192=3,11.5,IF(L192=4,7,IF(L192=5,6.5,IF(L192=6,6,IF(L192=7,5.5,IF(L192=8,5,0))))))))+IF(L192&lt;=8,0,IF(L192&lt;=16,4,0))-IF(L192&lt;=8,0,IF(L192&lt;=16,(L192-9)*0.10625,0)),0)+IF(F192="JčEČ",IF(L192=1,17,IF(L192=2,13.02,IF(L192=3,10.32,IF(L192=4,6,IF(L192=5,5.5,IF(L192=6,5,IF(L192=7,4.5,IF(L192=8,4,0))))))))+IF(L192&lt;=8,0,IF(L192&lt;=16,3,0))-IF(L192&lt;=8,0,IF(L192&lt;=16,(L192-9)*0.085,0)),0)+IF(F192="NEAK",IF(L192=1,11.48,IF(L192=2,8.79,IF(L192=3,6.97,IF(L192=4,4.05,IF(L192=5,3.71,IF(L192=6,3.38,IF(L192=7,3.04,IF(L192=8,2.7,0))))))))+IF(L192&lt;=8,0,IF(L192&lt;=16,2,IF(L192&lt;=24,1.3,0)))-IF(L192&lt;=8,0,IF(L192&lt;=16,(L192-9)*0.0574,IF(L192&lt;=24,(L192-17)*0.0574,0))),0))*IF(L192&lt;0,1,IF(OR(F192="PČ",F192="PŽ",F192="PT"),IF(J192&lt;32,J192/32,1),1))* IF(L192&lt;0,1,IF(OR(F192="EČ",F192="EŽ",F192="JOŽ",F192="JPČ",F192="NEAK"),IF(J192&lt;24,J192/24,1),1))*IF(L192&lt;0,1,IF(OR(F192="PČneol",F192="JEČ",F192="JEOF",F192="JnPČ",F192="JnEČ",F192="JčPČ",F192="JčEČ"),IF(J192&lt;16,J192/16,1),1))*IF(L192&lt;0,1,IF(F192="EČneol",IF(J192&lt;8,J192/8,1),1))</f>
        <v>0</v>
      </c>
      <c r="O192" s="9">
        <f t="shared" ref="O192:O201" si="67">IF(F192="OŽ",N192,IF(H192="Ne",IF(J192*0.3&lt;J192-L192,N192,0),IF(J192*0.1&lt;J192-L192,N192,0)))</f>
        <v>0</v>
      </c>
      <c r="P192" s="4">
        <f t="shared" ref="P192" si="68">IF(O192=0,0,IF(F192="OŽ",IF(L192&gt;35,0,IF(J192&gt;35,(36-L192)*1.836,((36-L192)-(36-J192))*1.836)),0)+IF(F192="PČ",IF(L192&gt;31,0,IF(J192&gt;31,(32-L192)*1.347,((32-L192)-(32-J192))*1.347)),0)+ IF(F192="PČneol",IF(L192&gt;15,0,IF(J192&gt;15,(16-L192)*0.255,((16-L192)-(16-J192))*0.255)),0)+IF(F192="PŽ",IF(L192&gt;31,0,IF(J192&gt;31,(32-L192)*0.255,((32-L192)-(32-J192))*0.255)),0)+IF(F192="EČ",IF(L192&gt;23,0,IF(J192&gt;23,(24-L192)*0.612,((24-L192)-(24-J192))*0.612)),0)+IF(F192="EČneol",IF(L192&gt;7,0,IF(J192&gt;7,(8-L192)*0.204,((8-L192)-(8-J192))*0.204)),0)+IF(F192="EŽ",IF(L192&gt;23,0,IF(J192&gt;23,(24-L192)*0.204,((24-L192)-(24-J192))*0.204)),0)+IF(F192="PT",IF(L192&gt;31,0,IF(J192&gt;31,(32-L192)*0.204,((32-L192)-(32-J192))*0.204)),0)+IF(F192="JOŽ",IF(L192&gt;23,0,IF(J192&gt;23,(24-L192)*0.255,((24-L192)-(24-J192))*0.255)),0)+IF(F192="JPČ",IF(L192&gt;23,0,IF(J192&gt;23,(24-L192)*0.204,((24-L192)-(24-J192))*0.204)),0)+IF(F192="JEČ",IF(L192&gt;15,0,IF(J192&gt;15,(16-L192)*0.102,((16-L192)-(16-J192))*0.102)),0)+IF(F192="JEOF",IF(L192&gt;15,0,IF(J192&gt;15,(16-L192)*0.102,((16-L192)-(16-J192))*0.102)),0)+IF(F192="JnPČ",IF(L192&gt;15,0,IF(J192&gt;15,(16-L192)*0.153,((16-L192)-(16-J192))*0.153)),0)+IF(F192="JnEČ",IF(L192&gt;15,0,IF(J192&gt;15,(16-L192)*0.0765,((16-L192)-(16-J192))*0.0765)),0)+IF(F192="JčPČ",IF(L192&gt;15,0,IF(J192&gt;15,(16-L192)*0.06375,((16-L192)-(16-J192))*0.06375)),0)+IF(F192="JčEČ",IF(L192&gt;15,0,IF(J192&gt;15,(16-L192)*0.051,((16-L192)-(16-J192))*0.051)),0)+IF(F192="NEAK",IF(L192&gt;23,0,IF(J192&gt;23,(24-L192)*0.03444,((24-L192)-(24-J192))*0.03444)),0))</f>
        <v>0</v>
      </c>
      <c r="Q192" s="11">
        <f t="shared" ref="Q192" si="69">IF(ISERROR(P192*100/N192),0,(P192*100/N192))</f>
        <v>0</v>
      </c>
      <c r="R192" s="10">
        <f t="shared" ref="R192:R201" si="70">IF(Q192&lt;=30,O192+P192,O192+O192*0.3)*IF(G192=1,0.4,IF(G192=2,0.75,IF(G192="1 (kas 4 m. 1 k. nerengiamos)",0.52,1)))*IF(D192="olimpinė",1,IF(M192="Ne",0.5,1))*IF(OR(A$5="Lietuvos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federacija"),IF(OR(J192&lt;8,K192&lt;16),0,1),1)*E192*IF(I192&lt;=1,1,1/I192)*IF(OR(A$5="Lietuvos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3" spans="1:18">
      <c r="A193" s="60">
        <v>2</v>
      </c>
      <c r="B193" s="60"/>
      <c r="C193" s="12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>
        <f t="shared" si="66"/>
        <v>0</v>
      </c>
      <c r="O193" s="9">
        <f t="shared" si="67"/>
        <v>0</v>
      </c>
      <c r="P193" s="4">
        <f t="shared" ref="P193:P201" si="71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</v>
      </c>
      <c r="Q193" s="11">
        <f t="shared" ref="Q193:Q201" si="72">IF(ISERROR(P193*100/N193),0,(P193*100/N193))</f>
        <v>0</v>
      </c>
      <c r="R193" s="10">
        <f t="shared" si="70"/>
        <v>0</v>
      </c>
    </row>
    <row r="194" spans="1:18">
      <c r="A194" s="60">
        <v>3</v>
      </c>
      <c r="B194" s="60"/>
      <c r="C194" s="12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>
        <f t="shared" si="66"/>
        <v>0</v>
      </c>
      <c r="O194" s="9">
        <f t="shared" si="67"/>
        <v>0</v>
      </c>
      <c r="P194" s="4">
        <f t="shared" si="71"/>
        <v>0</v>
      </c>
      <c r="Q194" s="11">
        <f t="shared" si="72"/>
        <v>0</v>
      </c>
      <c r="R194" s="10">
        <f t="shared" si="70"/>
        <v>0</v>
      </c>
    </row>
    <row r="195" spans="1:18">
      <c r="A195" s="60">
        <v>4</v>
      </c>
      <c r="B195" s="60"/>
      <c r="C195" s="12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>
        <f t="shared" si="66"/>
        <v>0</v>
      </c>
      <c r="O195" s="9">
        <f t="shared" si="67"/>
        <v>0</v>
      </c>
      <c r="P195" s="4">
        <f t="shared" si="71"/>
        <v>0</v>
      </c>
      <c r="Q195" s="11">
        <f t="shared" si="72"/>
        <v>0</v>
      </c>
      <c r="R195" s="10">
        <f t="shared" si="70"/>
        <v>0</v>
      </c>
    </row>
    <row r="196" spans="1:18">
      <c r="A196" s="60">
        <v>5</v>
      </c>
      <c r="B196" s="60"/>
      <c r="C196" s="12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>
        <f t="shared" si="66"/>
        <v>0</v>
      </c>
      <c r="O196" s="9">
        <f t="shared" si="67"/>
        <v>0</v>
      </c>
      <c r="P196" s="4">
        <f t="shared" si="71"/>
        <v>0</v>
      </c>
      <c r="Q196" s="11">
        <f t="shared" si="72"/>
        <v>0</v>
      </c>
      <c r="R196" s="10">
        <f t="shared" si="70"/>
        <v>0</v>
      </c>
    </row>
    <row r="197" spans="1:18">
      <c r="A197" s="60">
        <v>6</v>
      </c>
      <c r="B197" s="60"/>
      <c r="C197" s="12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>
        <f t="shared" si="66"/>
        <v>0</v>
      </c>
      <c r="O197" s="9">
        <f t="shared" si="67"/>
        <v>0</v>
      </c>
      <c r="P197" s="4">
        <f t="shared" si="71"/>
        <v>0</v>
      </c>
      <c r="Q197" s="11">
        <f t="shared" si="72"/>
        <v>0</v>
      </c>
      <c r="R197" s="10">
        <f t="shared" si="70"/>
        <v>0</v>
      </c>
    </row>
    <row r="198" spans="1:18">
      <c r="A198" s="60">
        <v>7</v>
      </c>
      <c r="B198" s="60"/>
      <c r="C198" s="12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3">
        <f t="shared" si="66"/>
        <v>0</v>
      </c>
      <c r="O198" s="9">
        <f t="shared" si="67"/>
        <v>0</v>
      </c>
      <c r="P198" s="4">
        <f t="shared" si="71"/>
        <v>0</v>
      </c>
      <c r="Q198" s="11">
        <f t="shared" si="72"/>
        <v>0</v>
      </c>
      <c r="R198" s="10">
        <f t="shared" si="70"/>
        <v>0</v>
      </c>
    </row>
    <row r="199" spans="1:18">
      <c r="A199" s="60">
        <v>8</v>
      </c>
      <c r="B199" s="60"/>
      <c r="C199" s="12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3">
        <f t="shared" si="66"/>
        <v>0</v>
      </c>
      <c r="O199" s="9">
        <f t="shared" si="67"/>
        <v>0</v>
      </c>
      <c r="P199" s="4">
        <f t="shared" si="71"/>
        <v>0</v>
      </c>
      <c r="Q199" s="11">
        <f t="shared" si="72"/>
        <v>0</v>
      </c>
      <c r="R199" s="10">
        <f t="shared" si="70"/>
        <v>0</v>
      </c>
    </row>
    <row r="200" spans="1:18">
      <c r="A200" s="60">
        <v>9</v>
      </c>
      <c r="B200" s="60"/>
      <c r="C200" s="12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3">
        <f t="shared" si="66"/>
        <v>0</v>
      </c>
      <c r="O200" s="9">
        <f t="shared" si="67"/>
        <v>0</v>
      </c>
      <c r="P200" s="4">
        <f t="shared" si="71"/>
        <v>0</v>
      </c>
      <c r="Q200" s="11">
        <f t="shared" si="72"/>
        <v>0</v>
      </c>
      <c r="R200" s="10">
        <f t="shared" si="70"/>
        <v>0</v>
      </c>
    </row>
    <row r="201" spans="1:18">
      <c r="A201" s="60">
        <v>10</v>
      </c>
      <c r="B201" s="60"/>
      <c r="C201" s="12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3">
        <f t="shared" si="66"/>
        <v>0</v>
      </c>
      <c r="O201" s="9">
        <f t="shared" si="67"/>
        <v>0</v>
      </c>
      <c r="P201" s="4">
        <f t="shared" si="71"/>
        <v>0</v>
      </c>
      <c r="Q201" s="11">
        <f t="shared" si="72"/>
        <v>0</v>
      </c>
      <c r="R201" s="10">
        <f t="shared" si="70"/>
        <v>0</v>
      </c>
    </row>
    <row r="202" spans="1:18">
      <c r="A202" s="63" t="s">
        <v>35</v>
      </c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5"/>
      <c r="R202" s="10">
        <f>SUM(R192:R201)</f>
        <v>0</v>
      </c>
    </row>
    <row r="203" spans="1:18" ht="15.75">
      <c r="A203" s="24" t="s">
        <v>43</v>
      </c>
      <c r="B203" s="2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</row>
    <row r="204" spans="1:18">
      <c r="A204" s="49" t="s">
        <v>44</v>
      </c>
      <c r="B204" s="49"/>
      <c r="C204" s="49"/>
      <c r="D204" s="49"/>
      <c r="E204" s="49"/>
      <c r="F204" s="49"/>
      <c r="G204" s="49"/>
      <c r="H204" s="49"/>
      <c r="I204" s="49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 s="8" customFormat="1">
      <c r="A205" s="49"/>
      <c r="B205" s="49"/>
      <c r="C205" s="49"/>
      <c r="D205" s="49"/>
      <c r="E205" s="49"/>
      <c r="F205" s="49"/>
      <c r="G205" s="49"/>
      <c r="H205" s="49"/>
      <c r="I205" s="49"/>
      <c r="J205" s="15"/>
      <c r="K205" s="15"/>
      <c r="L205" s="15"/>
      <c r="M205" s="15"/>
      <c r="N205" s="15"/>
      <c r="O205" s="15"/>
      <c r="P205" s="15"/>
      <c r="Q205" s="15"/>
      <c r="R205" s="16"/>
    </row>
    <row r="206" spans="1:18" ht="13.9" customHeight="1">
      <c r="A206" s="66" t="s">
        <v>45</v>
      </c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56"/>
      <c r="R206" s="8"/>
    </row>
    <row r="207" spans="1:18" ht="15.6" customHeight="1">
      <c r="A207" s="68" t="s">
        <v>27</v>
      </c>
      <c r="B207" s="69"/>
      <c r="C207" s="69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6"/>
      <c r="R207" s="8"/>
    </row>
    <row r="208" spans="1:18" ht="13.9" customHeight="1">
      <c r="A208" s="66" t="s">
        <v>46</v>
      </c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56"/>
      <c r="R208" s="8"/>
    </row>
    <row r="209" spans="1:18">
      <c r="A209" s="60">
        <v>1</v>
      </c>
      <c r="B209" s="60"/>
      <c r="C209" s="12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3">
        <f t="shared" ref="N209:N217" si="73">(IF(F209="OŽ",IF(L209=1,550.8,IF(L209=2,426.38,IF(L209=3,342.14,IF(L209=4,181.44,IF(L209=5,168.48,IF(L209=6,155.52,IF(L209=7,148.5,IF(L209=8,144,0))))))))+IF(L209&lt;=8,0,IF(L209&lt;=16,137.7,IF(L209&lt;=24,108,IF(L209&lt;=32,80.1,IF(L209&lt;=36,52.2,0)))))-IF(L209&lt;=8,0,IF(L209&lt;=16,(L209-9)*2.754,IF(L209&lt;=24,(L209-17)* 2.754,IF(L209&lt;=32,(L209-25)* 2.754,IF(L209&lt;=36,(L209-33)*2.754,0))))),0)+IF(F209="PČ",IF(L209=1,449,IF(L209=2,314.6,IF(L209=3,238,IF(L209=4,172,IF(L209=5,159,IF(L209=6,145,IF(L209=7,132,IF(L209=8,119,0))))))))+IF(L209&lt;=8,0,IF(L209&lt;=16,88,IF(L209&lt;=24,55,IF(L209&lt;=32,22,0))))-IF(L209&lt;=8,0,IF(L209&lt;=16,(L209-9)*2.245,IF(L209&lt;=24,(L209-17)*2.245,IF(L209&lt;=32,(L209-25)*2.245,0)))),0)+IF(F209="PČneol",IF(L209=1,85,IF(L209=2,64.61,IF(L209=3,50.76,IF(L209=4,16.25,IF(L209=5,15,IF(L209=6,13.75,IF(L209=7,12.5,IF(L209=8,11.25,0))))))))+IF(L209&lt;=8,0,IF(L209&lt;=16,9,0))-IF(L209&lt;=8,0,IF(L209&lt;=16,(L209-9)*0.425,0)),0)+IF(F209="PŽ",IF(L209=1,85,IF(L209=2,59.5,IF(L209=3,45,IF(L209=4,32.5,IF(L209=5,30,IF(L209=6,27.5,IF(L209=7,25,IF(L209=8,22.5,0))))))))+IF(L209&lt;=8,0,IF(L209&lt;=16,19,IF(L209&lt;=24,13,IF(L209&lt;=32,8,0))))-IF(L209&lt;=8,0,IF(L209&lt;=16,(L209-9)*0.425,IF(L209&lt;=24,(L209-17)*0.425,IF(L209&lt;=32,(L209-25)*0.425,0)))),0)+IF(F209="EČ",IF(L209=1,204,IF(L209=2,156.24,IF(L209=3,123.84,IF(L209=4,72,IF(L209=5,66,IF(L209=6,60,IF(L209=7,54,IF(L209=8,48,0))))))))+IF(L209&lt;=8,0,IF(L209&lt;=16,40,IF(L209&lt;=24,25,0)))-IF(L209&lt;=8,0,IF(L209&lt;=16,(L209-9)*1.02,IF(L209&lt;=24,(L209-17)*1.02,0))),0)+IF(F209="EČneol",IF(L209=1,68,IF(L209=2,51.69,IF(L209=3,40.61,IF(L209=4,13,IF(L209=5,12,IF(L209=6,11,IF(L209=7,10,IF(L209=8,9,0)))))))))+IF(F209="EŽ",IF(L209=1,68,IF(L209=2,47.6,IF(L209=3,36,IF(L209=4,18,IF(L209=5,16.5,IF(L209=6,15,IF(L209=7,13.5,IF(L209=8,12,0))))))))+IF(L209&lt;=8,0,IF(L209&lt;=16,10,IF(L209&lt;=24,6,0)))-IF(L209&lt;=8,0,IF(L209&lt;=16,(L209-9)*0.34,IF(L209&lt;=24,(L209-17)*0.34,0))),0)+IF(F209="PT",IF(L209=1,68,IF(L209=2,52.08,IF(L209=3,41.28,IF(L209=4,24,IF(L209=5,22,IF(L209=6,20,IF(L209=7,18,IF(L209=8,16,0))))))))+IF(L209&lt;=8,0,IF(L209&lt;=16,13,IF(L209&lt;=24,9,IF(L209&lt;=32,4,0))))-IF(L209&lt;=8,0,IF(L209&lt;=16,(L209-9)*0.34,IF(L209&lt;=24,(L209-17)*0.34,IF(L209&lt;=32,(L209-25)*0.34,0)))),0)+IF(F209="JOŽ",IF(L209=1,85,IF(L209=2,59.5,IF(L209=3,45,IF(L209=4,32.5,IF(L209=5,30,IF(L209=6,27.5,IF(L209=7,25,IF(L209=8,22.5,0))))))))+IF(L209&lt;=8,0,IF(L209&lt;=16,19,IF(L209&lt;=24,13,0)))-IF(L209&lt;=8,0,IF(L209&lt;=16,(L209-9)*0.425,IF(L209&lt;=24,(L209-17)*0.425,0))),0)+IF(F209="JPČ",IF(L209=1,68,IF(L209=2,47.6,IF(L209=3,36,IF(L209=4,26,IF(L209=5,24,IF(L209=6,22,IF(L209=7,20,IF(L209=8,18,0))))))))+IF(L209&lt;=8,0,IF(L209&lt;=16,13,IF(L209&lt;=24,9,0)))-IF(L209&lt;=8,0,IF(L209&lt;=16,(L209-9)*0.34,IF(L209&lt;=24,(L209-17)*0.34,0))),0)+IF(F209="JEČ",IF(L209=1,34,IF(L209=2,26.04,IF(L209=3,20.6,IF(L209=4,12,IF(L209=5,11,IF(L209=6,10,IF(L209=7,9,IF(L209=8,8,0))))))))+IF(L209&lt;=8,0,IF(L209&lt;=16,6,0))-IF(L209&lt;=8,0,IF(L209&lt;=16,(L209-9)*0.17,0)),0)+IF(F209="JEOF",IF(L209=1,34,IF(L209=2,26.04,IF(L209=3,20.6,IF(L209=4,12,IF(L209=5,11,IF(L209=6,10,IF(L209=7,9,IF(L209=8,8,0))))))))+IF(L209&lt;=8,0,IF(L209&lt;=16,6,0))-IF(L209&lt;=8,0,IF(L209&lt;=16,(L209-9)*0.17,0)),0)+IF(F209="JnPČ",IF(L209=1,51,IF(L209=2,35.7,IF(L209=3,27,IF(L209=4,19.5,IF(L209=5,18,IF(L209=6,16.5,IF(L209=7,15,IF(L209=8,13.5,0))))))))+IF(L209&lt;=8,0,IF(L209&lt;=16,10,0))-IF(L209&lt;=8,0,IF(L209&lt;=16,(L209-9)*0.255,0)),0)+IF(F209="JnEČ",IF(L209=1,25.5,IF(L209=2,19.53,IF(L209=3,15.48,IF(L209=4,9,IF(L209=5,8.25,IF(L209=6,7.5,IF(L209=7,6.75,IF(L209=8,6,0))))))))+IF(L209&lt;=8,0,IF(L209&lt;=16,5,0))-IF(L209&lt;=8,0,IF(L209&lt;=16,(L209-9)*0.1275,0)),0)+IF(F209="JčPČ",IF(L209=1,21.25,IF(L209=2,14.5,IF(L209=3,11.5,IF(L209=4,7,IF(L209=5,6.5,IF(L209=6,6,IF(L209=7,5.5,IF(L209=8,5,0))))))))+IF(L209&lt;=8,0,IF(L209&lt;=16,4,0))-IF(L209&lt;=8,0,IF(L209&lt;=16,(L209-9)*0.10625,0)),0)+IF(F209="JčEČ",IF(L209=1,17,IF(L209=2,13.02,IF(L209=3,10.32,IF(L209=4,6,IF(L209=5,5.5,IF(L209=6,5,IF(L209=7,4.5,IF(L209=8,4,0))))))))+IF(L209&lt;=8,0,IF(L209&lt;=16,3,0))-IF(L209&lt;=8,0,IF(L209&lt;=16,(L209-9)*0.085,0)),0)+IF(F209="NEAK",IF(L209=1,11.48,IF(L209=2,8.79,IF(L209=3,6.97,IF(L209=4,4.05,IF(L209=5,3.71,IF(L209=6,3.38,IF(L209=7,3.04,IF(L209=8,2.7,0))))))))+IF(L209&lt;=8,0,IF(L209&lt;=16,2,IF(L209&lt;=24,1.3,0)))-IF(L209&lt;=8,0,IF(L209&lt;=16,(L209-9)*0.0574,IF(L209&lt;=24,(L209-17)*0.0574,0))),0))*IF(L209&lt;0,1,IF(OR(F209="PČ",F209="PŽ",F209="PT"),IF(J209&lt;32,J209/32,1),1))* IF(L209&lt;0,1,IF(OR(F209="EČ",F209="EŽ",F209="JOŽ",F209="JPČ",F209="NEAK"),IF(J209&lt;24,J209/24,1),1))*IF(L209&lt;0,1,IF(OR(F209="PČneol",F209="JEČ",F209="JEOF",F209="JnPČ",F209="JnEČ",F209="JčPČ",F209="JčEČ"),IF(J209&lt;16,J209/16,1),1))*IF(L209&lt;0,1,IF(F209="EČneol",IF(J209&lt;8,J209/8,1),1))</f>
        <v>0</v>
      </c>
      <c r="O209" s="9">
        <f t="shared" ref="O209:O218" si="74">IF(F209="OŽ",N209,IF(H209="Ne",IF(J209*0.3&lt;J209-L209,N209,0),IF(J209*0.1&lt;J209-L209,N209,0)))</f>
        <v>0</v>
      </c>
      <c r="P209" s="4">
        <f t="shared" ref="P209" si="75">IF(O209=0,0,IF(F209="OŽ",IF(L209&gt;35,0,IF(J209&gt;35,(36-L209)*1.836,((36-L209)-(36-J209))*1.836)),0)+IF(F209="PČ",IF(L209&gt;31,0,IF(J209&gt;31,(32-L209)*1.347,((32-L209)-(32-J209))*1.347)),0)+ IF(F209="PČneol",IF(L209&gt;15,0,IF(J209&gt;15,(16-L209)*0.255,((16-L209)-(16-J209))*0.255)),0)+IF(F209="PŽ",IF(L209&gt;31,0,IF(J209&gt;31,(32-L209)*0.255,((32-L209)-(32-J209))*0.255)),0)+IF(F209="EČ",IF(L209&gt;23,0,IF(J209&gt;23,(24-L209)*0.612,((24-L209)-(24-J209))*0.612)),0)+IF(F209="EČneol",IF(L209&gt;7,0,IF(J209&gt;7,(8-L209)*0.204,((8-L209)-(8-J209))*0.204)),0)+IF(F209="EŽ",IF(L209&gt;23,0,IF(J209&gt;23,(24-L209)*0.204,((24-L209)-(24-J209))*0.204)),0)+IF(F209="PT",IF(L209&gt;31,0,IF(J209&gt;31,(32-L209)*0.204,((32-L209)-(32-J209))*0.204)),0)+IF(F209="JOŽ",IF(L209&gt;23,0,IF(J209&gt;23,(24-L209)*0.255,((24-L209)-(24-J209))*0.255)),0)+IF(F209="JPČ",IF(L209&gt;23,0,IF(J209&gt;23,(24-L209)*0.204,((24-L209)-(24-J209))*0.204)),0)+IF(F209="JEČ",IF(L209&gt;15,0,IF(J209&gt;15,(16-L209)*0.102,((16-L209)-(16-J209))*0.102)),0)+IF(F209="JEOF",IF(L209&gt;15,0,IF(J209&gt;15,(16-L209)*0.102,((16-L209)-(16-J209))*0.102)),0)+IF(F209="JnPČ",IF(L209&gt;15,0,IF(J209&gt;15,(16-L209)*0.153,((16-L209)-(16-J209))*0.153)),0)+IF(F209="JnEČ",IF(L209&gt;15,0,IF(J209&gt;15,(16-L209)*0.0765,((16-L209)-(16-J209))*0.0765)),0)+IF(F209="JčPČ",IF(L209&gt;15,0,IF(J209&gt;15,(16-L209)*0.06375,((16-L209)-(16-J209))*0.06375)),0)+IF(F209="JčEČ",IF(L209&gt;15,0,IF(J209&gt;15,(16-L209)*0.051,((16-L209)-(16-J209))*0.051)),0)+IF(F209="NEAK",IF(L209&gt;23,0,IF(J209&gt;23,(24-L209)*0.03444,((24-L209)-(24-J209))*0.03444)),0))</f>
        <v>0</v>
      </c>
      <c r="Q209" s="11">
        <f t="shared" ref="Q209" si="76">IF(ISERROR(P209*100/N209),0,(P209*100/N209))</f>
        <v>0</v>
      </c>
      <c r="R209" s="10">
        <f t="shared" ref="R209:R218" si="77">IF(Q209&lt;=30,O209+P209,O209+O209*0.3)*IF(G209=1,0.4,IF(G209=2,0.75,IF(G209="1 (kas 4 m. 1 k. nerengiamos)",0.52,1)))*IF(D209="olimpinė",1,IF(M209="Ne",0.5,1))*IF(OR(A$5="Lietuvos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federacija"),IF(OR(J209&lt;8,K209&lt;16),0,1),1)*E209*IF(I209&lt;=1,1,1/I209)*IF(OR(A$5="Lietuvos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10" spans="1:18">
      <c r="A210" s="60">
        <v>2</v>
      </c>
      <c r="B210" s="60"/>
      <c r="C210" s="12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3">
        <f t="shared" si="73"/>
        <v>0</v>
      </c>
      <c r="O210" s="9">
        <f t="shared" si="74"/>
        <v>0</v>
      </c>
      <c r="P210" s="4">
        <f t="shared" ref="P210:P218" si="78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</v>
      </c>
      <c r="Q210" s="11">
        <f t="shared" ref="Q210:Q218" si="79">IF(ISERROR(P210*100/N210),0,(P210*100/N210))</f>
        <v>0</v>
      </c>
      <c r="R210" s="10">
        <f t="shared" si="77"/>
        <v>0</v>
      </c>
    </row>
    <row r="211" spans="1:18">
      <c r="A211" s="60">
        <v>3</v>
      </c>
      <c r="B211" s="60"/>
      <c r="C211" s="12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3">
        <f t="shared" si="73"/>
        <v>0</v>
      </c>
      <c r="O211" s="9">
        <f t="shared" si="74"/>
        <v>0</v>
      </c>
      <c r="P211" s="4">
        <f t="shared" si="78"/>
        <v>0</v>
      </c>
      <c r="Q211" s="11">
        <f t="shared" si="79"/>
        <v>0</v>
      </c>
      <c r="R211" s="10">
        <f t="shared" si="77"/>
        <v>0</v>
      </c>
    </row>
    <row r="212" spans="1:18">
      <c r="A212" s="60">
        <v>4</v>
      </c>
      <c r="B212" s="60"/>
      <c r="C212" s="12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3">
        <f t="shared" si="73"/>
        <v>0</v>
      </c>
      <c r="O212" s="9">
        <f t="shared" si="74"/>
        <v>0</v>
      </c>
      <c r="P212" s="4">
        <f t="shared" si="78"/>
        <v>0</v>
      </c>
      <c r="Q212" s="11">
        <f t="shared" si="79"/>
        <v>0</v>
      </c>
      <c r="R212" s="10">
        <f t="shared" si="77"/>
        <v>0</v>
      </c>
    </row>
    <row r="213" spans="1:18">
      <c r="A213" s="60">
        <v>5</v>
      </c>
      <c r="B213" s="60"/>
      <c r="C213" s="12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3">
        <f t="shared" si="73"/>
        <v>0</v>
      </c>
      <c r="O213" s="9">
        <f t="shared" si="74"/>
        <v>0</v>
      </c>
      <c r="P213" s="4">
        <f t="shared" si="78"/>
        <v>0</v>
      </c>
      <c r="Q213" s="11">
        <f t="shared" si="79"/>
        <v>0</v>
      </c>
      <c r="R213" s="10">
        <f t="shared" si="77"/>
        <v>0</v>
      </c>
    </row>
    <row r="214" spans="1:18">
      <c r="A214" s="60">
        <v>6</v>
      </c>
      <c r="B214" s="60"/>
      <c r="C214" s="12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3">
        <f t="shared" si="73"/>
        <v>0</v>
      </c>
      <c r="O214" s="9">
        <f t="shared" si="74"/>
        <v>0</v>
      </c>
      <c r="P214" s="4">
        <f t="shared" si="78"/>
        <v>0</v>
      </c>
      <c r="Q214" s="11">
        <f t="shared" si="79"/>
        <v>0</v>
      </c>
      <c r="R214" s="10">
        <f t="shared" si="77"/>
        <v>0</v>
      </c>
    </row>
    <row r="215" spans="1:18">
      <c r="A215" s="60">
        <v>7</v>
      </c>
      <c r="B215" s="60"/>
      <c r="C215" s="12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3">
        <f t="shared" si="73"/>
        <v>0</v>
      </c>
      <c r="O215" s="9">
        <f t="shared" si="74"/>
        <v>0</v>
      </c>
      <c r="P215" s="4">
        <f t="shared" si="78"/>
        <v>0</v>
      </c>
      <c r="Q215" s="11">
        <f t="shared" si="79"/>
        <v>0</v>
      </c>
      <c r="R215" s="10">
        <f t="shared" si="77"/>
        <v>0</v>
      </c>
    </row>
    <row r="216" spans="1:18">
      <c r="A216" s="60">
        <v>8</v>
      </c>
      <c r="B216" s="60"/>
      <c r="C216" s="12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3">
        <f t="shared" si="73"/>
        <v>0</v>
      </c>
      <c r="O216" s="9">
        <f t="shared" si="74"/>
        <v>0</v>
      </c>
      <c r="P216" s="4">
        <f t="shared" si="78"/>
        <v>0</v>
      </c>
      <c r="Q216" s="11">
        <f t="shared" si="79"/>
        <v>0</v>
      </c>
      <c r="R216" s="10">
        <f t="shared" si="77"/>
        <v>0</v>
      </c>
    </row>
    <row r="217" spans="1:18">
      <c r="A217" s="60">
        <v>9</v>
      </c>
      <c r="B217" s="60"/>
      <c r="C217" s="12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3">
        <f t="shared" si="73"/>
        <v>0</v>
      </c>
      <c r="O217" s="9">
        <f t="shared" si="74"/>
        <v>0</v>
      </c>
      <c r="P217" s="4">
        <f t="shared" si="78"/>
        <v>0</v>
      </c>
      <c r="Q217" s="11">
        <f t="shared" si="79"/>
        <v>0</v>
      </c>
      <c r="R217" s="10">
        <f t="shared" si="77"/>
        <v>0</v>
      </c>
    </row>
    <row r="218" spans="1:18">
      <c r="A218" s="60">
        <v>10</v>
      </c>
      <c r="B218" s="60"/>
      <c r="C218" s="12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0</v>
      </c>
      <c r="O218" s="9">
        <f t="shared" si="74"/>
        <v>0</v>
      </c>
      <c r="P218" s="4">
        <f t="shared" si="78"/>
        <v>0</v>
      </c>
      <c r="Q218" s="11">
        <f t="shared" si="79"/>
        <v>0</v>
      </c>
      <c r="R218" s="10">
        <f t="shared" si="77"/>
        <v>0</v>
      </c>
    </row>
    <row r="219" spans="1:18" ht="13.9" customHeight="1">
      <c r="A219" s="63" t="s">
        <v>35</v>
      </c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5"/>
      <c r="R219" s="10">
        <f>SUM(R209:R218)</f>
        <v>0</v>
      </c>
    </row>
    <row r="220" spans="1:18" ht="15.75">
      <c r="A220" s="24" t="s">
        <v>43</v>
      </c>
      <c r="B220" s="2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6"/>
    </row>
    <row r="221" spans="1:18">
      <c r="A221" s="49" t="s">
        <v>44</v>
      </c>
      <c r="B221" s="49"/>
      <c r="C221" s="49"/>
      <c r="D221" s="49"/>
      <c r="E221" s="49"/>
      <c r="F221" s="49"/>
      <c r="G221" s="49"/>
      <c r="H221" s="49"/>
      <c r="I221" s="49"/>
      <c r="J221" s="15"/>
      <c r="K221" s="15"/>
      <c r="L221" s="15"/>
      <c r="M221" s="15"/>
      <c r="N221" s="15"/>
      <c r="O221" s="15"/>
      <c r="P221" s="15"/>
      <c r="Q221" s="15"/>
      <c r="R221" s="16"/>
    </row>
    <row r="222" spans="1:18" s="8" customFormat="1">
      <c r="A222" s="49"/>
      <c r="B222" s="49"/>
      <c r="C222" s="49"/>
      <c r="D222" s="49"/>
      <c r="E222" s="49"/>
      <c r="F222" s="49"/>
      <c r="G222" s="49"/>
      <c r="H222" s="49"/>
      <c r="I222" s="49"/>
      <c r="J222" s="15"/>
      <c r="K222" s="15"/>
      <c r="L222" s="15"/>
      <c r="M222" s="15"/>
      <c r="N222" s="15"/>
      <c r="O222" s="15"/>
      <c r="P222" s="15"/>
      <c r="Q222" s="15"/>
      <c r="R222" s="16"/>
    </row>
    <row r="223" spans="1:18">
      <c r="A223" s="66" t="s">
        <v>45</v>
      </c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56"/>
      <c r="R223" s="8"/>
    </row>
    <row r="224" spans="1:18" ht="18">
      <c r="A224" s="68" t="s">
        <v>27</v>
      </c>
      <c r="B224" s="69"/>
      <c r="C224" s="69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6"/>
      <c r="R224" s="8"/>
    </row>
    <row r="225" spans="1:18">
      <c r="A225" s="66" t="s">
        <v>46</v>
      </c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56"/>
      <c r="R225" s="8"/>
    </row>
    <row r="226" spans="1:18">
      <c r="A226" s="60">
        <v>1</v>
      </c>
      <c r="B226" s="60"/>
      <c r="C226" s="12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3">
        <f>(IF(F226="OŽ",IF(L226=1,550.8,IF(L226=2,426.38,IF(L226=3,342.14,IF(L226=4,181.44,IF(L226=5,168.48,IF(L226=6,155.52,IF(L226=7,148.5,IF(L226=8,144,0))))))))+IF(L226&lt;=8,0,IF(L226&lt;=16,137.7,IF(L226&lt;=24,108,IF(L226&lt;=32,80.1,IF(L226&lt;=36,52.2,0)))))-IF(L226&lt;=8,0,IF(L226&lt;=16,(L226-9)*2.754,IF(L226&lt;=24,(L226-17)* 2.754,IF(L226&lt;=32,(L226-25)* 2.754,IF(L226&lt;=36,(L226-33)*2.754,0))))),0)+IF(F226="PČ",IF(L226=1,449,IF(L226=2,314.6,IF(L226=3,238,IF(L226=4,172,IF(L226=5,159,IF(L226=6,145,IF(L226=7,132,IF(L226=8,119,0))))))))+IF(L226&lt;=8,0,IF(L226&lt;=16,88,IF(L226&lt;=24,55,IF(L226&lt;=32,22,0))))-IF(L226&lt;=8,0,IF(L226&lt;=16,(L226-9)*2.245,IF(L226&lt;=24,(L226-17)*2.245,IF(L226&lt;=32,(L226-25)*2.245,0)))),0)+IF(F226="PČneol",IF(L226=1,85,IF(L226=2,64.61,IF(L226=3,50.76,IF(L226=4,16.25,IF(L226=5,15,IF(L226=6,13.75,IF(L226=7,12.5,IF(L226=8,11.25,0))))))))+IF(L226&lt;=8,0,IF(L226&lt;=16,9,0))-IF(L226&lt;=8,0,IF(L226&lt;=16,(L226-9)*0.425,0)),0)+IF(F226="PŽ",IF(L226=1,85,IF(L226=2,59.5,IF(L226=3,45,IF(L226=4,32.5,IF(L226=5,30,IF(L226=6,27.5,IF(L226=7,25,IF(L226=8,22.5,0))))))))+IF(L226&lt;=8,0,IF(L226&lt;=16,19,IF(L226&lt;=24,13,IF(L226&lt;=32,8,0))))-IF(L226&lt;=8,0,IF(L226&lt;=16,(L226-9)*0.425,IF(L226&lt;=24,(L226-17)*0.425,IF(L226&lt;=32,(L226-25)*0.425,0)))),0)+IF(F226="EČ",IF(L226=1,204,IF(L226=2,156.24,IF(L226=3,123.84,IF(L226=4,72,IF(L226=5,66,IF(L226=6,60,IF(L226=7,54,IF(L226=8,48,0))))))))+IF(L226&lt;=8,0,IF(L226&lt;=16,40,IF(L226&lt;=24,25,0)))-IF(L226&lt;=8,0,IF(L226&lt;=16,(L226-9)*1.02,IF(L226&lt;=24,(L226-17)*1.02,0))),0)+IF(F226="EČneol",IF(L226=1,68,IF(L226=2,51.69,IF(L226=3,40.61,IF(L226=4,13,IF(L226=5,12,IF(L226=6,11,IF(L226=7,10,IF(L226=8,9,0)))))))))+IF(F226="EŽ",IF(L226=1,68,IF(L226=2,47.6,IF(L226=3,36,IF(L226=4,18,IF(L226=5,16.5,IF(L226=6,15,IF(L226=7,13.5,IF(L226=8,12,0))))))))+IF(L226&lt;=8,0,IF(L226&lt;=16,10,IF(L226&lt;=24,6,0)))-IF(L226&lt;=8,0,IF(L226&lt;=16,(L226-9)*0.34,IF(L226&lt;=24,(L226-17)*0.34,0))),0)+IF(F226="PT",IF(L226=1,68,IF(L226=2,52.08,IF(L226=3,41.28,IF(L226=4,24,IF(L226=5,22,IF(L226=6,20,IF(L226=7,18,IF(L226=8,16,0))))))))+IF(L226&lt;=8,0,IF(L226&lt;=16,13,IF(L226&lt;=24,9,IF(L226&lt;=32,4,0))))-IF(L226&lt;=8,0,IF(L226&lt;=16,(L226-9)*0.34,IF(L226&lt;=24,(L226-17)*0.34,IF(L226&lt;=32,(L226-25)*0.34,0)))),0)+IF(F226="JOŽ",IF(L226=1,85,IF(L226=2,59.5,IF(L226=3,45,IF(L226=4,32.5,IF(L226=5,30,IF(L226=6,27.5,IF(L226=7,25,IF(L226=8,22.5,0))))))))+IF(L226&lt;=8,0,IF(L226&lt;=16,19,IF(L226&lt;=24,13,0)))-IF(L226&lt;=8,0,IF(L226&lt;=16,(L226-9)*0.425,IF(L226&lt;=24,(L226-17)*0.425,0))),0)+IF(F226="JPČ",IF(L226=1,68,IF(L226=2,47.6,IF(L226=3,36,IF(L226=4,26,IF(L226=5,24,IF(L226=6,22,IF(L226=7,20,IF(L226=8,18,0))))))))+IF(L226&lt;=8,0,IF(L226&lt;=16,13,IF(L226&lt;=24,9,0)))-IF(L226&lt;=8,0,IF(L226&lt;=16,(L226-9)*0.34,IF(L226&lt;=24,(L226-17)*0.34,0))),0)+IF(F226="JEČ",IF(L226=1,34,IF(L226=2,26.04,IF(L226=3,20.6,IF(L226=4,12,IF(L226=5,11,IF(L226=6,10,IF(L226=7,9,IF(L226=8,8,0))))))))+IF(L226&lt;=8,0,IF(L226&lt;=16,6,0))-IF(L226&lt;=8,0,IF(L226&lt;=16,(L226-9)*0.17,0)),0)+IF(F226="JEOF",IF(L226=1,34,IF(L226=2,26.04,IF(L226=3,20.6,IF(L226=4,12,IF(L226=5,11,IF(L226=6,10,IF(L226=7,9,IF(L226=8,8,0))))))))+IF(L226&lt;=8,0,IF(L226&lt;=16,6,0))-IF(L226&lt;=8,0,IF(L226&lt;=16,(L226-9)*0.17,0)),0)+IF(F226="JnPČ",IF(L226=1,51,IF(L226=2,35.7,IF(L226=3,27,IF(L226=4,19.5,IF(L226=5,18,IF(L226=6,16.5,IF(L226=7,15,IF(L226=8,13.5,0))))))))+IF(L226&lt;=8,0,IF(L226&lt;=16,10,0))-IF(L226&lt;=8,0,IF(L226&lt;=16,(L226-9)*0.255,0)),0)+IF(F226="JnEČ",IF(L226=1,25.5,IF(L226=2,19.53,IF(L226=3,15.48,IF(L226=4,9,IF(L226=5,8.25,IF(L226=6,7.5,IF(L226=7,6.75,IF(L226=8,6,0))))))))+IF(L226&lt;=8,0,IF(L226&lt;=16,5,0))-IF(L226&lt;=8,0,IF(L226&lt;=16,(L226-9)*0.1275,0)),0)+IF(F226="JčPČ",IF(L226=1,21.25,IF(L226=2,14.5,IF(L226=3,11.5,IF(L226=4,7,IF(L226=5,6.5,IF(L226=6,6,IF(L226=7,5.5,IF(L226=8,5,0))))))))+IF(L226&lt;=8,0,IF(L226&lt;=16,4,0))-IF(L226&lt;=8,0,IF(L226&lt;=16,(L226-9)*0.10625,0)),0)+IF(F226="JčEČ",IF(L226=1,17,IF(L226=2,13.02,IF(L226=3,10.32,IF(L226=4,6,IF(L226=5,5.5,IF(L226=6,5,IF(L226=7,4.5,IF(L226=8,4,0))))))))+IF(L226&lt;=8,0,IF(L226&lt;=16,3,0))-IF(L226&lt;=8,0,IF(L226&lt;=16,(L226-9)*0.085,0)),0)+IF(F226="NEAK",IF(L226=1,11.48,IF(L226=2,8.79,IF(L226=3,6.97,IF(L226=4,4.05,IF(L226=5,3.71,IF(L226=6,3.38,IF(L226=7,3.04,IF(L226=8,2.7,0))))))))+IF(L226&lt;=8,0,IF(L226&lt;=16,2,IF(L226&lt;=24,1.3,0)))-IF(L226&lt;=8,0,IF(L226&lt;=16,(L226-9)*0.0574,IF(L226&lt;=24,(L226-17)*0.0574,0))),0))*IF(L226&lt;0,1,IF(OR(F226="PČ",F226="PŽ",F226="PT"),IF(J226&lt;32,J226/32,1),1))* IF(L226&lt;0,1,IF(OR(F226="EČ",F226="EŽ",F226="JOŽ",F226="JPČ",F226="NEAK"),IF(J226&lt;24,J226/24,1),1))*IF(L226&lt;0,1,IF(OR(F226="PČneol",F226="JEČ",F226="JEOF",F226="JnPČ",F226="JnEČ",F226="JčPČ",F226="JčEČ"),IF(J226&lt;16,J226/16,1),1))*IF(L226&lt;0,1,IF(F226="EČneol",IF(J226&lt;8,J226/8,1),1))</f>
        <v>0</v>
      </c>
      <c r="O226" s="9">
        <f t="shared" ref="O226:O235" si="80">IF(F226="OŽ",N226,IF(H226="Ne",IF(J226*0.3&lt;J226-L226,N226,0),IF(J226*0.1&lt;J226-L226,N226,0)))</f>
        <v>0</v>
      </c>
      <c r="P226" s="4">
        <f t="shared" ref="P226" si="81">IF(O226=0,0,IF(F226="OŽ",IF(L226&gt;35,0,IF(J226&gt;35,(36-L226)*1.836,((36-L226)-(36-J226))*1.836)),0)+IF(F226="PČ",IF(L226&gt;31,0,IF(J226&gt;31,(32-L226)*1.347,((32-L226)-(32-J226))*1.347)),0)+ IF(F226="PČneol",IF(L226&gt;15,0,IF(J226&gt;15,(16-L226)*0.255,((16-L226)-(16-J226))*0.255)),0)+IF(F226="PŽ",IF(L226&gt;31,0,IF(J226&gt;31,(32-L226)*0.255,((32-L226)-(32-J226))*0.255)),0)+IF(F226="EČ",IF(L226&gt;23,0,IF(J226&gt;23,(24-L226)*0.612,((24-L226)-(24-J226))*0.612)),0)+IF(F226="EČneol",IF(L226&gt;7,0,IF(J226&gt;7,(8-L226)*0.204,((8-L226)-(8-J226))*0.204)),0)+IF(F226="EŽ",IF(L226&gt;23,0,IF(J226&gt;23,(24-L226)*0.204,((24-L226)-(24-J226))*0.204)),0)+IF(F226="PT",IF(L226&gt;31,0,IF(J226&gt;31,(32-L226)*0.204,((32-L226)-(32-J226))*0.204)),0)+IF(F226="JOŽ",IF(L226&gt;23,0,IF(J226&gt;23,(24-L226)*0.255,((24-L226)-(24-J226))*0.255)),0)+IF(F226="JPČ",IF(L226&gt;23,0,IF(J226&gt;23,(24-L226)*0.204,((24-L226)-(24-J226))*0.204)),0)+IF(F226="JEČ",IF(L226&gt;15,0,IF(J226&gt;15,(16-L226)*0.102,((16-L226)-(16-J226))*0.102)),0)+IF(F226="JEOF",IF(L226&gt;15,0,IF(J226&gt;15,(16-L226)*0.102,((16-L226)-(16-J226))*0.102)),0)+IF(F226="JnPČ",IF(L226&gt;15,0,IF(J226&gt;15,(16-L226)*0.153,((16-L226)-(16-J226))*0.153)),0)+IF(F226="JnEČ",IF(L226&gt;15,0,IF(J226&gt;15,(16-L226)*0.0765,((16-L226)-(16-J226))*0.0765)),0)+IF(F226="JčPČ",IF(L226&gt;15,0,IF(J226&gt;15,(16-L226)*0.06375,((16-L226)-(16-J226))*0.06375)),0)+IF(F226="JčEČ",IF(L226&gt;15,0,IF(J226&gt;15,(16-L226)*0.051,((16-L226)-(16-J226))*0.051)),0)+IF(F226="NEAK",IF(L226&gt;23,0,IF(J226&gt;23,(24-L226)*0.03444,((24-L226)-(24-J226))*0.03444)),0))</f>
        <v>0</v>
      </c>
      <c r="Q226" s="11">
        <f t="shared" ref="Q226" si="82">IF(ISERROR(P226*100/N226),0,(P226*100/N226))</f>
        <v>0</v>
      </c>
      <c r="R226" s="10">
        <f t="shared" ref="R226:R235" si="83">IF(Q226&lt;=30,O226+P226,O226+O226*0.3)*IF(G226=1,0.4,IF(G226=2,0.75,IF(G226="1 (kas 4 m. 1 k. nerengiamos)",0.52,1)))*IF(D226="olimpinė",1,IF(M226="Ne",0.5,1))*IF(OR(A$5="Lietuvos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federacija"),IF(OR(J226&lt;8,K226&lt;16),0,1),1)*E226*IF(I226&lt;=1,1,1/I226)*IF(OR(A$5="Lietuvos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27" spans="1:18">
      <c r="A227" s="60">
        <v>2</v>
      </c>
      <c r="B227" s="60"/>
      <c r="C227" s="12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3">
        <f t="shared" ref="N227:N235" si="84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0</v>
      </c>
      <c r="O227" s="9">
        <f t="shared" si="80"/>
        <v>0</v>
      </c>
      <c r="P227" s="4">
        <f t="shared" ref="P227:P235" si="85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</v>
      </c>
      <c r="Q227" s="11">
        <f t="shared" ref="Q227:Q235" si="86">IF(ISERROR(P227*100/N227),0,(P227*100/N227))</f>
        <v>0</v>
      </c>
      <c r="R227" s="10">
        <f t="shared" si="83"/>
        <v>0</v>
      </c>
    </row>
    <row r="228" spans="1:18">
      <c r="A228" s="60">
        <v>3</v>
      </c>
      <c r="B228" s="60"/>
      <c r="C228" s="12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3">
        <f t="shared" si="84"/>
        <v>0</v>
      </c>
      <c r="O228" s="9">
        <f t="shared" si="80"/>
        <v>0</v>
      </c>
      <c r="P228" s="4">
        <f t="shared" si="85"/>
        <v>0</v>
      </c>
      <c r="Q228" s="11">
        <f t="shared" si="86"/>
        <v>0</v>
      </c>
      <c r="R228" s="10">
        <f t="shared" si="83"/>
        <v>0</v>
      </c>
    </row>
    <row r="229" spans="1:18">
      <c r="A229" s="60">
        <v>4</v>
      </c>
      <c r="B229" s="60"/>
      <c r="C229" s="12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3">
        <f t="shared" si="84"/>
        <v>0</v>
      </c>
      <c r="O229" s="9">
        <f t="shared" si="80"/>
        <v>0</v>
      </c>
      <c r="P229" s="4">
        <f t="shared" si="85"/>
        <v>0</v>
      </c>
      <c r="Q229" s="11">
        <f t="shared" si="86"/>
        <v>0</v>
      </c>
      <c r="R229" s="10">
        <f t="shared" si="83"/>
        <v>0</v>
      </c>
    </row>
    <row r="230" spans="1:18">
      <c r="A230" s="60">
        <v>5</v>
      </c>
      <c r="B230" s="60"/>
      <c r="C230" s="12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3">
        <f t="shared" si="84"/>
        <v>0</v>
      </c>
      <c r="O230" s="9">
        <f t="shared" si="80"/>
        <v>0</v>
      </c>
      <c r="P230" s="4">
        <f t="shared" si="85"/>
        <v>0</v>
      </c>
      <c r="Q230" s="11">
        <f t="shared" si="86"/>
        <v>0</v>
      </c>
      <c r="R230" s="10">
        <f t="shared" si="83"/>
        <v>0</v>
      </c>
    </row>
    <row r="231" spans="1:18">
      <c r="A231" s="60">
        <v>6</v>
      </c>
      <c r="B231" s="60"/>
      <c r="C231" s="12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3">
        <f t="shared" si="84"/>
        <v>0</v>
      </c>
      <c r="O231" s="9">
        <f t="shared" si="80"/>
        <v>0</v>
      </c>
      <c r="P231" s="4">
        <f t="shared" si="85"/>
        <v>0</v>
      </c>
      <c r="Q231" s="11">
        <f t="shared" si="86"/>
        <v>0</v>
      </c>
      <c r="R231" s="10">
        <f t="shared" si="83"/>
        <v>0</v>
      </c>
    </row>
    <row r="232" spans="1:18">
      <c r="A232" s="60">
        <v>7</v>
      </c>
      <c r="B232" s="60"/>
      <c r="C232" s="12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3">
        <f t="shared" si="84"/>
        <v>0</v>
      </c>
      <c r="O232" s="9">
        <f t="shared" si="80"/>
        <v>0</v>
      </c>
      <c r="P232" s="4">
        <f t="shared" si="85"/>
        <v>0</v>
      </c>
      <c r="Q232" s="11">
        <f t="shared" si="86"/>
        <v>0</v>
      </c>
      <c r="R232" s="10">
        <f t="shared" si="83"/>
        <v>0</v>
      </c>
    </row>
    <row r="233" spans="1:18">
      <c r="A233" s="60">
        <v>8</v>
      </c>
      <c r="B233" s="60"/>
      <c r="C233" s="12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3">
        <f t="shared" si="84"/>
        <v>0</v>
      </c>
      <c r="O233" s="9">
        <f t="shared" si="80"/>
        <v>0</v>
      </c>
      <c r="P233" s="4">
        <f t="shared" si="85"/>
        <v>0</v>
      </c>
      <c r="Q233" s="11">
        <f t="shared" si="86"/>
        <v>0</v>
      </c>
      <c r="R233" s="10">
        <f t="shared" si="83"/>
        <v>0</v>
      </c>
    </row>
    <row r="234" spans="1:18">
      <c r="A234" s="60">
        <v>9</v>
      </c>
      <c r="B234" s="60"/>
      <c r="C234" s="12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3">
        <f t="shared" si="84"/>
        <v>0</v>
      </c>
      <c r="O234" s="9">
        <f t="shared" si="80"/>
        <v>0</v>
      </c>
      <c r="P234" s="4">
        <f t="shared" si="85"/>
        <v>0</v>
      </c>
      <c r="Q234" s="11">
        <f t="shared" si="86"/>
        <v>0</v>
      </c>
      <c r="R234" s="10">
        <f t="shared" si="83"/>
        <v>0</v>
      </c>
    </row>
    <row r="235" spans="1:18">
      <c r="A235" s="60">
        <v>10</v>
      </c>
      <c r="B235" s="60"/>
      <c r="C235" s="12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3">
        <f t="shared" si="84"/>
        <v>0</v>
      </c>
      <c r="O235" s="9">
        <f t="shared" si="80"/>
        <v>0</v>
      </c>
      <c r="P235" s="4">
        <f t="shared" si="85"/>
        <v>0</v>
      </c>
      <c r="Q235" s="11">
        <f t="shared" si="86"/>
        <v>0</v>
      </c>
      <c r="R235" s="10">
        <f t="shared" si="83"/>
        <v>0</v>
      </c>
    </row>
    <row r="236" spans="1:18">
      <c r="A236" s="63" t="s">
        <v>35</v>
      </c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5"/>
      <c r="R236" s="10">
        <f>SUM(R226:R235)</f>
        <v>0</v>
      </c>
    </row>
    <row r="237" spans="1:18" ht="15.75">
      <c r="A237" s="24" t="s">
        <v>43</v>
      </c>
      <c r="B237" s="2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8">
      <c r="A238" s="49" t="s">
        <v>44</v>
      </c>
      <c r="B238" s="49"/>
      <c r="C238" s="49"/>
      <c r="D238" s="49"/>
      <c r="E238" s="49"/>
      <c r="F238" s="49"/>
      <c r="G238" s="49"/>
      <c r="H238" s="49"/>
      <c r="I238" s="49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 s="8" customFormat="1">
      <c r="A239" s="49"/>
      <c r="B239" s="49"/>
      <c r="C239" s="49"/>
      <c r="D239" s="49"/>
      <c r="E239" s="49"/>
      <c r="F239" s="49"/>
      <c r="G239" s="49"/>
      <c r="H239" s="49"/>
      <c r="I239" s="49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>
      <c r="A240" s="66" t="s">
        <v>45</v>
      </c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56"/>
      <c r="R240" s="8"/>
    </row>
    <row r="241" spans="1:18" ht="18">
      <c r="A241" s="68" t="s">
        <v>27</v>
      </c>
      <c r="B241" s="69"/>
      <c r="C241" s="69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6"/>
      <c r="R241" s="8"/>
    </row>
    <row r="242" spans="1:18">
      <c r="A242" s="66" t="s">
        <v>46</v>
      </c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56"/>
      <c r="R242" s="8"/>
    </row>
    <row r="243" spans="1:18">
      <c r="A243" s="60">
        <v>1</v>
      </c>
      <c r="B243" s="60"/>
      <c r="C243" s="12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3">
        <f t="shared" ref="N243:N252" si="87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0</v>
      </c>
      <c r="O243" s="9">
        <f t="shared" ref="O243:O252" si="88">IF(F243="OŽ",N243,IF(H243="Ne",IF(J243*0.3&lt;J243-L243,N243,0),IF(J243*0.1&lt;J243-L243,N243,0)))</f>
        <v>0</v>
      </c>
      <c r="P243" s="4">
        <f t="shared" ref="P243" si="89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1">
        <f t="shared" ref="Q243" si="90">IF(ISERROR(P243*100/N243),0,(P243*100/N243))</f>
        <v>0</v>
      </c>
      <c r="R243" s="10">
        <f t="shared" ref="R243:R252" si="91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>
      <c r="A244" s="60">
        <v>2</v>
      </c>
      <c r="B244" s="60"/>
      <c r="C244" s="12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3">
        <f t="shared" si="87"/>
        <v>0</v>
      </c>
      <c r="O244" s="9">
        <f t="shared" si="88"/>
        <v>0</v>
      </c>
      <c r="P244" s="4">
        <f t="shared" ref="P244:P252" si="92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52" si="93">IF(ISERROR(P244*100/N244),0,(P244*100/N244))</f>
        <v>0</v>
      </c>
      <c r="R244" s="10">
        <f t="shared" si="91"/>
        <v>0</v>
      </c>
    </row>
    <row r="245" spans="1:18">
      <c r="A245" s="60">
        <v>3</v>
      </c>
      <c r="B245" s="60"/>
      <c r="C245" s="12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3">
        <f t="shared" si="87"/>
        <v>0</v>
      </c>
      <c r="O245" s="9">
        <f t="shared" si="88"/>
        <v>0</v>
      </c>
      <c r="P245" s="4">
        <f t="shared" si="92"/>
        <v>0</v>
      </c>
      <c r="Q245" s="11">
        <f t="shared" si="93"/>
        <v>0</v>
      </c>
      <c r="R245" s="10">
        <f t="shared" si="91"/>
        <v>0</v>
      </c>
    </row>
    <row r="246" spans="1:18">
      <c r="A246" s="60">
        <v>4</v>
      </c>
      <c r="B246" s="60"/>
      <c r="C246" s="12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3">
        <f t="shared" si="87"/>
        <v>0</v>
      </c>
      <c r="O246" s="9">
        <f t="shared" si="88"/>
        <v>0</v>
      </c>
      <c r="P246" s="4">
        <f t="shared" si="92"/>
        <v>0</v>
      </c>
      <c r="Q246" s="11">
        <f t="shared" si="93"/>
        <v>0</v>
      </c>
      <c r="R246" s="10">
        <f t="shared" si="91"/>
        <v>0</v>
      </c>
    </row>
    <row r="247" spans="1:18">
      <c r="A247" s="60">
        <v>5</v>
      </c>
      <c r="B247" s="60"/>
      <c r="C247" s="12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3">
        <f t="shared" si="87"/>
        <v>0</v>
      </c>
      <c r="O247" s="9">
        <f t="shared" si="88"/>
        <v>0</v>
      </c>
      <c r="P247" s="4">
        <f t="shared" si="92"/>
        <v>0</v>
      </c>
      <c r="Q247" s="11">
        <f t="shared" si="93"/>
        <v>0</v>
      </c>
      <c r="R247" s="10">
        <f t="shared" si="91"/>
        <v>0</v>
      </c>
    </row>
    <row r="248" spans="1:18">
      <c r="A248" s="60">
        <v>6</v>
      </c>
      <c r="B248" s="60"/>
      <c r="C248" s="12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3">
        <f t="shared" si="87"/>
        <v>0</v>
      </c>
      <c r="O248" s="9">
        <f t="shared" si="88"/>
        <v>0</v>
      </c>
      <c r="P248" s="4">
        <f t="shared" si="92"/>
        <v>0</v>
      </c>
      <c r="Q248" s="11">
        <f t="shared" si="93"/>
        <v>0</v>
      </c>
      <c r="R248" s="10">
        <f t="shared" si="91"/>
        <v>0</v>
      </c>
    </row>
    <row r="249" spans="1:18">
      <c r="A249" s="60">
        <v>7</v>
      </c>
      <c r="B249" s="60"/>
      <c r="C249" s="12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3">
        <f t="shared" si="87"/>
        <v>0</v>
      </c>
      <c r="O249" s="9">
        <f t="shared" si="88"/>
        <v>0</v>
      </c>
      <c r="P249" s="4">
        <f t="shared" si="92"/>
        <v>0</v>
      </c>
      <c r="Q249" s="11">
        <f t="shared" si="93"/>
        <v>0</v>
      </c>
      <c r="R249" s="10">
        <f t="shared" si="91"/>
        <v>0</v>
      </c>
    </row>
    <row r="250" spans="1:18">
      <c r="A250" s="60">
        <v>8</v>
      </c>
      <c r="B250" s="60"/>
      <c r="C250" s="12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3">
        <f t="shared" si="87"/>
        <v>0</v>
      </c>
      <c r="O250" s="9">
        <f t="shared" si="88"/>
        <v>0</v>
      </c>
      <c r="P250" s="4">
        <f t="shared" si="92"/>
        <v>0</v>
      </c>
      <c r="Q250" s="11">
        <f t="shared" si="93"/>
        <v>0</v>
      </c>
      <c r="R250" s="10">
        <f t="shared" si="91"/>
        <v>0</v>
      </c>
    </row>
    <row r="251" spans="1:18">
      <c r="A251" s="60">
        <v>9</v>
      </c>
      <c r="B251" s="60"/>
      <c r="C251" s="12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3">
        <f t="shared" si="87"/>
        <v>0</v>
      </c>
      <c r="O251" s="9">
        <f t="shared" si="88"/>
        <v>0</v>
      </c>
      <c r="P251" s="4">
        <f t="shared" si="92"/>
        <v>0</v>
      </c>
      <c r="Q251" s="11">
        <f t="shared" si="93"/>
        <v>0</v>
      </c>
      <c r="R251" s="10">
        <f t="shared" si="91"/>
        <v>0</v>
      </c>
    </row>
    <row r="252" spans="1:18">
      <c r="A252" s="60">
        <v>10</v>
      </c>
      <c r="B252" s="60"/>
      <c r="C252" s="12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3">
        <f t="shared" si="87"/>
        <v>0</v>
      </c>
      <c r="O252" s="9">
        <f t="shared" si="88"/>
        <v>0</v>
      </c>
      <c r="P252" s="4">
        <f t="shared" si="92"/>
        <v>0</v>
      </c>
      <c r="Q252" s="11">
        <f t="shared" si="93"/>
        <v>0</v>
      </c>
      <c r="R252" s="10">
        <f t="shared" si="91"/>
        <v>0</v>
      </c>
    </row>
    <row r="253" spans="1:18">
      <c r="A253" s="63" t="s">
        <v>35</v>
      </c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5"/>
      <c r="R253" s="10">
        <f>SUM(R243:R252)</f>
        <v>0</v>
      </c>
    </row>
    <row r="254" spans="1:18" ht="15.75">
      <c r="A254" s="24" t="s">
        <v>43</v>
      </c>
      <c r="B254" s="2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</row>
    <row r="255" spans="1:18">
      <c r="A255" s="49" t="s">
        <v>44</v>
      </c>
      <c r="B255" s="49"/>
      <c r="C255" s="49"/>
      <c r="D255" s="49"/>
      <c r="E255" s="49"/>
      <c r="F255" s="49"/>
      <c r="G255" s="49"/>
      <c r="H255" s="49"/>
      <c r="I255" s="49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>
      <c r="A256" s="49"/>
      <c r="B256" s="49"/>
      <c r="C256" s="49"/>
      <c r="D256" s="49"/>
      <c r="E256" s="49"/>
      <c r="F256" s="49"/>
      <c r="G256" s="49"/>
      <c r="H256" s="49"/>
      <c r="I256" s="49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>
      <c r="A257" s="66" t="s">
        <v>45</v>
      </c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56"/>
      <c r="R257" s="8"/>
    </row>
    <row r="258" spans="1:18" ht="18">
      <c r="A258" s="68" t="s">
        <v>27</v>
      </c>
      <c r="B258" s="69"/>
      <c r="C258" s="69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6"/>
      <c r="R258" s="8"/>
    </row>
    <row r="259" spans="1:18">
      <c r="A259" s="66" t="s">
        <v>46</v>
      </c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56"/>
      <c r="R259" s="8"/>
    </row>
    <row r="260" spans="1:18">
      <c r="A260" s="60">
        <v>1</v>
      </c>
      <c r="B260" s="60"/>
      <c r="C260" s="12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3">
        <f t="shared" ref="N260:N269" si="94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0</v>
      </c>
      <c r="O260" s="9">
        <f t="shared" ref="O260:O269" si="95">IF(F260="OŽ",N260,IF(H260="Ne",IF(J260*0.3&lt;J260-L260,N260,0),IF(J260*0.1&lt;J260-L260,N260,0)))</f>
        <v>0</v>
      </c>
      <c r="P260" s="4">
        <f t="shared" ref="P260" si="96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0</v>
      </c>
      <c r="Q260" s="11">
        <f t="shared" ref="Q260" si="97">IF(ISERROR(P260*100/N260),0,(P260*100/N260))</f>
        <v>0</v>
      </c>
      <c r="R260" s="10">
        <f t="shared" ref="R260:R269" si="98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1" spans="1:18">
      <c r="A261" s="60">
        <v>2</v>
      </c>
      <c r="B261" s="60"/>
      <c r="C261" s="12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3">
        <f t="shared" si="94"/>
        <v>0</v>
      </c>
      <c r="O261" s="9">
        <f t="shared" si="95"/>
        <v>0</v>
      </c>
      <c r="P261" s="4">
        <f t="shared" ref="P261:P269" si="99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:Q269" si="100">IF(ISERROR(P261*100/N261),0,(P261*100/N261))</f>
        <v>0</v>
      </c>
      <c r="R261" s="10">
        <f t="shared" si="98"/>
        <v>0</v>
      </c>
    </row>
    <row r="262" spans="1:18">
      <c r="A262" s="60">
        <v>3</v>
      </c>
      <c r="B262" s="60"/>
      <c r="C262" s="12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3">
        <f t="shared" si="94"/>
        <v>0</v>
      </c>
      <c r="O262" s="9">
        <f t="shared" si="95"/>
        <v>0</v>
      </c>
      <c r="P262" s="4">
        <f t="shared" si="99"/>
        <v>0</v>
      </c>
      <c r="Q262" s="11">
        <f t="shared" si="100"/>
        <v>0</v>
      </c>
      <c r="R262" s="10">
        <f t="shared" si="98"/>
        <v>0</v>
      </c>
    </row>
    <row r="263" spans="1:18">
      <c r="A263" s="60">
        <v>4</v>
      </c>
      <c r="B263" s="60"/>
      <c r="C263" s="12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3">
        <f t="shared" si="94"/>
        <v>0</v>
      </c>
      <c r="O263" s="9">
        <f t="shared" si="95"/>
        <v>0</v>
      </c>
      <c r="P263" s="4">
        <f t="shared" si="99"/>
        <v>0</v>
      </c>
      <c r="Q263" s="11">
        <f t="shared" si="100"/>
        <v>0</v>
      </c>
      <c r="R263" s="10">
        <f t="shared" si="98"/>
        <v>0</v>
      </c>
    </row>
    <row r="264" spans="1:18">
      <c r="A264" s="60">
        <v>5</v>
      </c>
      <c r="B264" s="60"/>
      <c r="C264" s="12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3">
        <f t="shared" si="94"/>
        <v>0</v>
      </c>
      <c r="O264" s="9">
        <f t="shared" si="95"/>
        <v>0</v>
      </c>
      <c r="P264" s="4">
        <f t="shared" si="99"/>
        <v>0</v>
      </c>
      <c r="Q264" s="11">
        <f t="shared" si="100"/>
        <v>0</v>
      </c>
      <c r="R264" s="10">
        <f t="shared" si="98"/>
        <v>0</v>
      </c>
    </row>
    <row r="265" spans="1:18">
      <c r="A265" s="60">
        <v>6</v>
      </c>
      <c r="B265" s="60"/>
      <c r="C265" s="12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3">
        <f t="shared" si="94"/>
        <v>0</v>
      </c>
      <c r="O265" s="9">
        <f t="shared" si="95"/>
        <v>0</v>
      </c>
      <c r="P265" s="4">
        <f t="shared" si="99"/>
        <v>0</v>
      </c>
      <c r="Q265" s="11">
        <f t="shared" si="100"/>
        <v>0</v>
      </c>
      <c r="R265" s="10">
        <f t="shared" si="98"/>
        <v>0</v>
      </c>
    </row>
    <row r="266" spans="1:18">
      <c r="A266" s="60">
        <v>7</v>
      </c>
      <c r="B266" s="60"/>
      <c r="C266" s="12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3">
        <f t="shared" si="94"/>
        <v>0</v>
      </c>
      <c r="O266" s="9">
        <f t="shared" si="95"/>
        <v>0</v>
      </c>
      <c r="P266" s="4">
        <f t="shared" si="99"/>
        <v>0</v>
      </c>
      <c r="Q266" s="11">
        <f t="shared" si="100"/>
        <v>0</v>
      </c>
      <c r="R266" s="10">
        <f t="shared" si="98"/>
        <v>0</v>
      </c>
    </row>
    <row r="267" spans="1:18">
      <c r="A267" s="60">
        <v>8</v>
      </c>
      <c r="B267" s="60"/>
      <c r="C267" s="12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3">
        <f t="shared" si="94"/>
        <v>0</v>
      </c>
      <c r="O267" s="9">
        <f t="shared" si="95"/>
        <v>0</v>
      </c>
      <c r="P267" s="4">
        <f t="shared" si="99"/>
        <v>0</v>
      </c>
      <c r="Q267" s="11">
        <f t="shared" si="100"/>
        <v>0</v>
      </c>
      <c r="R267" s="10">
        <f t="shared" si="98"/>
        <v>0</v>
      </c>
    </row>
    <row r="268" spans="1:18">
      <c r="A268" s="60">
        <v>9</v>
      </c>
      <c r="B268" s="60"/>
      <c r="C268" s="12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3">
        <f t="shared" si="94"/>
        <v>0</v>
      </c>
      <c r="O268" s="9">
        <f t="shared" si="95"/>
        <v>0</v>
      </c>
      <c r="P268" s="4">
        <f t="shared" si="99"/>
        <v>0</v>
      </c>
      <c r="Q268" s="11">
        <f t="shared" si="100"/>
        <v>0</v>
      </c>
      <c r="R268" s="10">
        <f t="shared" si="98"/>
        <v>0</v>
      </c>
    </row>
    <row r="269" spans="1:18">
      <c r="A269" s="60">
        <v>10</v>
      </c>
      <c r="B269" s="60"/>
      <c r="C269" s="12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3">
        <f t="shared" si="94"/>
        <v>0</v>
      </c>
      <c r="O269" s="9">
        <f t="shared" si="95"/>
        <v>0</v>
      </c>
      <c r="P269" s="4">
        <f t="shared" si="99"/>
        <v>0</v>
      </c>
      <c r="Q269" s="11">
        <f t="shared" si="100"/>
        <v>0</v>
      </c>
      <c r="R269" s="10">
        <f t="shared" si="98"/>
        <v>0</v>
      </c>
    </row>
    <row r="270" spans="1:18">
      <c r="A270" s="63" t="s">
        <v>35</v>
      </c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5"/>
      <c r="R270" s="10">
        <f>SUM(R260:R269)</f>
        <v>0</v>
      </c>
    </row>
    <row r="271" spans="1:18" ht="15.75">
      <c r="A271" s="24" t="s">
        <v>43</v>
      </c>
      <c r="B271" s="2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18">
      <c r="A272" s="49" t="s">
        <v>44</v>
      </c>
      <c r="B272" s="49"/>
      <c r="C272" s="49"/>
      <c r="D272" s="49"/>
      <c r="E272" s="49"/>
      <c r="F272" s="49"/>
      <c r="G272" s="49"/>
      <c r="H272" s="49"/>
      <c r="I272" s="49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>
      <c r="A273" s="66" t="s">
        <v>45</v>
      </c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56"/>
      <c r="R273" s="8"/>
    </row>
    <row r="274" spans="1:18" ht="18">
      <c r="A274" s="68" t="s">
        <v>27</v>
      </c>
      <c r="B274" s="69"/>
      <c r="C274" s="69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6"/>
      <c r="R274" s="8"/>
    </row>
    <row r="275" spans="1:18">
      <c r="A275" s="66" t="s">
        <v>46</v>
      </c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56"/>
      <c r="R275" s="8"/>
    </row>
    <row r="276" spans="1:18">
      <c r="A276" s="60">
        <v>1</v>
      </c>
      <c r="B276" s="60"/>
      <c r="C276" s="12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3">
        <f t="shared" ref="N276:N285" si="101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0</v>
      </c>
      <c r="O276" s="9">
        <f t="shared" ref="O276:O285" si="102">IF(F276="OŽ",N276,IF(H276="Ne",IF(J276*0.3&lt;J276-L276,N276,0),IF(J276*0.1&lt;J276-L276,N276,0)))</f>
        <v>0</v>
      </c>
      <c r="P276" s="4">
        <f t="shared" ref="P276" si="103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0</v>
      </c>
      <c r="Q276" s="11">
        <f t="shared" ref="Q276" si="104">IF(ISERROR(P276*100/N276),0,(P276*100/N276))</f>
        <v>0</v>
      </c>
      <c r="R276" s="10">
        <f t="shared" ref="R276:R285" si="105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7" spans="1:18">
      <c r="A277" s="60">
        <v>2</v>
      </c>
      <c r="B277" s="60"/>
      <c r="C277" s="12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3">
        <f t="shared" si="101"/>
        <v>0</v>
      </c>
      <c r="O277" s="9">
        <f t="shared" si="102"/>
        <v>0</v>
      </c>
      <c r="P277" s="4">
        <f t="shared" ref="P277:P285" si="106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:Q285" si="107">IF(ISERROR(P277*100/N277),0,(P277*100/N277))</f>
        <v>0</v>
      </c>
      <c r="R277" s="10">
        <f t="shared" si="105"/>
        <v>0</v>
      </c>
    </row>
    <row r="278" spans="1:18">
      <c r="A278" s="60">
        <v>3</v>
      </c>
      <c r="B278" s="60"/>
      <c r="C278" s="12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3">
        <f t="shared" si="101"/>
        <v>0</v>
      </c>
      <c r="O278" s="9">
        <f t="shared" si="102"/>
        <v>0</v>
      </c>
      <c r="P278" s="4">
        <f t="shared" si="106"/>
        <v>0</v>
      </c>
      <c r="Q278" s="11">
        <f t="shared" si="107"/>
        <v>0</v>
      </c>
      <c r="R278" s="10">
        <f t="shared" si="105"/>
        <v>0</v>
      </c>
    </row>
    <row r="279" spans="1:18">
      <c r="A279" s="60">
        <v>4</v>
      </c>
      <c r="B279" s="60"/>
      <c r="C279" s="12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3">
        <f t="shared" si="101"/>
        <v>0</v>
      </c>
      <c r="O279" s="9">
        <f t="shared" si="102"/>
        <v>0</v>
      </c>
      <c r="P279" s="4">
        <f t="shared" si="106"/>
        <v>0</v>
      </c>
      <c r="Q279" s="11">
        <f t="shared" si="107"/>
        <v>0</v>
      </c>
      <c r="R279" s="10">
        <f t="shared" si="105"/>
        <v>0</v>
      </c>
    </row>
    <row r="280" spans="1:18">
      <c r="A280" s="60">
        <v>5</v>
      </c>
      <c r="B280" s="60"/>
      <c r="C280" s="12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3">
        <f t="shared" si="101"/>
        <v>0</v>
      </c>
      <c r="O280" s="9">
        <f t="shared" si="102"/>
        <v>0</v>
      </c>
      <c r="P280" s="4">
        <f t="shared" si="106"/>
        <v>0</v>
      </c>
      <c r="Q280" s="11">
        <f t="shared" si="107"/>
        <v>0</v>
      </c>
      <c r="R280" s="10">
        <f t="shared" si="105"/>
        <v>0</v>
      </c>
    </row>
    <row r="281" spans="1:18">
      <c r="A281" s="60">
        <v>6</v>
      </c>
      <c r="B281" s="60"/>
      <c r="C281" s="12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3">
        <f t="shared" si="101"/>
        <v>0</v>
      </c>
      <c r="O281" s="9">
        <f t="shared" si="102"/>
        <v>0</v>
      </c>
      <c r="P281" s="4">
        <f t="shared" si="106"/>
        <v>0</v>
      </c>
      <c r="Q281" s="11">
        <f t="shared" si="107"/>
        <v>0</v>
      </c>
      <c r="R281" s="10">
        <f t="shared" si="105"/>
        <v>0</v>
      </c>
    </row>
    <row r="282" spans="1:18">
      <c r="A282" s="60">
        <v>7</v>
      </c>
      <c r="B282" s="60"/>
      <c r="C282" s="12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3">
        <f t="shared" si="101"/>
        <v>0</v>
      </c>
      <c r="O282" s="9">
        <f t="shared" si="102"/>
        <v>0</v>
      </c>
      <c r="P282" s="4">
        <f t="shared" si="106"/>
        <v>0</v>
      </c>
      <c r="Q282" s="11">
        <f t="shared" si="107"/>
        <v>0</v>
      </c>
      <c r="R282" s="10">
        <f t="shared" si="105"/>
        <v>0</v>
      </c>
    </row>
    <row r="283" spans="1:18">
      <c r="A283" s="60">
        <v>8</v>
      </c>
      <c r="B283" s="60"/>
      <c r="C283" s="12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3">
        <f t="shared" si="101"/>
        <v>0</v>
      </c>
      <c r="O283" s="9">
        <f t="shared" si="102"/>
        <v>0</v>
      </c>
      <c r="P283" s="4">
        <f t="shared" si="106"/>
        <v>0</v>
      </c>
      <c r="Q283" s="11">
        <f t="shared" si="107"/>
        <v>0</v>
      </c>
      <c r="R283" s="10">
        <f t="shared" si="105"/>
        <v>0</v>
      </c>
    </row>
    <row r="284" spans="1:18">
      <c r="A284" s="60">
        <v>9</v>
      </c>
      <c r="B284" s="60"/>
      <c r="C284" s="12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3">
        <f t="shared" si="101"/>
        <v>0</v>
      </c>
      <c r="O284" s="9">
        <f t="shared" si="102"/>
        <v>0</v>
      </c>
      <c r="P284" s="4">
        <f t="shared" si="106"/>
        <v>0</v>
      </c>
      <c r="Q284" s="11">
        <f t="shared" si="107"/>
        <v>0</v>
      </c>
      <c r="R284" s="10">
        <f t="shared" si="105"/>
        <v>0</v>
      </c>
    </row>
    <row r="285" spans="1:18">
      <c r="A285" s="60">
        <v>10</v>
      </c>
      <c r="B285" s="60"/>
      <c r="C285" s="12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3">
        <f t="shared" si="101"/>
        <v>0</v>
      </c>
      <c r="O285" s="9">
        <f t="shared" si="102"/>
        <v>0</v>
      </c>
      <c r="P285" s="4">
        <f t="shared" si="106"/>
        <v>0</v>
      </c>
      <c r="Q285" s="11">
        <f t="shared" si="107"/>
        <v>0</v>
      </c>
      <c r="R285" s="10">
        <f t="shared" si="105"/>
        <v>0</v>
      </c>
    </row>
    <row r="286" spans="1:18">
      <c r="A286" s="63" t="s">
        <v>35</v>
      </c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5"/>
      <c r="R286" s="10">
        <f>SUM(R276:R285)</f>
        <v>0</v>
      </c>
    </row>
    <row r="287" spans="1:18" ht="15.75">
      <c r="A287" s="24" t="s">
        <v>43</v>
      </c>
      <c r="B287" s="2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</row>
    <row r="288" spans="1:18">
      <c r="A288" s="49" t="s">
        <v>44</v>
      </c>
      <c r="B288" s="49"/>
      <c r="C288" s="49"/>
      <c r="D288" s="49"/>
      <c r="E288" s="49"/>
      <c r="F288" s="49"/>
      <c r="G288" s="49"/>
      <c r="H288" s="49"/>
      <c r="I288" s="49"/>
      <c r="J288" s="15"/>
      <c r="K288" s="15"/>
      <c r="L288" s="15"/>
      <c r="M288" s="15"/>
      <c r="N288" s="15"/>
      <c r="O288" s="15"/>
      <c r="P288" s="15"/>
      <c r="Q288" s="15"/>
      <c r="R288" s="16"/>
    </row>
    <row r="289" spans="1:18" s="8" customFormat="1">
      <c r="A289" s="49"/>
      <c r="B289" s="49"/>
      <c r="C289" s="49"/>
      <c r="D289" s="49"/>
      <c r="E289" s="49"/>
      <c r="F289" s="49"/>
      <c r="G289" s="49"/>
      <c r="H289" s="49"/>
      <c r="I289" s="49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8">
      <c r="A290" s="66" t="s">
        <v>45</v>
      </c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56"/>
      <c r="R290" s="8"/>
    </row>
    <row r="291" spans="1:18" ht="15.6" customHeight="1">
      <c r="A291" s="68" t="s">
        <v>27</v>
      </c>
      <c r="B291" s="69"/>
      <c r="C291" s="69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6"/>
      <c r="R291" s="8"/>
    </row>
    <row r="292" spans="1:18" ht="17.45" customHeight="1">
      <c r="A292" s="66" t="s">
        <v>46</v>
      </c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56"/>
      <c r="R292" s="8"/>
    </row>
    <row r="293" spans="1:18">
      <c r="A293" s="60">
        <v>1</v>
      </c>
      <c r="B293" s="60"/>
      <c r="C293" s="12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3">
        <f t="shared" ref="N293:N302" si="108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0</v>
      </c>
      <c r="O293" s="9">
        <f t="shared" ref="O293:O302" si="109">IF(F293="OŽ",N293,IF(H293="Ne",IF(J293*0.3&lt;J293-L293,N293,0),IF(J293*0.1&lt;J293-L293,N293,0)))</f>
        <v>0</v>
      </c>
      <c r="P293" s="4">
        <f t="shared" ref="P293" si="110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0</v>
      </c>
      <c r="Q293" s="11">
        <f t="shared" ref="Q293" si="111">IF(ISERROR(P293*100/N293),0,(P293*100/N293))</f>
        <v>0</v>
      </c>
      <c r="R293" s="10">
        <f t="shared" ref="R293:R302" si="112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4" spans="1:18">
      <c r="A294" s="60">
        <v>2</v>
      </c>
      <c r="B294" s="60"/>
      <c r="C294" s="12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3">
        <f t="shared" si="108"/>
        <v>0</v>
      </c>
      <c r="O294" s="9">
        <f t="shared" si="109"/>
        <v>0</v>
      </c>
      <c r="P294" s="4">
        <f t="shared" ref="P294:P302" si="113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:Q302" si="114">IF(ISERROR(P294*100/N294),0,(P294*100/N294))</f>
        <v>0</v>
      </c>
      <c r="R294" s="10">
        <f t="shared" si="112"/>
        <v>0</v>
      </c>
    </row>
    <row r="295" spans="1:18">
      <c r="A295" s="60">
        <v>3</v>
      </c>
      <c r="B295" s="60"/>
      <c r="C295" s="12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3">
        <f t="shared" si="108"/>
        <v>0</v>
      </c>
      <c r="O295" s="9">
        <f t="shared" si="109"/>
        <v>0</v>
      </c>
      <c r="P295" s="4">
        <f t="shared" si="113"/>
        <v>0</v>
      </c>
      <c r="Q295" s="11">
        <f t="shared" si="114"/>
        <v>0</v>
      </c>
      <c r="R295" s="10">
        <f t="shared" si="112"/>
        <v>0</v>
      </c>
    </row>
    <row r="296" spans="1:18">
      <c r="A296" s="60">
        <v>4</v>
      </c>
      <c r="B296" s="60"/>
      <c r="C296" s="12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3">
        <f t="shared" si="108"/>
        <v>0</v>
      </c>
      <c r="O296" s="9">
        <f t="shared" si="109"/>
        <v>0</v>
      </c>
      <c r="P296" s="4">
        <f t="shared" si="113"/>
        <v>0</v>
      </c>
      <c r="Q296" s="11">
        <f t="shared" si="114"/>
        <v>0</v>
      </c>
      <c r="R296" s="10">
        <f t="shared" si="112"/>
        <v>0</v>
      </c>
    </row>
    <row r="297" spans="1:18">
      <c r="A297" s="60">
        <v>5</v>
      </c>
      <c r="B297" s="60"/>
      <c r="C297" s="12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3">
        <f t="shared" si="108"/>
        <v>0</v>
      </c>
      <c r="O297" s="9">
        <f t="shared" si="109"/>
        <v>0</v>
      </c>
      <c r="P297" s="4">
        <f t="shared" si="113"/>
        <v>0</v>
      </c>
      <c r="Q297" s="11">
        <f t="shared" si="114"/>
        <v>0</v>
      </c>
      <c r="R297" s="10">
        <f t="shared" si="112"/>
        <v>0</v>
      </c>
    </row>
    <row r="298" spans="1:18">
      <c r="A298" s="60">
        <v>6</v>
      </c>
      <c r="B298" s="60"/>
      <c r="C298" s="12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3">
        <f t="shared" si="108"/>
        <v>0</v>
      </c>
      <c r="O298" s="9">
        <f t="shared" si="109"/>
        <v>0</v>
      </c>
      <c r="P298" s="4">
        <f t="shared" si="113"/>
        <v>0</v>
      </c>
      <c r="Q298" s="11">
        <f t="shared" si="114"/>
        <v>0</v>
      </c>
      <c r="R298" s="10">
        <f t="shared" si="112"/>
        <v>0</v>
      </c>
    </row>
    <row r="299" spans="1:18">
      <c r="A299" s="60">
        <v>7</v>
      </c>
      <c r="B299" s="60"/>
      <c r="C299" s="12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3">
        <f t="shared" si="108"/>
        <v>0</v>
      </c>
      <c r="O299" s="9">
        <f t="shared" si="109"/>
        <v>0</v>
      </c>
      <c r="P299" s="4">
        <f t="shared" si="113"/>
        <v>0</v>
      </c>
      <c r="Q299" s="11">
        <f t="shared" si="114"/>
        <v>0</v>
      </c>
      <c r="R299" s="10">
        <f t="shared" si="112"/>
        <v>0</v>
      </c>
    </row>
    <row r="300" spans="1:18">
      <c r="A300" s="60">
        <v>8</v>
      </c>
      <c r="B300" s="60"/>
      <c r="C300" s="12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3">
        <f t="shared" si="108"/>
        <v>0</v>
      </c>
      <c r="O300" s="9">
        <f t="shared" si="109"/>
        <v>0</v>
      </c>
      <c r="P300" s="4">
        <f t="shared" si="113"/>
        <v>0</v>
      </c>
      <c r="Q300" s="11">
        <f t="shared" si="114"/>
        <v>0</v>
      </c>
      <c r="R300" s="10">
        <f t="shared" si="112"/>
        <v>0</v>
      </c>
    </row>
    <row r="301" spans="1:18">
      <c r="A301" s="60">
        <v>9</v>
      </c>
      <c r="B301" s="60"/>
      <c r="C301" s="12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3">
        <f t="shared" si="108"/>
        <v>0</v>
      </c>
      <c r="O301" s="9">
        <f t="shared" si="109"/>
        <v>0</v>
      </c>
      <c r="P301" s="4">
        <f t="shared" si="113"/>
        <v>0</v>
      </c>
      <c r="Q301" s="11">
        <f t="shared" si="114"/>
        <v>0</v>
      </c>
      <c r="R301" s="10">
        <f t="shared" si="112"/>
        <v>0</v>
      </c>
    </row>
    <row r="302" spans="1:18">
      <c r="A302" s="60">
        <v>10</v>
      </c>
      <c r="B302" s="60"/>
      <c r="C302" s="12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3">
        <f t="shared" si="108"/>
        <v>0</v>
      </c>
      <c r="O302" s="9">
        <f t="shared" si="109"/>
        <v>0</v>
      </c>
      <c r="P302" s="4">
        <f t="shared" si="113"/>
        <v>0</v>
      </c>
      <c r="Q302" s="11">
        <f t="shared" si="114"/>
        <v>0</v>
      </c>
      <c r="R302" s="10">
        <f t="shared" si="112"/>
        <v>0</v>
      </c>
    </row>
    <row r="303" spans="1:18">
      <c r="A303" s="63" t="s">
        <v>35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5"/>
      <c r="R303" s="10">
        <f>SUM(R293:R302)</f>
        <v>0</v>
      </c>
    </row>
    <row r="304" spans="1:18" ht="15.75">
      <c r="A304" s="24" t="s">
        <v>43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</row>
    <row r="305" spans="1:18">
      <c r="A305" s="49" t="s">
        <v>44</v>
      </c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8" s="8" customFormat="1">
      <c r="A306" s="49"/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8">
      <c r="A307" s="66" t="s">
        <v>45</v>
      </c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56"/>
      <c r="R307" s="8"/>
    </row>
    <row r="308" spans="1:18" ht="18">
      <c r="A308" s="68" t="s">
        <v>27</v>
      </c>
      <c r="B308" s="69"/>
      <c r="C308" s="69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6"/>
      <c r="R308" s="8"/>
    </row>
    <row r="309" spans="1:18">
      <c r="A309" s="66" t="s">
        <v>46</v>
      </c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56"/>
      <c r="R309" s="8"/>
    </row>
    <row r="310" spans="1:18">
      <c r="A310" s="60">
        <v>1</v>
      </c>
      <c r="B310" s="60"/>
      <c r="C310" s="12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3">
        <f t="shared" ref="N310:N319" si="115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ref="O310:O319" si="116">IF(F310="OŽ",N310,IF(H310="Ne",IF(J310*0.3&lt;J310-L310,N310,0),IF(J310*0.1&lt;J310-L310,N310,0)))</f>
        <v>0</v>
      </c>
      <c r="P310" s="4">
        <f t="shared" ref="P310" si="117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1">
        <f t="shared" ref="Q310" si="118">IF(ISERROR(P310*100/N310),0,(P310*100/N310))</f>
        <v>0</v>
      </c>
      <c r="R310" s="10">
        <f t="shared" ref="R310:R319" si="119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1" spans="1:18">
      <c r="A311" s="60">
        <v>2</v>
      </c>
      <c r="B311" s="60"/>
      <c r="C311" s="12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3">
        <f t="shared" si="115"/>
        <v>0</v>
      </c>
      <c r="O311" s="9">
        <f t="shared" si="116"/>
        <v>0</v>
      </c>
      <c r="P311" s="4">
        <f t="shared" ref="P311:P319" si="120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19" si="121">IF(ISERROR(P311*100/N311),0,(P311*100/N311))</f>
        <v>0</v>
      </c>
      <c r="R311" s="10">
        <f t="shared" si="119"/>
        <v>0</v>
      </c>
    </row>
    <row r="312" spans="1:18">
      <c r="A312" s="60">
        <v>3</v>
      </c>
      <c r="B312" s="60"/>
      <c r="C312" s="12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3">
        <f t="shared" si="115"/>
        <v>0</v>
      </c>
      <c r="O312" s="9">
        <f t="shared" si="116"/>
        <v>0</v>
      </c>
      <c r="P312" s="4">
        <f t="shared" si="120"/>
        <v>0</v>
      </c>
      <c r="Q312" s="11">
        <f t="shared" si="121"/>
        <v>0</v>
      </c>
      <c r="R312" s="10">
        <f t="shared" si="119"/>
        <v>0</v>
      </c>
    </row>
    <row r="313" spans="1:18">
      <c r="A313" s="60">
        <v>4</v>
      </c>
      <c r="B313" s="60"/>
      <c r="C313" s="12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3">
        <f t="shared" si="115"/>
        <v>0</v>
      </c>
      <c r="O313" s="9">
        <f t="shared" si="116"/>
        <v>0</v>
      </c>
      <c r="P313" s="4">
        <f t="shared" si="120"/>
        <v>0</v>
      </c>
      <c r="Q313" s="11">
        <f t="shared" si="121"/>
        <v>0</v>
      </c>
      <c r="R313" s="10">
        <f t="shared" si="119"/>
        <v>0</v>
      </c>
    </row>
    <row r="314" spans="1:18">
      <c r="A314" s="60">
        <v>5</v>
      </c>
      <c r="B314" s="60"/>
      <c r="C314" s="12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3">
        <f t="shared" si="115"/>
        <v>0</v>
      </c>
      <c r="O314" s="9">
        <f t="shared" si="116"/>
        <v>0</v>
      </c>
      <c r="P314" s="4">
        <f t="shared" si="120"/>
        <v>0</v>
      </c>
      <c r="Q314" s="11">
        <f t="shared" si="121"/>
        <v>0</v>
      </c>
      <c r="R314" s="10">
        <f t="shared" si="119"/>
        <v>0</v>
      </c>
    </row>
    <row r="315" spans="1:18">
      <c r="A315" s="60">
        <v>6</v>
      </c>
      <c r="B315" s="60"/>
      <c r="C315" s="12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3">
        <f t="shared" si="115"/>
        <v>0</v>
      </c>
      <c r="O315" s="9">
        <f t="shared" si="116"/>
        <v>0</v>
      </c>
      <c r="P315" s="4">
        <f t="shared" si="120"/>
        <v>0</v>
      </c>
      <c r="Q315" s="11">
        <f t="shared" si="121"/>
        <v>0</v>
      </c>
      <c r="R315" s="10">
        <f t="shared" si="119"/>
        <v>0</v>
      </c>
    </row>
    <row r="316" spans="1:18">
      <c r="A316" s="60">
        <v>7</v>
      </c>
      <c r="B316" s="60"/>
      <c r="C316" s="12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3">
        <f t="shared" si="115"/>
        <v>0</v>
      </c>
      <c r="O316" s="9">
        <f t="shared" si="116"/>
        <v>0</v>
      </c>
      <c r="P316" s="4">
        <f t="shared" si="120"/>
        <v>0</v>
      </c>
      <c r="Q316" s="11">
        <f t="shared" si="121"/>
        <v>0</v>
      </c>
      <c r="R316" s="10">
        <f t="shared" si="119"/>
        <v>0</v>
      </c>
    </row>
    <row r="317" spans="1:18">
      <c r="A317" s="60">
        <v>8</v>
      </c>
      <c r="B317" s="60"/>
      <c r="C317" s="12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3">
        <f t="shared" si="115"/>
        <v>0</v>
      </c>
      <c r="O317" s="9">
        <f t="shared" si="116"/>
        <v>0</v>
      </c>
      <c r="P317" s="4">
        <f t="shared" si="120"/>
        <v>0</v>
      </c>
      <c r="Q317" s="11">
        <f t="shared" si="121"/>
        <v>0</v>
      </c>
      <c r="R317" s="10">
        <f t="shared" si="119"/>
        <v>0</v>
      </c>
    </row>
    <row r="318" spans="1:18">
      <c r="A318" s="60">
        <v>9</v>
      </c>
      <c r="B318" s="60"/>
      <c r="C318" s="12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3">
        <f t="shared" si="115"/>
        <v>0</v>
      </c>
      <c r="O318" s="9">
        <f t="shared" si="116"/>
        <v>0</v>
      </c>
      <c r="P318" s="4">
        <f t="shared" si="120"/>
        <v>0</v>
      </c>
      <c r="Q318" s="11">
        <f t="shared" si="121"/>
        <v>0</v>
      </c>
      <c r="R318" s="10">
        <f t="shared" si="119"/>
        <v>0</v>
      </c>
    </row>
    <row r="319" spans="1:18">
      <c r="A319" s="60">
        <v>10</v>
      </c>
      <c r="B319" s="60"/>
      <c r="C319" s="12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3">
        <f t="shared" si="115"/>
        <v>0</v>
      </c>
      <c r="O319" s="9">
        <f t="shared" si="116"/>
        <v>0</v>
      </c>
      <c r="P319" s="4">
        <f t="shared" si="120"/>
        <v>0</v>
      </c>
      <c r="Q319" s="11">
        <f t="shared" si="121"/>
        <v>0</v>
      </c>
      <c r="R319" s="10">
        <f t="shared" si="119"/>
        <v>0</v>
      </c>
    </row>
    <row r="320" spans="1:18">
      <c r="A320" s="63" t="s">
        <v>35</v>
      </c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5"/>
      <c r="R320" s="10">
        <f>SUM(R310:R319)</f>
        <v>0</v>
      </c>
    </row>
    <row r="321" spans="1:18" ht="15.75">
      <c r="A321" s="24" t="s">
        <v>43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</row>
    <row r="322" spans="1:18">
      <c r="A322" s="49" t="s">
        <v>44</v>
      </c>
      <c r="B322" s="49"/>
      <c r="C322" s="49"/>
      <c r="D322" s="49"/>
      <c r="E322" s="49"/>
      <c r="F322" s="49"/>
      <c r="G322" s="49"/>
      <c r="H322" s="49"/>
      <c r="I322" s="49"/>
      <c r="J322" s="15"/>
      <c r="K322" s="15"/>
      <c r="L322" s="15"/>
      <c r="M322" s="15"/>
      <c r="N322" s="15"/>
      <c r="O322" s="15"/>
      <c r="P322" s="15"/>
      <c r="Q322" s="15"/>
      <c r="R322" s="16"/>
    </row>
    <row r="323" spans="1:18" s="8" customFormat="1">
      <c r="A323" s="49"/>
      <c r="B323" s="49"/>
      <c r="C323" s="49"/>
      <c r="D323" s="49"/>
      <c r="E323" s="49"/>
      <c r="F323" s="49"/>
      <c r="G323" s="49"/>
      <c r="H323" s="49"/>
      <c r="I323" s="49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>
      <c r="A324" s="66" t="s">
        <v>45</v>
      </c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56"/>
      <c r="R324" s="8"/>
    </row>
    <row r="325" spans="1:18" ht="18">
      <c r="A325" s="68" t="s">
        <v>27</v>
      </c>
      <c r="B325" s="69"/>
      <c r="C325" s="69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6"/>
      <c r="R325" s="8"/>
    </row>
    <row r="326" spans="1:18">
      <c r="A326" s="66" t="s">
        <v>46</v>
      </c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56"/>
      <c r="R326" s="8"/>
    </row>
    <row r="327" spans="1:18">
      <c r="A327" s="60">
        <v>1</v>
      </c>
      <c r="B327" s="60"/>
      <c r="C327" s="12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3">
        <f t="shared" ref="N327:N336" si="122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23">IF(F327="OŽ",N327,IF(H327="Ne",IF(J327*0.3&lt;J327-L327,N327,0),IF(J327*0.1&lt;J327-L327,N327,0)))</f>
        <v>0</v>
      </c>
      <c r="P327" s="4">
        <f t="shared" ref="P327" si="124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125">IF(ISERROR(P327*100/N327),0,(P327*100/N327))</f>
        <v>0</v>
      </c>
      <c r="R327" s="10">
        <f t="shared" ref="R327:R336" si="126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8" spans="1:18">
      <c r="A328" s="60">
        <v>2</v>
      </c>
      <c r="B328" s="60"/>
      <c r="C328" s="12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3">
        <f t="shared" si="122"/>
        <v>0</v>
      </c>
      <c r="O328" s="9">
        <f t="shared" si="123"/>
        <v>0</v>
      </c>
      <c r="P328" s="4">
        <f t="shared" ref="P328:P336" si="127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:Q336" si="128">IF(ISERROR(P328*100/N328),0,(P328*100/N328))</f>
        <v>0</v>
      </c>
      <c r="R328" s="10">
        <f t="shared" si="126"/>
        <v>0</v>
      </c>
    </row>
    <row r="329" spans="1:18">
      <c r="A329" s="60">
        <v>3</v>
      </c>
      <c r="B329" s="60"/>
      <c r="C329" s="12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3">
        <f t="shared" si="122"/>
        <v>0</v>
      </c>
      <c r="O329" s="9">
        <f t="shared" si="123"/>
        <v>0</v>
      </c>
      <c r="P329" s="4">
        <f t="shared" si="127"/>
        <v>0</v>
      </c>
      <c r="Q329" s="11">
        <f t="shared" si="128"/>
        <v>0</v>
      </c>
      <c r="R329" s="10">
        <f t="shared" si="126"/>
        <v>0</v>
      </c>
    </row>
    <row r="330" spans="1:18">
      <c r="A330" s="60">
        <v>4</v>
      </c>
      <c r="B330" s="60"/>
      <c r="C330" s="12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3">
        <f t="shared" si="122"/>
        <v>0</v>
      </c>
      <c r="O330" s="9">
        <f t="shared" si="123"/>
        <v>0</v>
      </c>
      <c r="P330" s="4">
        <f t="shared" si="127"/>
        <v>0</v>
      </c>
      <c r="Q330" s="11">
        <f t="shared" si="128"/>
        <v>0</v>
      </c>
      <c r="R330" s="10">
        <f t="shared" si="126"/>
        <v>0</v>
      </c>
    </row>
    <row r="331" spans="1:18">
      <c r="A331" s="60">
        <v>5</v>
      </c>
      <c r="B331" s="60"/>
      <c r="C331" s="12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3">
        <f t="shared" si="122"/>
        <v>0</v>
      </c>
      <c r="O331" s="9">
        <f t="shared" si="123"/>
        <v>0</v>
      </c>
      <c r="P331" s="4">
        <f t="shared" si="127"/>
        <v>0</v>
      </c>
      <c r="Q331" s="11">
        <f t="shared" si="128"/>
        <v>0</v>
      </c>
      <c r="R331" s="10">
        <f t="shared" si="126"/>
        <v>0</v>
      </c>
    </row>
    <row r="332" spans="1:18">
      <c r="A332" s="60">
        <v>6</v>
      </c>
      <c r="B332" s="60"/>
      <c r="C332" s="12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3">
        <f t="shared" si="122"/>
        <v>0</v>
      </c>
      <c r="O332" s="9">
        <f t="shared" si="123"/>
        <v>0</v>
      </c>
      <c r="P332" s="4">
        <f t="shared" si="127"/>
        <v>0</v>
      </c>
      <c r="Q332" s="11">
        <f t="shared" si="128"/>
        <v>0</v>
      </c>
      <c r="R332" s="10">
        <f t="shared" si="126"/>
        <v>0</v>
      </c>
    </row>
    <row r="333" spans="1:18">
      <c r="A333" s="60">
        <v>7</v>
      </c>
      <c r="B333" s="60"/>
      <c r="C333" s="12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3">
        <f t="shared" si="122"/>
        <v>0</v>
      </c>
      <c r="O333" s="9">
        <f t="shared" si="123"/>
        <v>0</v>
      </c>
      <c r="P333" s="4">
        <f t="shared" si="127"/>
        <v>0</v>
      </c>
      <c r="Q333" s="11">
        <f t="shared" si="128"/>
        <v>0</v>
      </c>
      <c r="R333" s="10">
        <f t="shared" si="126"/>
        <v>0</v>
      </c>
    </row>
    <row r="334" spans="1:18">
      <c r="A334" s="60">
        <v>8</v>
      </c>
      <c r="B334" s="60"/>
      <c r="C334" s="12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3">
        <f t="shared" si="122"/>
        <v>0</v>
      </c>
      <c r="O334" s="9">
        <f t="shared" si="123"/>
        <v>0</v>
      </c>
      <c r="P334" s="4">
        <f t="shared" si="127"/>
        <v>0</v>
      </c>
      <c r="Q334" s="11">
        <f t="shared" si="128"/>
        <v>0</v>
      </c>
      <c r="R334" s="10">
        <f t="shared" si="126"/>
        <v>0</v>
      </c>
    </row>
    <row r="335" spans="1:18">
      <c r="A335" s="60">
        <v>9</v>
      </c>
      <c r="B335" s="60"/>
      <c r="C335" s="12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3">
        <f t="shared" si="122"/>
        <v>0</v>
      </c>
      <c r="O335" s="9">
        <f t="shared" si="123"/>
        <v>0</v>
      </c>
      <c r="P335" s="4">
        <f t="shared" si="127"/>
        <v>0</v>
      </c>
      <c r="Q335" s="11">
        <f t="shared" si="128"/>
        <v>0</v>
      </c>
      <c r="R335" s="10">
        <f t="shared" si="126"/>
        <v>0</v>
      </c>
    </row>
    <row r="336" spans="1:18">
      <c r="A336" s="60">
        <v>10</v>
      </c>
      <c r="B336" s="60"/>
      <c r="C336" s="12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3">
        <f t="shared" si="122"/>
        <v>0</v>
      </c>
      <c r="O336" s="9">
        <f t="shared" si="123"/>
        <v>0</v>
      </c>
      <c r="P336" s="4">
        <f t="shared" si="127"/>
        <v>0</v>
      </c>
      <c r="Q336" s="11">
        <f t="shared" si="128"/>
        <v>0</v>
      </c>
      <c r="R336" s="10">
        <f t="shared" si="126"/>
        <v>0</v>
      </c>
    </row>
    <row r="337" spans="1:18">
      <c r="A337" s="63" t="s">
        <v>35</v>
      </c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5"/>
      <c r="R337" s="10">
        <f>SUM(R327:R336)</f>
        <v>0</v>
      </c>
    </row>
    <row r="338" spans="1:18" ht="15.75">
      <c r="A338" s="24" t="s">
        <v>43</v>
      </c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</row>
    <row r="339" spans="1:18">
      <c r="A339" s="49" t="s">
        <v>44</v>
      </c>
      <c r="B339" s="49"/>
      <c r="C339" s="49"/>
      <c r="D339" s="49"/>
      <c r="E339" s="49"/>
      <c r="F339" s="49"/>
      <c r="G339" s="49"/>
      <c r="H339" s="49"/>
      <c r="I339" s="49"/>
      <c r="J339" s="15"/>
      <c r="K339" s="15"/>
      <c r="L339" s="15"/>
      <c r="M339" s="15"/>
      <c r="N339" s="15"/>
      <c r="O339" s="15"/>
      <c r="P339" s="15"/>
      <c r="Q339" s="15"/>
      <c r="R339" s="16"/>
    </row>
    <row r="340" spans="1:18" s="8" customFormat="1">
      <c r="A340" s="49"/>
      <c r="B340" s="49"/>
      <c r="C340" s="49"/>
      <c r="D340" s="49"/>
      <c r="E340" s="49"/>
      <c r="F340" s="49"/>
      <c r="G340" s="49"/>
      <c r="H340" s="49"/>
      <c r="I340" s="49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8">
      <c r="A341" s="66" t="s">
        <v>45</v>
      </c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56"/>
      <c r="R341" s="8"/>
    </row>
    <row r="342" spans="1:18" ht="18">
      <c r="A342" s="68" t="s">
        <v>27</v>
      </c>
      <c r="B342" s="69"/>
      <c r="C342" s="69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6"/>
      <c r="R342" s="8"/>
    </row>
    <row r="343" spans="1:18">
      <c r="A343" s="66" t="s">
        <v>46</v>
      </c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56"/>
      <c r="R343" s="8"/>
    </row>
    <row r="344" spans="1:18">
      <c r="A344" s="60">
        <v>1</v>
      </c>
      <c r="B344" s="60"/>
      <c r="C344" s="12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3">
        <f t="shared" ref="N344:N353" si="129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30">IF(F344="OŽ",N344,IF(H344="Ne",IF(J344*0.3&lt;J344-L344,N344,0),IF(J344*0.1&lt;J344-L344,N344,0)))</f>
        <v>0</v>
      </c>
      <c r="P344" s="4">
        <f t="shared" ref="P344" si="131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1">
        <f t="shared" ref="Q344" si="132">IF(ISERROR(P344*100/N344),0,(P344*100/N344))</f>
        <v>0</v>
      </c>
      <c r="R344" s="10">
        <f t="shared" ref="R344:R353" si="133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5" spans="1:18">
      <c r="A345" s="60">
        <v>2</v>
      </c>
      <c r="B345" s="60"/>
      <c r="C345" s="12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3">
        <f t="shared" si="129"/>
        <v>0</v>
      </c>
      <c r="O345" s="9">
        <f t="shared" si="130"/>
        <v>0</v>
      </c>
      <c r="P345" s="4">
        <f t="shared" ref="P345:P353" si="134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3" si="135">IF(ISERROR(P345*100/N345),0,(P345*100/N345))</f>
        <v>0</v>
      </c>
      <c r="R345" s="10">
        <f t="shared" si="133"/>
        <v>0</v>
      </c>
    </row>
    <row r="346" spans="1:18">
      <c r="A346" s="60">
        <v>3</v>
      </c>
      <c r="B346" s="60"/>
      <c r="C346" s="12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3">
        <f t="shared" si="129"/>
        <v>0</v>
      </c>
      <c r="O346" s="9">
        <f t="shared" si="130"/>
        <v>0</v>
      </c>
      <c r="P346" s="4">
        <f t="shared" si="134"/>
        <v>0</v>
      </c>
      <c r="Q346" s="11">
        <f t="shared" si="135"/>
        <v>0</v>
      </c>
      <c r="R346" s="10">
        <f t="shared" si="133"/>
        <v>0</v>
      </c>
    </row>
    <row r="347" spans="1:18">
      <c r="A347" s="60">
        <v>4</v>
      </c>
      <c r="B347" s="60"/>
      <c r="C347" s="12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3">
        <f t="shared" si="129"/>
        <v>0</v>
      </c>
      <c r="O347" s="9">
        <f t="shared" si="130"/>
        <v>0</v>
      </c>
      <c r="P347" s="4">
        <f t="shared" si="134"/>
        <v>0</v>
      </c>
      <c r="Q347" s="11">
        <f t="shared" si="135"/>
        <v>0</v>
      </c>
      <c r="R347" s="10">
        <f t="shared" si="133"/>
        <v>0</v>
      </c>
    </row>
    <row r="348" spans="1:18">
      <c r="A348" s="60">
        <v>5</v>
      </c>
      <c r="B348" s="60"/>
      <c r="C348" s="12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3">
        <f t="shared" si="129"/>
        <v>0</v>
      </c>
      <c r="O348" s="9">
        <f t="shared" si="130"/>
        <v>0</v>
      </c>
      <c r="P348" s="4">
        <f t="shared" si="134"/>
        <v>0</v>
      </c>
      <c r="Q348" s="11">
        <f t="shared" si="135"/>
        <v>0</v>
      </c>
      <c r="R348" s="10">
        <f t="shared" si="133"/>
        <v>0</v>
      </c>
    </row>
    <row r="349" spans="1:18">
      <c r="A349" s="60">
        <v>6</v>
      </c>
      <c r="B349" s="60"/>
      <c r="C349" s="12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3">
        <f t="shared" si="129"/>
        <v>0</v>
      </c>
      <c r="O349" s="9">
        <f t="shared" si="130"/>
        <v>0</v>
      </c>
      <c r="P349" s="4">
        <f t="shared" si="134"/>
        <v>0</v>
      </c>
      <c r="Q349" s="11">
        <f t="shared" si="135"/>
        <v>0</v>
      </c>
      <c r="R349" s="10">
        <f t="shared" si="133"/>
        <v>0</v>
      </c>
    </row>
    <row r="350" spans="1:18">
      <c r="A350" s="60">
        <v>7</v>
      </c>
      <c r="B350" s="60"/>
      <c r="C350" s="12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3">
        <f t="shared" si="129"/>
        <v>0</v>
      </c>
      <c r="O350" s="9">
        <f t="shared" si="130"/>
        <v>0</v>
      </c>
      <c r="P350" s="4">
        <f t="shared" si="134"/>
        <v>0</v>
      </c>
      <c r="Q350" s="11">
        <f t="shared" si="135"/>
        <v>0</v>
      </c>
      <c r="R350" s="10">
        <f t="shared" si="133"/>
        <v>0</v>
      </c>
    </row>
    <row r="351" spans="1:18">
      <c r="A351" s="60">
        <v>8</v>
      </c>
      <c r="B351" s="60"/>
      <c r="C351" s="12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3">
        <f t="shared" si="129"/>
        <v>0</v>
      </c>
      <c r="O351" s="9">
        <f t="shared" si="130"/>
        <v>0</v>
      </c>
      <c r="P351" s="4">
        <f t="shared" si="134"/>
        <v>0</v>
      </c>
      <c r="Q351" s="11">
        <f t="shared" si="135"/>
        <v>0</v>
      </c>
      <c r="R351" s="10">
        <f t="shared" si="133"/>
        <v>0</v>
      </c>
    </row>
    <row r="352" spans="1:18">
      <c r="A352" s="60">
        <v>9</v>
      </c>
      <c r="B352" s="60"/>
      <c r="C352" s="12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3">
        <f t="shared" si="129"/>
        <v>0</v>
      </c>
      <c r="O352" s="9">
        <f t="shared" si="130"/>
        <v>0</v>
      </c>
      <c r="P352" s="4">
        <f t="shared" si="134"/>
        <v>0</v>
      </c>
      <c r="Q352" s="11">
        <f t="shared" si="135"/>
        <v>0</v>
      </c>
      <c r="R352" s="10">
        <f t="shared" si="133"/>
        <v>0</v>
      </c>
    </row>
    <row r="353" spans="1:18">
      <c r="A353" s="60">
        <v>10</v>
      </c>
      <c r="B353" s="60"/>
      <c r="C353" s="12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3">
        <f t="shared" si="129"/>
        <v>0</v>
      </c>
      <c r="O353" s="9">
        <f t="shared" si="130"/>
        <v>0</v>
      </c>
      <c r="P353" s="4">
        <f t="shared" si="134"/>
        <v>0</v>
      </c>
      <c r="Q353" s="11">
        <f t="shared" si="135"/>
        <v>0</v>
      </c>
      <c r="R353" s="10">
        <f t="shared" si="133"/>
        <v>0</v>
      </c>
    </row>
    <row r="354" spans="1:18">
      <c r="A354" s="63" t="s">
        <v>35</v>
      </c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5"/>
      <c r="R354" s="10">
        <f>SUM(R344:R353)</f>
        <v>0</v>
      </c>
    </row>
    <row r="355" spans="1:18" ht="15.75">
      <c r="A355" s="24" t="s">
        <v>43</v>
      </c>
      <c r="B355" s="2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8">
      <c r="A356" s="49" t="s">
        <v>44</v>
      </c>
      <c r="B356" s="49"/>
      <c r="C356" s="49"/>
      <c r="D356" s="49"/>
      <c r="E356" s="49"/>
      <c r="F356" s="49"/>
      <c r="G356" s="49"/>
      <c r="H356" s="49"/>
      <c r="I356" s="49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 s="8" customFormat="1">
      <c r="A357" s="49"/>
      <c r="B357" s="49"/>
      <c r="C357" s="49"/>
      <c r="D357" s="49"/>
      <c r="E357" s="49"/>
      <c r="F357" s="49"/>
      <c r="G357" s="49"/>
      <c r="H357" s="49"/>
      <c r="I357" s="49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>
      <c r="A358" s="66" t="s">
        <v>45</v>
      </c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56"/>
      <c r="R358" s="8"/>
    </row>
    <row r="359" spans="1:18" ht="18">
      <c r="A359" s="68" t="s">
        <v>27</v>
      </c>
      <c r="B359" s="69"/>
      <c r="C359" s="69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6"/>
      <c r="R359" s="8"/>
    </row>
    <row r="360" spans="1:18">
      <c r="A360" s="66" t="s">
        <v>46</v>
      </c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56"/>
      <c r="R360" s="8"/>
    </row>
    <row r="361" spans="1:18">
      <c r="A361" s="60">
        <v>1</v>
      </c>
      <c r="B361" s="60"/>
      <c r="C361" s="12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3">
        <f t="shared" ref="N361:N370" si="136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37">IF(F361="OŽ",N361,IF(H361="Ne",IF(J361*0.3&lt;J361-L361,N361,0),IF(J361*0.1&lt;J361-L361,N361,0)))</f>
        <v>0</v>
      </c>
      <c r="P361" s="4">
        <f t="shared" ref="P361" si="138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1">
        <f t="shared" ref="Q361" si="139">IF(ISERROR(P361*100/N361),0,(P361*100/N361))</f>
        <v>0</v>
      </c>
      <c r="R361" s="10">
        <f t="shared" ref="R361:R370" si="140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2" spans="1:18">
      <c r="A362" s="60">
        <v>2</v>
      </c>
      <c r="B362" s="60"/>
      <c r="C362" s="12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3">
        <f t="shared" si="136"/>
        <v>0</v>
      </c>
      <c r="O362" s="9">
        <f t="shared" si="137"/>
        <v>0</v>
      </c>
      <c r="P362" s="4">
        <f t="shared" ref="P362:P370" si="141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:Q370" si="142">IF(ISERROR(P362*100/N362),0,(P362*100/N362))</f>
        <v>0</v>
      </c>
      <c r="R362" s="10">
        <f t="shared" si="140"/>
        <v>0</v>
      </c>
    </row>
    <row r="363" spans="1:18">
      <c r="A363" s="60">
        <v>3</v>
      </c>
      <c r="B363" s="60"/>
      <c r="C363" s="12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3">
        <f t="shared" si="136"/>
        <v>0</v>
      </c>
      <c r="O363" s="9">
        <f t="shared" si="137"/>
        <v>0</v>
      </c>
      <c r="P363" s="4">
        <f t="shared" si="141"/>
        <v>0</v>
      </c>
      <c r="Q363" s="11">
        <f t="shared" si="142"/>
        <v>0</v>
      </c>
      <c r="R363" s="10">
        <f t="shared" si="140"/>
        <v>0</v>
      </c>
    </row>
    <row r="364" spans="1:18">
      <c r="A364" s="60">
        <v>4</v>
      </c>
      <c r="B364" s="60"/>
      <c r="C364" s="12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3">
        <f t="shared" si="136"/>
        <v>0</v>
      </c>
      <c r="O364" s="9">
        <f t="shared" si="137"/>
        <v>0</v>
      </c>
      <c r="P364" s="4">
        <f t="shared" si="141"/>
        <v>0</v>
      </c>
      <c r="Q364" s="11">
        <f t="shared" si="142"/>
        <v>0</v>
      </c>
      <c r="R364" s="10">
        <f t="shared" si="140"/>
        <v>0</v>
      </c>
    </row>
    <row r="365" spans="1:18">
      <c r="A365" s="60">
        <v>5</v>
      </c>
      <c r="B365" s="60"/>
      <c r="C365" s="12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3">
        <f t="shared" si="136"/>
        <v>0</v>
      </c>
      <c r="O365" s="9">
        <f t="shared" si="137"/>
        <v>0</v>
      </c>
      <c r="P365" s="4">
        <f t="shared" si="141"/>
        <v>0</v>
      </c>
      <c r="Q365" s="11">
        <f t="shared" si="142"/>
        <v>0</v>
      </c>
      <c r="R365" s="10">
        <f t="shared" si="140"/>
        <v>0</v>
      </c>
    </row>
    <row r="366" spans="1:18">
      <c r="A366" s="60">
        <v>6</v>
      </c>
      <c r="B366" s="60"/>
      <c r="C366" s="12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3">
        <f t="shared" si="136"/>
        <v>0</v>
      </c>
      <c r="O366" s="9">
        <f t="shared" si="137"/>
        <v>0</v>
      </c>
      <c r="P366" s="4">
        <f t="shared" si="141"/>
        <v>0</v>
      </c>
      <c r="Q366" s="11">
        <f t="shared" si="142"/>
        <v>0</v>
      </c>
      <c r="R366" s="10">
        <f t="shared" si="140"/>
        <v>0</v>
      </c>
    </row>
    <row r="367" spans="1:18">
      <c r="A367" s="60">
        <v>7</v>
      </c>
      <c r="B367" s="60"/>
      <c r="C367" s="12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3">
        <f t="shared" si="136"/>
        <v>0</v>
      </c>
      <c r="O367" s="9">
        <f t="shared" si="137"/>
        <v>0</v>
      </c>
      <c r="P367" s="4">
        <f t="shared" si="141"/>
        <v>0</v>
      </c>
      <c r="Q367" s="11">
        <f t="shared" si="142"/>
        <v>0</v>
      </c>
      <c r="R367" s="10">
        <f t="shared" si="140"/>
        <v>0</v>
      </c>
    </row>
    <row r="368" spans="1:18">
      <c r="A368" s="60">
        <v>8</v>
      </c>
      <c r="B368" s="60"/>
      <c r="C368" s="12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3">
        <f t="shared" si="136"/>
        <v>0</v>
      </c>
      <c r="O368" s="9">
        <f t="shared" si="137"/>
        <v>0</v>
      </c>
      <c r="P368" s="4">
        <f t="shared" si="141"/>
        <v>0</v>
      </c>
      <c r="Q368" s="11">
        <f t="shared" si="142"/>
        <v>0</v>
      </c>
      <c r="R368" s="10">
        <f t="shared" si="140"/>
        <v>0</v>
      </c>
    </row>
    <row r="369" spans="1:18">
      <c r="A369" s="60">
        <v>9</v>
      </c>
      <c r="B369" s="60"/>
      <c r="C369" s="12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3">
        <f t="shared" si="136"/>
        <v>0</v>
      </c>
      <c r="O369" s="9">
        <f t="shared" si="137"/>
        <v>0</v>
      </c>
      <c r="P369" s="4">
        <f t="shared" si="141"/>
        <v>0</v>
      </c>
      <c r="Q369" s="11">
        <f t="shared" si="142"/>
        <v>0</v>
      </c>
      <c r="R369" s="10">
        <f t="shared" si="140"/>
        <v>0</v>
      </c>
    </row>
    <row r="370" spans="1:18">
      <c r="A370" s="60">
        <v>10</v>
      </c>
      <c r="B370" s="60"/>
      <c r="C370" s="12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3">
        <f t="shared" si="136"/>
        <v>0</v>
      </c>
      <c r="O370" s="9">
        <f t="shared" si="137"/>
        <v>0</v>
      </c>
      <c r="P370" s="4">
        <f t="shared" si="141"/>
        <v>0</v>
      </c>
      <c r="Q370" s="11">
        <f t="shared" si="142"/>
        <v>0</v>
      </c>
      <c r="R370" s="10">
        <f t="shared" si="140"/>
        <v>0</v>
      </c>
    </row>
    <row r="371" spans="1:18">
      <c r="A371" s="63" t="s">
        <v>35</v>
      </c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5"/>
      <c r="R371" s="10">
        <f>SUM(R361:R370)</f>
        <v>0</v>
      </c>
    </row>
    <row r="372" spans="1:18" ht="15.75">
      <c r="A372" s="24" t="s">
        <v>43</v>
      </c>
      <c r="B372" s="2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</row>
    <row r="373" spans="1:18">
      <c r="A373" s="49" t="s">
        <v>44</v>
      </c>
      <c r="B373" s="49"/>
      <c r="C373" s="49"/>
      <c r="D373" s="49"/>
      <c r="E373" s="49"/>
      <c r="F373" s="49"/>
      <c r="G373" s="49"/>
      <c r="H373" s="49"/>
      <c r="I373" s="49"/>
      <c r="J373" s="15"/>
      <c r="K373" s="15"/>
      <c r="L373" s="15"/>
      <c r="M373" s="15"/>
      <c r="N373" s="15"/>
      <c r="O373" s="15"/>
      <c r="P373" s="15"/>
      <c r="Q373" s="15"/>
      <c r="R373" s="16"/>
    </row>
    <row r="374" spans="1:18" s="8" customFormat="1">
      <c r="A374" s="49"/>
      <c r="B374" s="49"/>
      <c r="C374" s="49"/>
      <c r="D374" s="49"/>
      <c r="E374" s="49"/>
      <c r="F374" s="49"/>
      <c r="G374" s="49"/>
      <c r="H374" s="49"/>
      <c r="I374" s="49"/>
      <c r="J374" s="15"/>
      <c r="K374" s="15"/>
      <c r="L374" s="15"/>
      <c r="M374" s="15"/>
      <c r="N374" s="15"/>
      <c r="O374" s="15"/>
      <c r="P374" s="15"/>
      <c r="Q374" s="15"/>
      <c r="R374" s="16"/>
    </row>
    <row r="375" spans="1:18" ht="13.9" customHeight="1">
      <c r="A375" s="66" t="s">
        <v>45</v>
      </c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56"/>
      <c r="R375" s="8"/>
    </row>
    <row r="376" spans="1:18" ht="16.899999999999999" customHeight="1">
      <c r="A376" s="68" t="s">
        <v>27</v>
      </c>
      <c r="B376" s="69"/>
      <c r="C376" s="69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6"/>
      <c r="R376" s="8"/>
    </row>
    <row r="377" spans="1:18" ht="15.6" customHeight="1">
      <c r="A377" s="66" t="s">
        <v>46</v>
      </c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56"/>
      <c r="R377" s="8"/>
    </row>
    <row r="378" spans="1:18" ht="13.9" customHeight="1">
      <c r="A378" s="60">
        <v>1</v>
      </c>
      <c r="B378" s="60"/>
      <c r="C378" s="12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3">
        <f t="shared" ref="N378:N387" si="143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44">IF(F378="OŽ",N378,IF(H378="Ne",IF(J378*0.3&lt;J378-L378,N378,0),IF(J378*0.1&lt;J378-L378,N378,0)))</f>
        <v>0</v>
      </c>
      <c r="P378" s="4">
        <f t="shared" ref="P378" si="145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1">
        <f t="shared" ref="Q378" si="146">IF(ISERROR(P378*100/N378),0,(P378*100/N378))</f>
        <v>0</v>
      </c>
      <c r="R378" s="10">
        <f t="shared" ref="R378:R387" si="147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9" spans="1:18">
      <c r="A379" s="60">
        <v>2</v>
      </c>
      <c r="B379" s="60"/>
      <c r="C379" s="12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3">
        <f t="shared" si="143"/>
        <v>0</v>
      </c>
      <c r="O379" s="9">
        <f t="shared" si="144"/>
        <v>0</v>
      </c>
      <c r="P379" s="4">
        <f t="shared" ref="P379:P387" si="148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:Q387" si="149">IF(ISERROR(P379*100/N379),0,(P379*100/N379))</f>
        <v>0</v>
      </c>
      <c r="R379" s="10">
        <f t="shared" si="147"/>
        <v>0</v>
      </c>
    </row>
    <row r="380" spans="1:18">
      <c r="A380" s="60">
        <v>3</v>
      </c>
      <c r="B380" s="60"/>
      <c r="C380" s="12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3">
        <f t="shared" si="143"/>
        <v>0</v>
      </c>
      <c r="O380" s="9">
        <f t="shared" si="144"/>
        <v>0</v>
      </c>
      <c r="P380" s="4">
        <f t="shared" si="148"/>
        <v>0</v>
      </c>
      <c r="Q380" s="11">
        <f t="shared" si="149"/>
        <v>0</v>
      </c>
      <c r="R380" s="10">
        <f t="shared" si="147"/>
        <v>0</v>
      </c>
    </row>
    <row r="381" spans="1:18">
      <c r="A381" s="60">
        <v>4</v>
      </c>
      <c r="B381" s="60"/>
      <c r="C381" s="12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3">
        <f t="shared" si="143"/>
        <v>0</v>
      </c>
      <c r="O381" s="9">
        <f t="shared" si="144"/>
        <v>0</v>
      </c>
      <c r="P381" s="4">
        <f t="shared" si="148"/>
        <v>0</v>
      </c>
      <c r="Q381" s="11">
        <f t="shared" si="149"/>
        <v>0</v>
      </c>
      <c r="R381" s="10">
        <f t="shared" si="147"/>
        <v>0</v>
      </c>
    </row>
    <row r="382" spans="1:18">
      <c r="A382" s="60">
        <v>5</v>
      </c>
      <c r="B382" s="60"/>
      <c r="C382" s="12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3">
        <f t="shared" si="143"/>
        <v>0</v>
      </c>
      <c r="O382" s="9">
        <f t="shared" si="144"/>
        <v>0</v>
      </c>
      <c r="P382" s="4">
        <f t="shared" si="148"/>
        <v>0</v>
      </c>
      <c r="Q382" s="11">
        <f t="shared" si="149"/>
        <v>0</v>
      </c>
      <c r="R382" s="10">
        <f t="shared" si="147"/>
        <v>0</v>
      </c>
    </row>
    <row r="383" spans="1:18">
      <c r="A383" s="60">
        <v>6</v>
      </c>
      <c r="B383" s="60"/>
      <c r="C383" s="12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3">
        <f t="shared" si="143"/>
        <v>0</v>
      </c>
      <c r="O383" s="9">
        <f t="shared" si="144"/>
        <v>0</v>
      </c>
      <c r="P383" s="4">
        <f t="shared" si="148"/>
        <v>0</v>
      </c>
      <c r="Q383" s="11">
        <f t="shared" si="149"/>
        <v>0</v>
      </c>
      <c r="R383" s="10">
        <f t="shared" si="147"/>
        <v>0</v>
      </c>
    </row>
    <row r="384" spans="1:18">
      <c r="A384" s="60">
        <v>7</v>
      </c>
      <c r="B384" s="60"/>
      <c r="C384" s="12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3">
        <f t="shared" si="143"/>
        <v>0</v>
      </c>
      <c r="O384" s="9">
        <f t="shared" si="144"/>
        <v>0</v>
      </c>
      <c r="P384" s="4">
        <f t="shared" si="148"/>
        <v>0</v>
      </c>
      <c r="Q384" s="11">
        <f t="shared" si="149"/>
        <v>0</v>
      </c>
      <c r="R384" s="10">
        <f t="shared" si="147"/>
        <v>0</v>
      </c>
    </row>
    <row r="385" spans="1:18">
      <c r="A385" s="60">
        <v>8</v>
      </c>
      <c r="B385" s="60"/>
      <c r="C385" s="12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3">
        <f t="shared" si="143"/>
        <v>0</v>
      </c>
      <c r="O385" s="9">
        <f t="shared" si="144"/>
        <v>0</v>
      </c>
      <c r="P385" s="4">
        <f t="shared" si="148"/>
        <v>0</v>
      </c>
      <c r="Q385" s="11">
        <f t="shared" si="149"/>
        <v>0</v>
      </c>
      <c r="R385" s="10">
        <f t="shared" si="147"/>
        <v>0</v>
      </c>
    </row>
    <row r="386" spans="1:18">
      <c r="A386" s="60">
        <v>9</v>
      </c>
      <c r="B386" s="60"/>
      <c r="C386" s="12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3">
        <f t="shared" si="143"/>
        <v>0</v>
      </c>
      <c r="O386" s="9">
        <f t="shared" si="144"/>
        <v>0</v>
      </c>
      <c r="P386" s="4">
        <f t="shared" si="148"/>
        <v>0</v>
      </c>
      <c r="Q386" s="11">
        <f t="shared" si="149"/>
        <v>0</v>
      </c>
      <c r="R386" s="10">
        <f t="shared" si="147"/>
        <v>0</v>
      </c>
    </row>
    <row r="387" spans="1:18">
      <c r="A387" s="60">
        <v>10</v>
      </c>
      <c r="B387" s="60"/>
      <c r="C387" s="12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3">
        <f t="shared" si="143"/>
        <v>0</v>
      </c>
      <c r="O387" s="9">
        <f t="shared" si="144"/>
        <v>0</v>
      </c>
      <c r="P387" s="4">
        <f t="shared" si="148"/>
        <v>0</v>
      </c>
      <c r="Q387" s="11">
        <f t="shared" si="149"/>
        <v>0</v>
      </c>
      <c r="R387" s="10">
        <f t="shared" si="147"/>
        <v>0</v>
      </c>
    </row>
    <row r="388" spans="1:18" ht="13.9" customHeight="1">
      <c r="A388" s="63" t="s">
        <v>35</v>
      </c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5"/>
      <c r="R388" s="10">
        <f>SUM(R378:R387)</f>
        <v>0</v>
      </c>
    </row>
    <row r="389" spans="1:18" ht="15.75">
      <c r="A389" s="24" t="s">
        <v>43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8">
      <c r="A390" s="49" t="s">
        <v>44</v>
      </c>
      <c r="B390" s="49"/>
      <c r="C390" s="49"/>
      <c r="D390" s="49"/>
      <c r="E390" s="49"/>
      <c r="F390" s="49"/>
      <c r="G390" s="49"/>
      <c r="H390" s="49"/>
      <c r="I390" s="49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>
      <c r="A391" s="49"/>
      <c r="B391" s="49"/>
      <c r="C391" s="49"/>
      <c r="D391" s="49"/>
      <c r="E391" s="49"/>
      <c r="F391" s="49"/>
      <c r="G391" s="49"/>
      <c r="H391" s="49"/>
      <c r="I391" s="49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>
      <c r="A392" s="66" t="s">
        <v>45</v>
      </c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56"/>
      <c r="R392" s="8"/>
    </row>
    <row r="393" spans="1:18" ht="18">
      <c r="A393" s="68" t="s">
        <v>27</v>
      </c>
      <c r="B393" s="69"/>
      <c r="C393" s="69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6"/>
      <c r="R393" s="8"/>
    </row>
    <row r="394" spans="1:18">
      <c r="A394" s="66" t="s">
        <v>46</v>
      </c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56"/>
      <c r="R394" s="8"/>
    </row>
    <row r="395" spans="1:18">
      <c r="A395" s="60">
        <v>1</v>
      </c>
      <c r="B395" s="60"/>
      <c r="C395" s="12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3">
        <f t="shared" ref="N395:N404" si="150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51">IF(F395="OŽ",N395,IF(H395="Ne",IF(J395*0.3&lt;J395-L395,N395,0),IF(J395*0.1&lt;J395-L395,N395,0)))</f>
        <v>0</v>
      </c>
      <c r="P395" s="4">
        <f t="shared" ref="P395" si="152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153">IF(ISERROR(P395*100/N395),0,(P395*100/N395))</f>
        <v>0</v>
      </c>
      <c r="R395" s="10">
        <f t="shared" ref="R395:R404" si="154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>
      <c r="A396" s="60">
        <v>2</v>
      </c>
      <c r="B396" s="60"/>
      <c r="C396" s="12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3">
        <f t="shared" si="150"/>
        <v>0</v>
      </c>
      <c r="O396" s="9">
        <f t="shared" si="151"/>
        <v>0</v>
      </c>
      <c r="P396" s="4">
        <f t="shared" ref="P396:P404" si="155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4" si="156">IF(ISERROR(P396*100/N396),0,(P396*100/N396))</f>
        <v>0</v>
      </c>
      <c r="R396" s="10">
        <f t="shared" si="154"/>
        <v>0</v>
      </c>
    </row>
    <row r="397" spans="1:18">
      <c r="A397" s="60">
        <v>3</v>
      </c>
      <c r="B397" s="60"/>
      <c r="C397" s="12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3">
        <f t="shared" si="150"/>
        <v>0</v>
      </c>
      <c r="O397" s="9">
        <f t="shared" si="151"/>
        <v>0</v>
      </c>
      <c r="P397" s="4">
        <f t="shared" si="155"/>
        <v>0</v>
      </c>
      <c r="Q397" s="11">
        <f t="shared" si="156"/>
        <v>0</v>
      </c>
      <c r="R397" s="10">
        <f t="shared" si="154"/>
        <v>0</v>
      </c>
    </row>
    <row r="398" spans="1:18">
      <c r="A398" s="60">
        <v>4</v>
      </c>
      <c r="B398" s="60"/>
      <c r="C398" s="12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3">
        <f t="shared" si="150"/>
        <v>0</v>
      </c>
      <c r="O398" s="9">
        <f t="shared" si="151"/>
        <v>0</v>
      </c>
      <c r="P398" s="4">
        <f t="shared" si="155"/>
        <v>0</v>
      </c>
      <c r="Q398" s="11">
        <f t="shared" si="156"/>
        <v>0</v>
      </c>
      <c r="R398" s="10">
        <f t="shared" si="154"/>
        <v>0</v>
      </c>
    </row>
    <row r="399" spans="1:18">
      <c r="A399" s="60">
        <v>5</v>
      </c>
      <c r="B399" s="60"/>
      <c r="C399" s="12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3">
        <f t="shared" si="150"/>
        <v>0</v>
      </c>
      <c r="O399" s="9">
        <f t="shared" si="151"/>
        <v>0</v>
      </c>
      <c r="P399" s="4">
        <f t="shared" si="155"/>
        <v>0</v>
      </c>
      <c r="Q399" s="11">
        <f t="shared" si="156"/>
        <v>0</v>
      </c>
      <c r="R399" s="10">
        <f t="shared" si="154"/>
        <v>0</v>
      </c>
    </row>
    <row r="400" spans="1:18">
      <c r="A400" s="60">
        <v>6</v>
      </c>
      <c r="B400" s="60"/>
      <c r="C400" s="12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3">
        <f t="shared" si="150"/>
        <v>0</v>
      </c>
      <c r="O400" s="9">
        <f t="shared" si="151"/>
        <v>0</v>
      </c>
      <c r="P400" s="4">
        <f t="shared" si="155"/>
        <v>0</v>
      </c>
      <c r="Q400" s="11">
        <f t="shared" si="156"/>
        <v>0</v>
      </c>
      <c r="R400" s="10">
        <f t="shared" si="154"/>
        <v>0</v>
      </c>
    </row>
    <row r="401" spans="1:18">
      <c r="A401" s="60">
        <v>7</v>
      </c>
      <c r="B401" s="60"/>
      <c r="C401" s="12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3">
        <f t="shared" si="150"/>
        <v>0</v>
      </c>
      <c r="O401" s="9">
        <f t="shared" si="151"/>
        <v>0</v>
      </c>
      <c r="P401" s="4">
        <f t="shared" si="155"/>
        <v>0</v>
      </c>
      <c r="Q401" s="11">
        <f t="shared" si="156"/>
        <v>0</v>
      </c>
      <c r="R401" s="10">
        <f t="shared" si="154"/>
        <v>0</v>
      </c>
    </row>
    <row r="402" spans="1:18">
      <c r="A402" s="60">
        <v>8</v>
      </c>
      <c r="B402" s="60"/>
      <c r="C402" s="12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3">
        <f t="shared" si="150"/>
        <v>0</v>
      </c>
      <c r="O402" s="9">
        <f t="shared" si="151"/>
        <v>0</v>
      </c>
      <c r="P402" s="4">
        <f t="shared" si="155"/>
        <v>0</v>
      </c>
      <c r="Q402" s="11">
        <f t="shared" si="156"/>
        <v>0</v>
      </c>
      <c r="R402" s="10">
        <f t="shared" si="154"/>
        <v>0</v>
      </c>
    </row>
    <row r="403" spans="1:18">
      <c r="A403" s="60">
        <v>9</v>
      </c>
      <c r="B403" s="60"/>
      <c r="C403" s="12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3">
        <f t="shared" si="150"/>
        <v>0</v>
      </c>
      <c r="O403" s="9">
        <f t="shared" si="151"/>
        <v>0</v>
      </c>
      <c r="P403" s="4">
        <f t="shared" si="155"/>
        <v>0</v>
      </c>
      <c r="Q403" s="11">
        <f t="shared" si="156"/>
        <v>0</v>
      </c>
      <c r="R403" s="10">
        <f t="shared" si="154"/>
        <v>0</v>
      </c>
    </row>
    <row r="404" spans="1:18">
      <c r="A404" s="60">
        <v>10</v>
      </c>
      <c r="B404" s="60"/>
      <c r="C404" s="12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3">
        <f t="shared" si="150"/>
        <v>0</v>
      </c>
      <c r="O404" s="9">
        <f t="shared" si="151"/>
        <v>0</v>
      </c>
      <c r="P404" s="4">
        <f t="shared" si="155"/>
        <v>0</v>
      </c>
      <c r="Q404" s="11">
        <f t="shared" si="156"/>
        <v>0</v>
      </c>
      <c r="R404" s="10">
        <f t="shared" si="154"/>
        <v>0</v>
      </c>
    </row>
    <row r="405" spans="1:18">
      <c r="A405" s="63" t="s">
        <v>35</v>
      </c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5"/>
      <c r="R405" s="10">
        <f>SUM(R395:R404)</f>
        <v>0</v>
      </c>
    </row>
    <row r="406" spans="1:18" ht="15.75">
      <c r="A406" s="24" t="s">
        <v>43</v>
      </c>
      <c r="B406" s="2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</row>
    <row r="407" spans="1:18">
      <c r="A407" s="49" t="s">
        <v>44</v>
      </c>
      <c r="B407" s="49"/>
      <c r="C407" s="49"/>
      <c r="D407" s="49"/>
      <c r="E407" s="49"/>
      <c r="F407" s="49"/>
      <c r="G407" s="49"/>
      <c r="H407" s="49"/>
      <c r="I407" s="49"/>
      <c r="J407" s="15"/>
      <c r="K407" s="15"/>
      <c r="L407" s="15"/>
      <c r="M407" s="15"/>
      <c r="N407" s="15"/>
      <c r="O407" s="15"/>
      <c r="P407" s="15"/>
      <c r="Q407" s="15"/>
      <c r="R407" s="16"/>
    </row>
    <row r="408" spans="1:18" s="8" customFormat="1">
      <c r="A408" s="49"/>
      <c r="B408" s="49"/>
      <c r="C408" s="49"/>
      <c r="D408" s="49"/>
      <c r="E408" s="49"/>
      <c r="F408" s="49"/>
      <c r="G408" s="49"/>
      <c r="H408" s="49"/>
      <c r="I408" s="49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8">
      <c r="A409" s="66" t="s">
        <v>45</v>
      </c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56"/>
      <c r="R409" s="8"/>
    </row>
    <row r="410" spans="1:18" ht="18">
      <c r="A410" s="68" t="s">
        <v>27</v>
      </c>
      <c r="B410" s="69"/>
      <c r="C410" s="69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6"/>
      <c r="R410" s="8"/>
    </row>
    <row r="411" spans="1:18">
      <c r="A411" s="66" t="s">
        <v>46</v>
      </c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56"/>
      <c r="R411" s="8"/>
    </row>
    <row r="412" spans="1:18">
      <c r="A412" s="60">
        <v>1</v>
      </c>
      <c r="B412" s="60"/>
      <c r="C412" s="12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3">
        <f t="shared" ref="N412:N421" si="157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58">IF(F412="OŽ",N412,IF(H412="Ne",IF(J412*0.3&lt;J412-L412,N412,0),IF(J412*0.1&lt;J412-L412,N412,0)))</f>
        <v>0</v>
      </c>
      <c r="P412" s="4">
        <f t="shared" ref="P412" si="159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1">
        <f t="shared" ref="Q412" si="160">IF(ISERROR(P412*100/N412),0,(P412*100/N412))</f>
        <v>0</v>
      </c>
      <c r="R412" s="10">
        <f t="shared" ref="R412:R421" si="161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3" spans="1:18">
      <c r="A413" s="60">
        <v>2</v>
      </c>
      <c r="B413" s="60"/>
      <c r="C413" s="12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3">
        <f t="shared" si="157"/>
        <v>0</v>
      </c>
      <c r="O413" s="9">
        <f t="shared" si="158"/>
        <v>0</v>
      </c>
      <c r="P413" s="4">
        <f t="shared" ref="P413:P421" si="162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:Q421" si="163">IF(ISERROR(P413*100/N413),0,(P413*100/N413))</f>
        <v>0</v>
      </c>
      <c r="R413" s="10">
        <f t="shared" si="161"/>
        <v>0</v>
      </c>
    </row>
    <row r="414" spans="1:18">
      <c r="A414" s="60">
        <v>3</v>
      </c>
      <c r="B414" s="60"/>
      <c r="C414" s="12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3">
        <f t="shared" si="157"/>
        <v>0</v>
      </c>
      <c r="O414" s="9">
        <f t="shared" si="158"/>
        <v>0</v>
      </c>
      <c r="P414" s="4">
        <f t="shared" si="162"/>
        <v>0</v>
      </c>
      <c r="Q414" s="11">
        <f t="shared" si="163"/>
        <v>0</v>
      </c>
      <c r="R414" s="10">
        <f t="shared" si="161"/>
        <v>0</v>
      </c>
    </row>
    <row r="415" spans="1:18">
      <c r="A415" s="60">
        <v>4</v>
      </c>
      <c r="B415" s="60"/>
      <c r="C415" s="12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3">
        <f t="shared" si="157"/>
        <v>0</v>
      </c>
      <c r="O415" s="9">
        <f t="shared" si="158"/>
        <v>0</v>
      </c>
      <c r="P415" s="4">
        <f t="shared" si="162"/>
        <v>0</v>
      </c>
      <c r="Q415" s="11">
        <f t="shared" si="163"/>
        <v>0</v>
      </c>
      <c r="R415" s="10">
        <f t="shared" si="161"/>
        <v>0</v>
      </c>
    </row>
    <row r="416" spans="1:18">
      <c r="A416" s="60">
        <v>5</v>
      </c>
      <c r="B416" s="60"/>
      <c r="C416" s="12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3">
        <f t="shared" si="157"/>
        <v>0</v>
      </c>
      <c r="O416" s="9">
        <f t="shared" si="158"/>
        <v>0</v>
      </c>
      <c r="P416" s="4">
        <f t="shared" si="162"/>
        <v>0</v>
      </c>
      <c r="Q416" s="11">
        <f t="shared" si="163"/>
        <v>0</v>
      </c>
      <c r="R416" s="10">
        <f t="shared" si="161"/>
        <v>0</v>
      </c>
    </row>
    <row r="417" spans="1:18">
      <c r="A417" s="60">
        <v>6</v>
      </c>
      <c r="B417" s="60"/>
      <c r="C417" s="12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3">
        <f t="shared" si="157"/>
        <v>0</v>
      </c>
      <c r="O417" s="9">
        <f t="shared" si="158"/>
        <v>0</v>
      </c>
      <c r="P417" s="4">
        <f t="shared" si="162"/>
        <v>0</v>
      </c>
      <c r="Q417" s="11">
        <f t="shared" si="163"/>
        <v>0</v>
      </c>
      <c r="R417" s="10">
        <f t="shared" si="161"/>
        <v>0</v>
      </c>
    </row>
    <row r="418" spans="1:18">
      <c r="A418" s="60">
        <v>7</v>
      </c>
      <c r="B418" s="60"/>
      <c r="C418" s="12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3">
        <f t="shared" si="157"/>
        <v>0</v>
      </c>
      <c r="O418" s="9">
        <f t="shared" si="158"/>
        <v>0</v>
      </c>
      <c r="P418" s="4">
        <f t="shared" si="162"/>
        <v>0</v>
      </c>
      <c r="Q418" s="11">
        <f t="shared" si="163"/>
        <v>0</v>
      </c>
      <c r="R418" s="10">
        <f t="shared" si="161"/>
        <v>0</v>
      </c>
    </row>
    <row r="419" spans="1:18">
      <c r="A419" s="60">
        <v>8</v>
      </c>
      <c r="B419" s="60"/>
      <c r="C419" s="12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3">
        <f t="shared" si="157"/>
        <v>0</v>
      </c>
      <c r="O419" s="9">
        <f t="shared" si="158"/>
        <v>0</v>
      </c>
      <c r="P419" s="4">
        <f t="shared" si="162"/>
        <v>0</v>
      </c>
      <c r="Q419" s="11">
        <f t="shared" si="163"/>
        <v>0</v>
      </c>
      <c r="R419" s="10">
        <f t="shared" si="161"/>
        <v>0</v>
      </c>
    </row>
    <row r="420" spans="1:18">
      <c r="A420" s="60">
        <v>9</v>
      </c>
      <c r="B420" s="60"/>
      <c r="C420" s="12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3">
        <f t="shared" si="157"/>
        <v>0</v>
      </c>
      <c r="O420" s="9">
        <f t="shared" si="158"/>
        <v>0</v>
      </c>
      <c r="P420" s="4">
        <f t="shared" si="162"/>
        <v>0</v>
      </c>
      <c r="Q420" s="11">
        <f t="shared" si="163"/>
        <v>0</v>
      </c>
      <c r="R420" s="10">
        <f t="shared" si="161"/>
        <v>0</v>
      </c>
    </row>
    <row r="421" spans="1:18">
      <c r="A421" s="60">
        <v>10</v>
      </c>
      <c r="B421" s="60"/>
      <c r="C421" s="12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3">
        <f t="shared" si="157"/>
        <v>0</v>
      </c>
      <c r="O421" s="9">
        <f t="shared" si="158"/>
        <v>0</v>
      </c>
      <c r="P421" s="4">
        <f t="shared" si="162"/>
        <v>0</v>
      </c>
      <c r="Q421" s="11">
        <f t="shared" si="163"/>
        <v>0</v>
      </c>
      <c r="R421" s="10">
        <f t="shared" si="161"/>
        <v>0</v>
      </c>
    </row>
    <row r="422" spans="1:18">
      <c r="A422" s="63" t="s">
        <v>35</v>
      </c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5"/>
      <c r="R422" s="10">
        <f>SUM(R412:R421)</f>
        <v>0</v>
      </c>
    </row>
    <row r="423" spans="1:18" ht="15.75">
      <c r="A423" s="24" t="s">
        <v>43</v>
      </c>
      <c r="B423" s="2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8">
      <c r="A424" s="49" t="s">
        <v>44</v>
      </c>
      <c r="B424" s="49"/>
      <c r="C424" s="49"/>
      <c r="D424" s="49"/>
      <c r="E424" s="49"/>
      <c r="F424" s="49"/>
      <c r="G424" s="49"/>
      <c r="H424" s="49"/>
      <c r="I424" s="49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 s="8" customFormat="1">
      <c r="A425" s="49"/>
      <c r="B425" s="49"/>
      <c r="C425" s="49"/>
      <c r="D425" s="49"/>
      <c r="E425" s="49"/>
      <c r="F425" s="49"/>
      <c r="G425" s="49"/>
      <c r="H425" s="49"/>
      <c r="I425" s="49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8">
      <c r="A426" s="66" t="s">
        <v>45</v>
      </c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56"/>
      <c r="R426" s="8"/>
    </row>
    <row r="427" spans="1:18" ht="18">
      <c r="A427" s="68" t="s">
        <v>27</v>
      </c>
      <c r="B427" s="69"/>
      <c r="C427" s="69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6"/>
      <c r="R427" s="8"/>
    </row>
    <row r="428" spans="1:18">
      <c r="A428" s="66" t="s">
        <v>46</v>
      </c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56"/>
      <c r="R428" s="8"/>
    </row>
    <row r="429" spans="1:18">
      <c r="A429" s="60">
        <v>1</v>
      </c>
      <c r="B429" s="60"/>
      <c r="C429" s="12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3">
        <f t="shared" ref="N429:N438" si="164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65">IF(F429="OŽ",N429,IF(H429="Ne",IF(J429*0.3&lt;J429-L429,N429,0),IF(J429*0.1&lt;J429-L429,N429,0)))</f>
        <v>0</v>
      </c>
      <c r="P429" s="4">
        <f t="shared" ref="P429" si="166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1">
        <f t="shared" ref="Q429" si="167">IF(ISERROR(P429*100/N429),0,(P429*100/N429))</f>
        <v>0</v>
      </c>
      <c r="R429" s="10">
        <f t="shared" ref="R429:R438" si="168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0" spans="1:18">
      <c r="A430" s="60">
        <v>2</v>
      </c>
      <c r="B430" s="60"/>
      <c r="C430" s="12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3">
        <f t="shared" si="164"/>
        <v>0</v>
      </c>
      <c r="O430" s="9">
        <f t="shared" si="165"/>
        <v>0</v>
      </c>
      <c r="P430" s="4">
        <f t="shared" ref="P430:P438" si="169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8" si="170">IF(ISERROR(P430*100/N430),0,(P430*100/N430))</f>
        <v>0</v>
      </c>
      <c r="R430" s="10">
        <f t="shared" si="168"/>
        <v>0</v>
      </c>
    </row>
    <row r="431" spans="1:18">
      <c r="A431" s="60">
        <v>3</v>
      </c>
      <c r="B431" s="60"/>
      <c r="C431" s="12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3">
        <f t="shared" si="164"/>
        <v>0</v>
      </c>
      <c r="O431" s="9">
        <f t="shared" si="165"/>
        <v>0</v>
      </c>
      <c r="P431" s="4">
        <f t="shared" si="169"/>
        <v>0</v>
      </c>
      <c r="Q431" s="11">
        <f t="shared" si="170"/>
        <v>0</v>
      </c>
      <c r="R431" s="10">
        <f t="shared" si="168"/>
        <v>0</v>
      </c>
    </row>
    <row r="432" spans="1:18">
      <c r="A432" s="60">
        <v>4</v>
      </c>
      <c r="B432" s="60"/>
      <c r="C432" s="12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3">
        <f t="shared" si="164"/>
        <v>0</v>
      </c>
      <c r="O432" s="9">
        <f t="shared" si="165"/>
        <v>0</v>
      </c>
      <c r="P432" s="4">
        <f t="shared" si="169"/>
        <v>0</v>
      </c>
      <c r="Q432" s="11">
        <f t="shared" si="170"/>
        <v>0</v>
      </c>
      <c r="R432" s="10">
        <f t="shared" si="168"/>
        <v>0</v>
      </c>
    </row>
    <row r="433" spans="1:18">
      <c r="A433" s="60">
        <v>5</v>
      </c>
      <c r="B433" s="60"/>
      <c r="C433" s="12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3">
        <f t="shared" si="164"/>
        <v>0</v>
      </c>
      <c r="O433" s="9">
        <f t="shared" si="165"/>
        <v>0</v>
      </c>
      <c r="P433" s="4">
        <f t="shared" si="169"/>
        <v>0</v>
      </c>
      <c r="Q433" s="11">
        <f t="shared" si="170"/>
        <v>0</v>
      </c>
      <c r="R433" s="10">
        <f t="shared" si="168"/>
        <v>0</v>
      </c>
    </row>
    <row r="434" spans="1:18">
      <c r="A434" s="60">
        <v>6</v>
      </c>
      <c r="B434" s="60"/>
      <c r="C434" s="12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3">
        <f t="shared" si="164"/>
        <v>0</v>
      </c>
      <c r="O434" s="9">
        <f t="shared" si="165"/>
        <v>0</v>
      </c>
      <c r="P434" s="4">
        <f t="shared" si="169"/>
        <v>0</v>
      </c>
      <c r="Q434" s="11">
        <f t="shared" si="170"/>
        <v>0</v>
      </c>
      <c r="R434" s="10">
        <f t="shared" si="168"/>
        <v>0</v>
      </c>
    </row>
    <row r="435" spans="1:18">
      <c r="A435" s="60">
        <v>7</v>
      </c>
      <c r="B435" s="60"/>
      <c r="C435" s="12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3">
        <f t="shared" si="164"/>
        <v>0</v>
      </c>
      <c r="O435" s="9">
        <f t="shared" si="165"/>
        <v>0</v>
      </c>
      <c r="P435" s="4">
        <f t="shared" si="169"/>
        <v>0</v>
      </c>
      <c r="Q435" s="11">
        <f t="shared" si="170"/>
        <v>0</v>
      </c>
      <c r="R435" s="10">
        <f t="shared" si="168"/>
        <v>0</v>
      </c>
    </row>
    <row r="436" spans="1:18">
      <c r="A436" s="60">
        <v>8</v>
      </c>
      <c r="B436" s="60"/>
      <c r="C436" s="12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3">
        <f t="shared" si="164"/>
        <v>0</v>
      </c>
      <c r="O436" s="9">
        <f t="shared" si="165"/>
        <v>0</v>
      </c>
      <c r="P436" s="4">
        <f t="shared" si="169"/>
        <v>0</v>
      </c>
      <c r="Q436" s="11">
        <f t="shared" si="170"/>
        <v>0</v>
      </c>
      <c r="R436" s="10">
        <f t="shared" si="168"/>
        <v>0</v>
      </c>
    </row>
    <row r="437" spans="1:18">
      <c r="A437" s="60">
        <v>9</v>
      </c>
      <c r="B437" s="60"/>
      <c r="C437" s="12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3">
        <f t="shared" si="164"/>
        <v>0</v>
      </c>
      <c r="O437" s="9">
        <f t="shared" si="165"/>
        <v>0</v>
      </c>
      <c r="P437" s="4">
        <f t="shared" si="169"/>
        <v>0</v>
      </c>
      <c r="Q437" s="11">
        <f t="shared" si="170"/>
        <v>0</v>
      </c>
      <c r="R437" s="10">
        <f t="shared" si="168"/>
        <v>0</v>
      </c>
    </row>
    <row r="438" spans="1:18">
      <c r="A438" s="60">
        <v>10</v>
      </c>
      <c r="B438" s="60"/>
      <c r="C438" s="12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3">
        <f t="shared" si="164"/>
        <v>0</v>
      </c>
      <c r="O438" s="9">
        <f t="shared" si="165"/>
        <v>0</v>
      </c>
      <c r="P438" s="4">
        <f t="shared" si="169"/>
        <v>0</v>
      </c>
      <c r="Q438" s="11">
        <f t="shared" si="170"/>
        <v>0</v>
      </c>
      <c r="R438" s="10">
        <f t="shared" si="168"/>
        <v>0</v>
      </c>
    </row>
    <row r="439" spans="1:18">
      <c r="A439" s="63" t="s">
        <v>35</v>
      </c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5"/>
      <c r="R439" s="10">
        <f>SUM(R429:R438)</f>
        <v>0</v>
      </c>
    </row>
    <row r="440" spans="1:18" ht="15.75">
      <c r="A440" s="24" t="s">
        <v>43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8">
      <c r="A441" s="49" t="s">
        <v>44</v>
      </c>
      <c r="B441" s="49"/>
      <c r="C441" s="49"/>
      <c r="D441" s="49"/>
      <c r="E441" s="49"/>
      <c r="F441" s="49"/>
      <c r="G441" s="49"/>
      <c r="H441" s="49"/>
      <c r="I441" s="49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 s="8" customFormat="1">
      <c r="A442" s="49"/>
      <c r="B442" s="49"/>
      <c r="C442" s="49"/>
      <c r="D442" s="49"/>
      <c r="E442" s="49"/>
      <c r="F442" s="49"/>
      <c r="G442" s="49"/>
      <c r="H442" s="49"/>
      <c r="I442" s="49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>
      <c r="A443" s="66" t="s">
        <v>45</v>
      </c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56"/>
      <c r="R443" s="8"/>
    </row>
    <row r="444" spans="1:18" ht="18">
      <c r="A444" s="68" t="s">
        <v>27</v>
      </c>
      <c r="B444" s="69"/>
      <c r="C444" s="69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6"/>
      <c r="R444" s="8"/>
    </row>
    <row r="445" spans="1:18">
      <c r="A445" s="66" t="s">
        <v>46</v>
      </c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56"/>
      <c r="R445" s="8"/>
    </row>
    <row r="446" spans="1:18">
      <c r="A446" s="60">
        <v>1</v>
      </c>
      <c r="B446" s="60"/>
      <c r="C446" s="12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3">
        <f t="shared" ref="N446:N455" si="171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72">IF(F446="OŽ",N446,IF(H446="Ne",IF(J446*0.3&lt;J446-L446,N446,0),IF(J446*0.1&lt;J446-L446,N446,0)))</f>
        <v>0</v>
      </c>
      <c r="P446" s="4">
        <f t="shared" ref="P446" si="173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1">
        <f t="shared" ref="Q446" si="174">IF(ISERROR(P446*100/N446),0,(P446*100/N446))</f>
        <v>0</v>
      </c>
      <c r="R446" s="10">
        <f t="shared" ref="R446:R455" si="175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7" spans="1:18">
      <c r="A447" s="60">
        <v>2</v>
      </c>
      <c r="B447" s="60"/>
      <c r="C447" s="12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3">
        <f t="shared" si="171"/>
        <v>0</v>
      </c>
      <c r="O447" s="9">
        <f t="shared" si="172"/>
        <v>0</v>
      </c>
      <c r="P447" s="4">
        <f t="shared" ref="P447:P455" si="176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5" si="177">IF(ISERROR(P447*100/N447),0,(P447*100/N447))</f>
        <v>0</v>
      </c>
      <c r="R447" s="10">
        <f t="shared" si="175"/>
        <v>0</v>
      </c>
    </row>
    <row r="448" spans="1:18">
      <c r="A448" s="60">
        <v>3</v>
      </c>
      <c r="B448" s="60"/>
      <c r="C448" s="12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3">
        <f t="shared" si="171"/>
        <v>0</v>
      </c>
      <c r="O448" s="9">
        <f t="shared" si="172"/>
        <v>0</v>
      </c>
      <c r="P448" s="4">
        <f t="shared" si="176"/>
        <v>0</v>
      </c>
      <c r="Q448" s="11">
        <f t="shared" si="177"/>
        <v>0</v>
      </c>
      <c r="R448" s="10">
        <f t="shared" si="175"/>
        <v>0</v>
      </c>
    </row>
    <row r="449" spans="1:18">
      <c r="A449" s="60">
        <v>4</v>
      </c>
      <c r="B449" s="60"/>
      <c r="C449" s="12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3">
        <f t="shared" si="171"/>
        <v>0</v>
      </c>
      <c r="O449" s="9">
        <f t="shared" si="172"/>
        <v>0</v>
      </c>
      <c r="P449" s="4">
        <f t="shared" si="176"/>
        <v>0</v>
      </c>
      <c r="Q449" s="11">
        <f t="shared" si="177"/>
        <v>0</v>
      </c>
      <c r="R449" s="10">
        <f t="shared" si="175"/>
        <v>0</v>
      </c>
    </row>
    <row r="450" spans="1:18">
      <c r="A450" s="60">
        <v>5</v>
      </c>
      <c r="B450" s="60"/>
      <c r="C450" s="12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3">
        <f t="shared" si="171"/>
        <v>0</v>
      </c>
      <c r="O450" s="9">
        <f t="shared" si="172"/>
        <v>0</v>
      </c>
      <c r="P450" s="4">
        <f t="shared" si="176"/>
        <v>0</v>
      </c>
      <c r="Q450" s="11">
        <f t="shared" si="177"/>
        <v>0</v>
      </c>
      <c r="R450" s="10">
        <f t="shared" si="175"/>
        <v>0</v>
      </c>
    </row>
    <row r="451" spans="1:18">
      <c r="A451" s="60">
        <v>6</v>
      </c>
      <c r="B451" s="60"/>
      <c r="C451" s="12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3">
        <f t="shared" si="171"/>
        <v>0</v>
      </c>
      <c r="O451" s="9">
        <f t="shared" si="172"/>
        <v>0</v>
      </c>
      <c r="P451" s="4">
        <f t="shared" si="176"/>
        <v>0</v>
      </c>
      <c r="Q451" s="11">
        <f t="shared" si="177"/>
        <v>0</v>
      </c>
      <c r="R451" s="10">
        <f t="shared" si="175"/>
        <v>0</v>
      </c>
    </row>
    <row r="452" spans="1:18">
      <c r="A452" s="60">
        <v>7</v>
      </c>
      <c r="B452" s="60"/>
      <c r="C452" s="12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3">
        <f t="shared" si="171"/>
        <v>0</v>
      </c>
      <c r="O452" s="9">
        <f t="shared" si="172"/>
        <v>0</v>
      </c>
      <c r="P452" s="4">
        <f t="shared" si="176"/>
        <v>0</v>
      </c>
      <c r="Q452" s="11">
        <f t="shared" si="177"/>
        <v>0</v>
      </c>
      <c r="R452" s="10">
        <f t="shared" si="175"/>
        <v>0</v>
      </c>
    </row>
    <row r="453" spans="1:18">
      <c r="A453" s="60">
        <v>8</v>
      </c>
      <c r="B453" s="60"/>
      <c r="C453" s="12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3">
        <f t="shared" si="171"/>
        <v>0</v>
      </c>
      <c r="O453" s="9">
        <f t="shared" si="172"/>
        <v>0</v>
      </c>
      <c r="P453" s="4">
        <f t="shared" si="176"/>
        <v>0</v>
      </c>
      <c r="Q453" s="11">
        <f t="shared" si="177"/>
        <v>0</v>
      </c>
      <c r="R453" s="10">
        <f t="shared" si="175"/>
        <v>0</v>
      </c>
    </row>
    <row r="454" spans="1:18">
      <c r="A454" s="60">
        <v>9</v>
      </c>
      <c r="B454" s="60"/>
      <c r="C454" s="12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3">
        <f t="shared" si="171"/>
        <v>0</v>
      </c>
      <c r="O454" s="9">
        <f t="shared" si="172"/>
        <v>0</v>
      </c>
      <c r="P454" s="4">
        <f t="shared" si="176"/>
        <v>0</v>
      </c>
      <c r="Q454" s="11">
        <f t="shared" si="177"/>
        <v>0</v>
      </c>
      <c r="R454" s="10">
        <f t="shared" si="175"/>
        <v>0</v>
      </c>
    </row>
    <row r="455" spans="1:18">
      <c r="A455" s="60">
        <v>10</v>
      </c>
      <c r="B455" s="60"/>
      <c r="C455" s="12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3">
        <f t="shared" si="171"/>
        <v>0</v>
      </c>
      <c r="O455" s="9">
        <f t="shared" si="172"/>
        <v>0</v>
      </c>
      <c r="P455" s="4">
        <f t="shared" si="176"/>
        <v>0</v>
      </c>
      <c r="Q455" s="11">
        <f t="shared" si="177"/>
        <v>0</v>
      </c>
      <c r="R455" s="10">
        <f t="shared" si="175"/>
        <v>0</v>
      </c>
    </row>
    <row r="456" spans="1:18">
      <c r="A456" s="63" t="s">
        <v>35</v>
      </c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5"/>
      <c r="R456" s="10">
        <f>SUM(R446:R455)</f>
        <v>0</v>
      </c>
    </row>
    <row r="457" spans="1:18" ht="15.75">
      <c r="A457" s="24" t="s">
        <v>43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>
      <c r="A458" s="49" t="s">
        <v>44</v>
      </c>
      <c r="B458" s="49"/>
      <c r="C458" s="49"/>
      <c r="D458" s="49"/>
      <c r="E458" s="49"/>
      <c r="F458" s="49"/>
      <c r="G458" s="49"/>
      <c r="H458" s="49"/>
      <c r="I458" s="49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 s="8" customFormat="1">
      <c r="A459" s="49"/>
      <c r="B459" s="49"/>
      <c r="C459" s="49"/>
      <c r="D459" s="49"/>
      <c r="E459" s="49"/>
      <c r="F459" s="49"/>
      <c r="G459" s="49"/>
      <c r="H459" s="49"/>
      <c r="I459" s="49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>
      <c r="A460" s="66" t="s">
        <v>45</v>
      </c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56"/>
      <c r="R460" s="8"/>
    </row>
    <row r="461" spans="1:18" ht="18">
      <c r="A461" s="68" t="s">
        <v>27</v>
      </c>
      <c r="B461" s="69"/>
      <c r="C461" s="69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6"/>
      <c r="R461" s="8"/>
    </row>
    <row r="462" spans="1:18">
      <c r="A462" s="66" t="s">
        <v>46</v>
      </c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56"/>
      <c r="R462" s="8"/>
    </row>
    <row r="463" spans="1:18">
      <c r="A463" s="60">
        <v>1</v>
      </c>
      <c r="B463" s="60"/>
      <c r="C463" s="12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3">
        <f t="shared" ref="N463:N472" si="178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79">IF(F463="OŽ",N463,IF(H463="Ne",IF(J463*0.3&lt;J463-L463,N463,0),IF(J463*0.1&lt;J463-L463,N463,0)))</f>
        <v>0</v>
      </c>
      <c r="P463" s="4">
        <f t="shared" ref="P463" si="180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181">IF(ISERROR(P463*100/N463),0,(P463*100/N463))</f>
        <v>0</v>
      </c>
      <c r="R463" s="10">
        <f t="shared" ref="R463:R472" si="182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>
      <c r="A464" s="60">
        <v>2</v>
      </c>
      <c r="B464" s="60"/>
      <c r="C464" s="12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3">
        <f t="shared" si="178"/>
        <v>0</v>
      </c>
      <c r="O464" s="9">
        <f t="shared" si="179"/>
        <v>0</v>
      </c>
      <c r="P464" s="4">
        <f t="shared" ref="P464:P472" si="183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184">IF(ISERROR(P464*100/N464),0,(P464*100/N464))</f>
        <v>0</v>
      </c>
      <c r="R464" s="10">
        <f t="shared" si="182"/>
        <v>0</v>
      </c>
    </row>
    <row r="465" spans="1:18">
      <c r="A465" s="60">
        <v>3</v>
      </c>
      <c r="B465" s="60"/>
      <c r="C465" s="12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3">
        <f t="shared" si="178"/>
        <v>0</v>
      </c>
      <c r="O465" s="9">
        <f t="shared" si="179"/>
        <v>0</v>
      </c>
      <c r="P465" s="4">
        <f t="shared" si="183"/>
        <v>0</v>
      </c>
      <c r="Q465" s="11">
        <f t="shared" si="184"/>
        <v>0</v>
      </c>
      <c r="R465" s="10">
        <f t="shared" si="182"/>
        <v>0</v>
      </c>
    </row>
    <row r="466" spans="1:18">
      <c r="A466" s="60">
        <v>4</v>
      </c>
      <c r="B466" s="60"/>
      <c r="C466" s="12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3">
        <f t="shared" si="178"/>
        <v>0</v>
      </c>
      <c r="O466" s="9">
        <f t="shared" si="179"/>
        <v>0</v>
      </c>
      <c r="P466" s="4">
        <f t="shared" si="183"/>
        <v>0</v>
      </c>
      <c r="Q466" s="11">
        <f t="shared" si="184"/>
        <v>0</v>
      </c>
      <c r="R466" s="10">
        <f t="shared" si="182"/>
        <v>0</v>
      </c>
    </row>
    <row r="467" spans="1:18">
      <c r="A467" s="60">
        <v>5</v>
      </c>
      <c r="B467" s="60"/>
      <c r="C467" s="12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3">
        <f t="shared" si="178"/>
        <v>0</v>
      </c>
      <c r="O467" s="9">
        <f t="shared" si="179"/>
        <v>0</v>
      </c>
      <c r="P467" s="4">
        <f t="shared" si="183"/>
        <v>0</v>
      </c>
      <c r="Q467" s="11">
        <f t="shared" si="184"/>
        <v>0</v>
      </c>
      <c r="R467" s="10">
        <f t="shared" si="182"/>
        <v>0</v>
      </c>
    </row>
    <row r="468" spans="1:18">
      <c r="A468" s="60">
        <v>6</v>
      </c>
      <c r="B468" s="60"/>
      <c r="C468" s="12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3">
        <f t="shared" si="178"/>
        <v>0</v>
      </c>
      <c r="O468" s="9">
        <f t="shared" si="179"/>
        <v>0</v>
      </c>
      <c r="P468" s="4">
        <f t="shared" si="183"/>
        <v>0</v>
      </c>
      <c r="Q468" s="11">
        <f t="shared" si="184"/>
        <v>0</v>
      </c>
      <c r="R468" s="10">
        <f t="shared" si="182"/>
        <v>0</v>
      </c>
    </row>
    <row r="469" spans="1:18">
      <c r="A469" s="60">
        <v>7</v>
      </c>
      <c r="B469" s="60"/>
      <c r="C469" s="12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3">
        <f t="shared" si="178"/>
        <v>0</v>
      </c>
      <c r="O469" s="9">
        <f t="shared" si="179"/>
        <v>0</v>
      </c>
      <c r="P469" s="4">
        <f t="shared" si="183"/>
        <v>0</v>
      </c>
      <c r="Q469" s="11">
        <f t="shared" si="184"/>
        <v>0</v>
      </c>
      <c r="R469" s="10">
        <f t="shared" si="182"/>
        <v>0</v>
      </c>
    </row>
    <row r="470" spans="1:18">
      <c r="A470" s="60">
        <v>8</v>
      </c>
      <c r="B470" s="60"/>
      <c r="C470" s="12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3">
        <f t="shared" si="178"/>
        <v>0</v>
      </c>
      <c r="O470" s="9">
        <f t="shared" si="179"/>
        <v>0</v>
      </c>
      <c r="P470" s="4">
        <f t="shared" si="183"/>
        <v>0</v>
      </c>
      <c r="Q470" s="11">
        <f t="shared" si="184"/>
        <v>0</v>
      </c>
      <c r="R470" s="10">
        <f t="shared" si="182"/>
        <v>0</v>
      </c>
    </row>
    <row r="471" spans="1:18">
      <c r="A471" s="60">
        <v>9</v>
      </c>
      <c r="B471" s="60"/>
      <c r="C471" s="12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3">
        <f t="shared" si="178"/>
        <v>0</v>
      </c>
      <c r="O471" s="9">
        <f t="shared" si="179"/>
        <v>0</v>
      </c>
      <c r="P471" s="4">
        <f t="shared" si="183"/>
        <v>0</v>
      </c>
      <c r="Q471" s="11">
        <f t="shared" si="184"/>
        <v>0</v>
      </c>
      <c r="R471" s="10">
        <f t="shared" si="182"/>
        <v>0</v>
      </c>
    </row>
    <row r="472" spans="1:18">
      <c r="A472" s="60">
        <v>10</v>
      </c>
      <c r="B472" s="60"/>
      <c r="C472" s="12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3">
        <f t="shared" si="178"/>
        <v>0</v>
      </c>
      <c r="O472" s="9">
        <f t="shared" si="179"/>
        <v>0</v>
      </c>
      <c r="P472" s="4">
        <f t="shared" si="183"/>
        <v>0</v>
      </c>
      <c r="Q472" s="11">
        <f t="shared" si="184"/>
        <v>0</v>
      </c>
      <c r="R472" s="10">
        <f t="shared" si="182"/>
        <v>0</v>
      </c>
    </row>
    <row r="473" spans="1:18">
      <c r="A473" s="63" t="s">
        <v>35</v>
      </c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5"/>
      <c r="R473" s="10">
        <f>SUM(R463:R472)</f>
        <v>0</v>
      </c>
    </row>
    <row r="474" spans="1:18" ht="15.75">
      <c r="A474" s="24" t="s">
        <v>43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8">
      <c r="A475" s="49" t="s">
        <v>44</v>
      </c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>
      <c r="A476" s="49"/>
      <c r="B476" s="49"/>
      <c r="C476" s="49"/>
      <c r="D476" s="49"/>
      <c r="E476" s="49"/>
      <c r="F476" s="49"/>
      <c r="G476" s="49"/>
      <c r="H476" s="49"/>
      <c r="I476" s="49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>
      <c r="A477" s="66" t="s">
        <v>45</v>
      </c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56"/>
      <c r="R477" s="8"/>
    </row>
    <row r="478" spans="1:18" ht="18">
      <c r="A478" s="68" t="s">
        <v>27</v>
      </c>
      <c r="B478" s="69"/>
      <c r="C478" s="69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6"/>
      <c r="R478" s="8"/>
    </row>
    <row r="479" spans="1:18">
      <c r="A479" s="66" t="s">
        <v>46</v>
      </c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56"/>
      <c r="R479" s="8"/>
    </row>
    <row r="480" spans="1:18">
      <c r="A480" s="60">
        <v>1</v>
      </c>
      <c r="B480" s="60"/>
      <c r="C480" s="12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3">
        <f t="shared" ref="N480:N489" si="185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86">IF(F480="OŽ",N480,IF(H480="Ne",IF(J480*0.3&lt;J480-L480,N480,0),IF(J480*0.1&lt;J480-L480,N480,0)))</f>
        <v>0</v>
      </c>
      <c r="P480" s="4">
        <f t="shared" ref="P480" si="187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188">IF(ISERROR(P480*100/N480),0,(P480*100/N480))</f>
        <v>0</v>
      </c>
      <c r="R480" s="10">
        <f t="shared" ref="R480:R489" si="189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>
      <c r="A481" s="60">
        <v>2</v>
      </c>
      <c r="B481" s="60"/>
      <c r="C481" s="12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3">
        <f t="shared" si="185"/>
        <v>0</v>
      </c>
      <c r="O481" s="9">
        <f t="shared" si="186"/>
        <v>0</v>
      </c>
      <c r="P481" s="4">
        <f t="shared" ref="P481:P489" si="190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191">IF(ISERROR(P481*100/N481),0,(P481*100/N481))</f>
        <v>0</v>
      </c>
      <c r="R481" s="10">
        <f t="shared" si="189"/>
        <v>0</v>
      </c>
    </row>
    <row r="482" spans="1:18">
      <c r="A482" s="60">
        <v>3</v>
      </c>
      <c r="B482" s="60"/>
      <c r="C482" s="12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3">
        <f t="shared" si="185"/>
        <v>0</v>
      </c>
      <c r="O482" s="9">
        <f t="shared" si="186"/>
        <v>0</v>
      </c>
      <c r="P482" s="4">
        <f t="shared" si="190"/>
        <v>0</v>
      </c>
      <c r="Q482" s="11">
        <f t="shared" si="191"/>
        <v>0</v>
      </c>
      <c r="R482" s="10">
        <f t="shared" si="189"/>
        <v>0</v>
      </c>
    </row>
    <row r="483" spans="1:18">
      <c r="A483" s="60">
        <v>4</v>
      </c>
      <c r="B483" s="60"/>
      <c r="C483" s="12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3">
        <f t="shared" si="185"/>
        <v>0</v>
      </c>
      <c r="O483" s="9">
        <f t="shared" si="186"/>
        <v>0</v>
      </c>
      <c r="P483" s="4">
        <f t="shared" si="190"/>
        <v>0</v>
      </c>
      <c r="Q483" s="11">
        <f t="shared" si="191"/>
        <v>0</v>
      </c>
      <c r="R483" s="10">
        <f t="shared" si="189"/>
        <v>0</v>
      </c>
    </row>
    <row r="484" spans="1:18">
      <c r="A484" s="60">
        <v>5</v>
      </c>
      <c r="B484" s="60"/>
      <c r="C484" s="12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3">
        <f t="shared" si="185"/>
        <v>0</v>
      </c>
      <c r="O484" s="9">
        <f t="shared" si="186"/>
        <v>0</v>
      </c>
      <c r="P484" s="4">
        <f t="shared" si="190"/>
        <v>0</v>
      </c>
      <c r="Q484" s="11">
        <f t="shared" si="191"/>
        <v>0</v>
      </c>
      <c r="R484" s="10">
        <f t="shared" si="189"/>
        <v>0</v>
      </c>
    </row>
    <row r="485" spans="1:18">
      <c r="A485" s="60">
        <v>6</v>
      </c>
      <c r="B485" s="60"/>
      <c r="C485" s="12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3">
        <f t="shared" si="185"/>
        <v>0</v>
      </c>
      <c r="O485" s="9">
        <f t="shared" si="186"/>
        <v>0</v>
      </c>
      <c r="P485" s="4">
        <f t="shared" si="190"/>
        <v>0</v>
      </c>
      <c r="Q485" s="11">
        <f t="shared" si="191"/>
        <v>0</v>
      </c>
      <c r="R485" s="10">
        <f t="shared" si="189"/>
        <v>0</v>
      </c>
    </row>
    <row r="486" spans="1:18">
      <c r="A486" s="60">
        <v>7</v>
      </c>
      <c r="B486" s="60"/>
      <c r="C486" s="12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3">
        <f t="shared" si="185"/>
        <v>0</v>
      </c>
      <c r="O486" s="9">
        <f t="shared" si="186"/>
        <v>0</v>
      </c>
      <c r="P486" s="4">
        <f t="shared" si="190"/>
        <v>0</v>
      </c>
      <c r="Q486" s="11">
        <f t="shared" si="191"/>
        <v>0</v>
      </c>
      <c r="R486" s="10">
        <f t="shared" si="189"/>
        <v>0</v>
      </c>
    </row>
    <row r="487" spans="1:18">
      <c r="A487" s="60">
        <v>8</v>
      </c>
      <c r="B487" s="60"/>
      <c r="C487" s="12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3">
        <f t="shared" si="185"/>
        <v>0</v>
      </c>
      <c r="O487" s="9">
        <f t="shared" si="186"/>
        <v>0</v>
      </c>
      <c r="P487" s="4">
        <f t="shared" si="190"/>
        <v>0</v>
      </c>
      <c r="Q487" s="11">
        <f t="shared" si="191"/>
        <v>0</v>
      </c>
      <c r="R487" s="10">
        <f t="shared" si="189"/>
        <v>0</v>
      </c>
    </row>
    <row r="488" spans="1:18">
      <c r="A488" s="60">
        <v>9</v>
      </c>
      <c r="B488" s="60"/>
      <c r="C488" s="12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3">
        <f t="shared" si="185"/>
        <v>0</v>
      </c>
      <c r="O488" s="9">
        <f t="shared" si="186"/>
        <v>0</v>
      </c>
      <c r="P488" s="4">
        <f t="shared" si="190"/>
        <v>0</v>
      </c>
      <c r="Q488" s="11">
        <f t="shared" si="191"/>
        <v>0</v>
      </c>
      <c r="R488" s="10">
        <f t="shared" si="189"/>
        <v>0</v>
      </c>
    </row>
    <row r="489" spans="1:18">
      <c r="A489" s="60">
        <v>10</v>
      </c>
      <c r="B489" s="60"/>
      <c r="C489" s="12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3">
        <f t="shared" si="185"/>
        <v>0</v>
      </c>
      <c r="O489" s="9">
        <f t="shared" si="186"/>
        <v>0</v>
      </c>
      <c r="P489" s="4">
        <f t="shared" si="190"/>
        <v>0</v>
      </c>
      <c r="Q489" s="11">
        <f t="shared" si="191"/>
        <v>0</v>
      </c>
      <c r="R489" s="10">
        <f t="shared" si="189"/>
        <v>0</v>
      </c>
    </row>
    <row r="490" spans="1:18">
      <c r="A490" s="63" t="s">
        <v>35</v>
      </c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5"/>
      <c r="R490" s="10">
        <f>SUM(R480:R489)</f>
        <v>0</v>
      </c>
    </row>
    <row r="491" spans="1:18" ht="15.75">
      <c r="A491" s="24" t="s">
        <v>43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8">
      <c r="A492" s="49" t="s">
        <v>44</v>
      </c>
      <c r="B492" s="49"/>
      <c r="C492" s="49"/>
      <c r="D492" s="49"/>
      <c r="E492" s="49"/>
      <c r="F492" s="49"/>
      <c r="G492" s="49"/>
      <c r="H492" s="49"/>
      <c r="I492" s="49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 s="8" customFormat="1">
      <c r="A493" s="49"/>
      <c r="B493" s="49"/>
      <c r="C493" s="49"/>
      <c r="D493" s="49"/>
      <c r="E493" s="49"/>
      <c r="F493" s="49"/>
      <c r="G493" s="49"/>
      <c r="H493" s="49"/>
      <c r="I493" s="49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>
      <c r="A494" s="66" t="s">
        <v>45</v>
      </c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56"/>
      <c r="R494" s="8"/>
    </row>
    <row r="495" spans="1:18" ht="18">
      <c r="A495" s="68" t="s">
        <v>27</v>
      </c>
      <c r="B495" s="69"/>
      <c r="C495" s="69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6"/>
      <c r="R495" s="8"/>
    </row>
    <row r="496" spans="1:18">
      <c r="A496" s="66" t="s">
        <v>46</v>
      </c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56"/>
      <c r="R496" s="8"/>
    </row>
    <row r="497" spans="1:18">
      <c r="A497" s="60">
        <v>1</v>
      </c>
      <c r="B497" s="60"/>
      <c r="C497" s="12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3">
        <f t="shared" ref="N497:N506" si="192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93">IF(F497="OŽ",N497,IF(H497="Ne",IF(J497*0.3&lt;J497-L497,N497,0),IF(J497*0.1&lt;J497-L497,N497,0)))</f>
        <v>0</v>
      </c>
      <c r="P497" s="4">
        <f t="shared" ref="P497" si="194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195">IF(ISERROR(P497*100/N497),0,(P497*100/N497))</f>
        <v>0</v>
      </c>
      <c r="R497" s="10">
        <f t="shared" ref="R497:R506" si="196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>
      <c r="A498" s="60">
        <v>2</v>
      </c>
      <c r="B498" s="60"/>
      <c r="C498" s="12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3">
        <f t="shared" si="192"/>
        <v>0</v>
      </c>
      <c r="O498" s="9">
        <f t="shared" si="193"/>
        <v>0</v>
      </c>
      <c r="P498" s="4">
        <f t="shared" ref="P498:P506" si="197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198">IF(ISERROR(P498*100/N498),0,(P498*100/N498))</f>
        <v>0</v>
      </c>
      <c r="R498" s="10">
        <f t="shared" si="196"/>
        <v>0</v>
      </c>
    </row>
    <row r="499" spans="1:18">
      <c r="A499" s="60">
        <v>3</v>
      </c>
      <c r="B499" s="60"/>
      <c r="C499" s="12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3">
        <f t="shared" si="192"/>
        <v>0</v>
      </c>
      <c r="O499" s="9">
        <f t="shared" si="193"/>
        <v>0</v>
      </c>
      <c r="P499" s="4">
        <f t="shared" si="197"/>
        <v>0</v>
      </c>
      <c r="Q499" s="11">
        <f t="shared" si="198"/>
        <v>0</v>
      </c>
      <c r="R499" s="10">
        <f t="shared" si="196"/>
        <v>0</v>
      </c>
    </row>
    <row r="500" spans="1:18">
      <c r="A500" s="60">
        <v>4</v>
      </c>
      <c r="B500" s="60"/>
      <c r="C500" s="12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3">
        <f t="shared" si="192"/>
        <v>0</v>
      </c>
      <c r="O500" s="9">
        <f t="shared" si="193"/>
        <v>0</v>
      </c>
      <c r="P500" s="4">
        <f t="shared" si="197"/>
        <v>0</v>
      </c>
      <c r="Q500" s="11">
        <f t="shared" si="198"/>
        <v>0</v>
      </c>
      <c r="R500" s="10">
        <f t="shared" si="196"/>
        <v>0</v>
      </c>
    </row>
    <row r="501" spans="1:18">
      <c r="A501" s="60">
        <v>5</v>
      </c>
      <c r="B501" s="60"/>
      <c r="C501" s="12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3">
        <f t="shared" si="192"/>
        <v>0</v>
      </c>
      <c r="O501" s="9">
        <f t="shared" si="193"/>
        <v>0</v>
      </c>
      <c r="P501" s="4">
        <f t="shared" si="197"/>
        <v>0</v>
      </c>
      <c r="Q501" s="11">
        <f t="shared" si="198"/>
        <v>0</v>
      </c>
      <c r="R501" s="10">
        <f t="shared" si="196"/>
        <v>0</v>
      </c>
    </row>
    <row r="502" spans="1:18">
      <c r="A502" s="60">
        <v>6</v>
      </c>
      <c r="B502" s="60"/>
      <c r="C502" s="12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3">
        <f t="shared" si="192"/>
        <v>0</v>
      </c>
      <c r="O502" s="9">
        <f t="shared" si="193"/>
        <v>0</v>
      </c>
      <c r="P502" s="4">
        <f t="shared" si="197"/>
        <v>0</v>
      </c>
      <c r="Q502" s="11">
        <f t="shared" si="198"/>
        <v>0</v>
      </c>
      <c r="R502" s="10">
        <f t="shared" si="196"/>
        <v>0</v>
      </c>
    </row>
    <row r="503" spans="1:18">
      <c r="A503" s="60">
        <v>7</v>
      </c>
      <c r="B503" s="60"/>
      <c r="C503" s="12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3">
        <f t="shared" si="192"/>
        <v>0</v>
      </c>
      <c r="O503" s="9">
        <f t="shared" si="193"/>
        <v>0</v>
      </c>
      <c r="P503" s="4">
        <f t="shared" si="197"/>
        <v>0</v>
      </c>
      <c r="Q503" s="11">
        <f t="shared" si="198"/>
        <v>0</v>
      </c>
      <c r="R503" s="10">
        <f t="shared" si="196"/>
        <v>0</v>
      </c>
    </row>
    <row r="504" spans="1:18">
      <c r="A504" s="60">
        <v>8</v>
      </c>
      <c r="B504" s="60"/>
      <c r="C504" s="12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3">
        <f t="shared" si="192"/>
        <v>0</v>
      </c>
      <c r="O504" s="9">
        <f t="shared" si="193"/>
        <v>0</v>
      </c>
      <c r="P504" s="4">
        <f t="shared" si="197"/>
        <v>0</v>
      </c>
      <c r="Q504" s="11">
        <f t="shared" si="198"/>
        <v>0</v>
      </c>
      <c r="R504" s="10">
        <f t="shared" si="196"/>
        <v>0</v>
      </c>
    </row>
    <row r="505" spans="1:18">
      <c r="A505" s="60">
        <v>9</v>
      </c>
      <c r="B505" s="60"/>
      <c r="C505" s="12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3">
        <f t="shared" si="192"/>
        <v>0</v>
      </c>
      <c r="O505" s="9">
        <f t="shared" si="193"/>
        <v>0</v>
      </c>
      <c r="P505" s="4">
        <f t="shared" si="197"/>
        <v>0</v>
      </c>
      <c r="Q505" s="11">
        <f t="shared" si="198"/>
        <v>0</v>
      </c>
      <c r="R505" s="10">
        <f t="shared" si="196"/>
        <v>0</v>
      </c>
    </row>
    <row r="506" spans="1:18">
      <c r="A506" s="60">
        <v>10</v>
      </c>
      <c r="B506" s="60"/>
      <c r="C506" s="12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3">
        <f t="shared" si="192"/>
        <v>0</v>
      </c>
      <c r="O506" s="9">
        <f t="shared" si="193"/>
        <v>0</v>
      </c>
      <c r="P506" s="4">
        <f t="shared" si="197"/>
        <v>0</v>
      </c>
      <c r="Q506" s="11">
        <f t="shared" si="198"/>
        <v>0</v>
      </c>
      <c r="R506" s="10">
        <f t="shared" si="196"/>
        <v>0</v>
      </c>
    </row>
    <row r="507" spans="1:18">
      <c r="A507" s="63" t="s">
        <v>35</v>
      </c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5"/>
      <c r="R507" s="10">
        <f>SUM(R497:R506)</f>
        <v>0</v>
      </c>
    </row>
    <row r="508" spans="1:18" ht="15.75">
      <c r="A508" s="24" t="s">
        <v>43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>
      <c r="A509" s="49" t="s">
        <v>44</v>
      </c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>
      <c r="A510" s="49"/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>
      <c r="A511" s="66" t="s">
        <v>45</v>
      </c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56"/>
      <c r="R511" s="8"/>
    </row>
    <row r="512" spans="1:18" ht="18">
      <c r="A512" s="68" t="s">
        <v>27</v>
      </c>
      <c r="B512" s="69"/>
      <c r="C512" s="69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6"/>
      <c r="R512" s="8"/>
    </row>
    <row r="513" spans="1:18">
      <c r="A513" s="66" t="s">
        <v>46</v>
      </c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56"/>
      <c r="R513" s="8"/>
    </row>
    <row r="514" spans="1:18">
      <c r="A514" s="60">
        <v>1</v>
      </c>
      <c r="B514" s="60"/>
      <c r="C514" s="12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3">
        <f t="shared" ref="N514:N523" si="199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200">IF(F514="OŽ",N514,IF(H514="Ne",IF(J514*0.3&lt;J514-L514,N514,0),IF(J514*0.1&lt;J514-L514,N514,0)))</f>
        <v>0</v>
      </c>
      <c r="P514" s="4">
        <f t="shared" ref="P514" si="201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202">IF(ISERROR(P514*100/N514),0,(P514*100/N514))</f>
        <v>0</v>
      </c>
      <c r="R514" s="10">
        <f t="shared" ref="R514:R523" si="203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>
      <c r="A515" s="60">
        <v>2</v>
      </c>
      <c r="B515" s="60"/>
      <c r="C515" s="12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3">
        <f t="shared" si="199"/>
        <v>0</v>
      </c>
      <c r="O515" s="9">
        <f t="shared" si="200"/>
        <v>0</v>
      </c>
      <c r="P515" s="4">
        <f t="shared" ref="P515:P523" si="204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205">IF(ISERROR(P515*100/N515),0,(P515*100/N515))</f>
        <v>0</v>
      </c>
      <c r="R515" s="10">
        <f t="shared" si="203"/>
        <v>0</v>
      </c>
    </row>
    <row r="516" spans="1:18">
      <c r="A516" s="60">
        <v>3</v>
      </c>
      <c r="B516" s="60"/>
      <c r="C516" s="12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3">
        <f t="shared" si="199"/>
        <v>0</v>
      </c>
      <c r="O516" s="9">
        <f t="shared" si="200"/>
        <v>0</v>
      </c>
      <c r="P516" s="4">
        <f t="shared" si="204"/>
        <v>0</v>
      </c>
      <c r="Q516" s="11">
        <f t="shared" si="205"/>
        <v>0</v>
      </c>
      <c r="R516" s="10">
        <f t="shared" si="203"/>
        <v>0</v>
      </c>
    </row>
    <row r="517" spans="1:18">
      <c r="A517" s="60">
        <v>4</v>
      </c>
      <c r="B517" s="60"/>
      <c r="C517" s="12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3">
        <f t="shared" si="199"/>
        <v>0</v>
      </c>
      <c r="O517" s="9">
        <f t="shared" si="200"/>
        <v>0</v>
      </c>
      <c r="P517" s="4">
        <f t="shared" si="204"/>
        <v>0</v>
      </c>
      <c r="Q517" s="11">
        <f t="shared" si="205"/>
        <v>0</v>
      </c>
      <c r="R517" s="10">
        <f t="shared" si="203"/>
        <v>0</v>
      </c>
    </row>
    <row r="518" spans="1:18">
      <c r="A518" s="60">
        <v>5</v>
      </c>
      <c r="B518" s="60"/>
      <c r="C518" s="12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3">
        <f t="shared" si="199"/>
        <v>0</v>
      </c>
      <c r="O518" s="9">
        <f t="shared" si="200"/>
        <v>0</v>
      </c>
      <c r="P518" s="4">
        <f t="shared" si="204"/>
        <v>0</v>
      </c>
      <c r="Q518" s="11">
        <f t="shared" si="205"/>
        <v>0</v>
      </c>
      <c r="R518" s="10">
        <f t="shared" si="203"/>
        <v>0</v>
      </c>
    </row>
    <row r="519" spans="1:18">
      <c r="A519" s="60">
        <v>6</v>
      </c>
      <c r="B519" s="60"/>
      <c r="C519" s="12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3">
        <f t="shared" si="199"/>
        <v>0</v>
      </c>
      <c r="O519" s="9">
        <f t="shared" si="200"/>
        <v>0</v>
      </c>
      <c r="P519" s="4">
        <f t="shared" si="204"/>
        <v>0</v>
      </c>
      <c r="Q519" s="11">
        <f t="shared" si="205"/>
        <v>0</v>
      </c>
      <c r="R519" s="10">
        <f t="shared" si="203"/>
        <v>0</v>
      </c>
    </row>
    <row r="520" spans="1:18">
      <c r="A520" s="60">
        <v>7</v>
      </c>
      <c r="B520" s="60"/>
      <c r="C520" s="12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3">
        <f t="shared" si="199"/>
        <v>0</v>
      </c>
      <c r="O520" s="9">
        <f t="shared" si="200"/>
        <v>0</v>
      </c>
      <c r="P520" s="4">
        <f t="shared" si="204"/>
        <v>0</v>
      </c>
      <c r="Q520" s="11">
        <f t="shared" si="205"/>
        <v>0</v>
      </c>
      <c r="R520" s="10">
        <f t="shared" si="203"/>
        <v>0</v>
      </c>
    </row>
    <row r="521" spans="1:18">
      <c r="A521" s="60">
        <v>8</v>
      </c>
      <c r="B521" s="60"/>
      <c r="C521" s="12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3">
        <f t="shared" si="199"/>
        <v>0</v>
      </c>
      <c r="O521" s="9">
        <f t="shared" si="200"/>
        <v>0</v>
      </c>
      <c r="P521" s="4">
        <f t="shared" si="204"/>
        <v>0</v>
      </c>
      <c r="Q521" s="11">
        <f t="shared" si="205"/>
        <v>0</v>
      </c>
      <c r="R521" s="10">
        <f t="shared" si="203"/>
        <v>0</v>
      </c>
    </row>
    <row r="522" spans="1:18">
      <c r="A522" s="60">
        <v>9</v>
      </c>
      <c r="B522" s="60"/>
      <c r="C522" s="12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3">
        <f t="shared" si="199"/>
        <v>0</v>
      </c>
      <c r="O522" s="9">
        <f t="shared" si="200"/>
        <v>0</v>
      </c>
      <c r="P522" s="4">
        <f t="shared" si="204"/>
        <v>0</v>
      </c>
      <c r="Q522" s="11">
        <f t="shared" si="205"/>
        <v>0</v>
      </c>
      <c r="R522" s="10">
        <f t="shared" si="203"/>
        <v>0</v>
      </c>
    </row>
    <row r="523" spans="1:18">
      <c r="A523" s="60">
        <v>10</v>
      </c>
      <c r="B523" s="60"/>
      <c r="C523" s="12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3">
        <f t="shared" si="199"/>
        <v>0</v>
      </c>
      <c r="O523" s="9">
        <f t="shared" si="200"/>
        <v>0</v>
      </c>
      <c r="P523" s="4">
        <f t="shared" si="204"/>
        <v>0</v>
      </c>
      <c r="Q523" s="11">
        <f t="shared" si="205"/>
        <v>0</v>
      </c>
      <c r="R523" s="10">
        <f t="shared" si="203"/>
        <v>0</v>
      </c>
    </row>
    <row r="524" spans="1:18">
      <c r="A524" s="63" t="s">
        <v>35</v>
      </c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5"/>
      <c r="R524" s="10">
        <f>SUM(R514:R523)</f>
        <v>0</v>
      </c>
    </row>
    <row r="525" spans="1:18" ht="15.75">
      <c r="A525" s="24" t="s">
        <v>43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8">
      <c r="A526" s="49" t="s">
        <v>44</v>
      </c>
      <c r="B526" s="49"/>
      <c r="C526" s="49"/>
      <c r="D526" s="49"/>
      <c r="E526" s="49"/>
      <c r="F526" s="49"/>
      <c r="G526" s="49"/>
      <c r="H526" s="49"/>
      <c r="I526" s="49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 s="8" customFormat="1">
      <c r="A527" s="49"/>
      <c r="B527" s="49"/>
      <c r="C527" s="49"/>
      <c r="D527" s="49"/>
      <c r="E527" s="49"/>
      <c r="F527" s="49"/>
      <c r="G527" s="49"/>
      <c r="H527" s="49"/>
      <c r="I527" s="49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>
      <c r="A528" s="66" t="s">
        <v>45</v>
      </c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56"/>
      <c r="R528" s="8"/>
    </row>
    <row r="529" spans="1:18" ht="18">
      <c r="A529" s="68" t="s">
        <v>27</v>
      </c>
      <c r="B529" s="69"/>
      <c r="C529" s="69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6"/>
      <c r="R529" s="8"/>
    </row>
    <row r="530" spans="1:18">
      <c r="A530" s="66" t="s">
        <v>46</v>
      </c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56"/>
      <c r="R530" s="8"/>
    </row>
    <row r="531" spans="1:18">
      <c r="A531" s="60">
        <v>1</v>
      </c>
      <c r="B531" s="60"/>
      <c r="C531" s="12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3">
        <f t="shared" ref="N531:N540" si="206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207">IF(F531="OŽ",N531,IF(H531="Ne",IF(J531*0.3&lt;J531-L531,N531,0),IF(J531*0.1&lt;J531-L531,N531,0)))</f>
        <v>0</v>
      </c>
      <c r="P531" s="4">
        <f t="shared" ref="P531" si="208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209">IF(ISERROR(P531*100/N531),0,(P531*100/N531))</f>
        <v>0</v>
      </c>
      <c r="R531" s="10">
        <f t="shared" ref="R531:R540" si="210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>
      <c r="A532" s="60">
        <v>2</v>
      </c>
      <c r="B532" s="60"/>
      <c r="C532" s="12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3">
        <f t="shared" si="206"/>
        <v>0</v>
      </c>
      <c r="O532" s="9">
        <f t="shared" si="207"/>
        <v>0</v>
      </c>
      <c r="P532" s="4">
        <f t="shared" ref="P532:P540" si="211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212">IF(ISERROR(P532*100/N532),0,(P532*100/N532))</f>
        <v>0</v>
      </c>
      <c r="R532" s="10">
        <f t="shared" si="210"/>
        <v>0</v>
      </c>
    </row>
    <row r="533" spans="1:18">
      <c r="A533" s="60">
        <v>3</v>
      </c>
      <c r="B533" s="60"/>
      <c r="C533" s="12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3">
        <f t="shared" si="206"/>
        <v>0</v>
      </c>
      <c r="O533" s="9">
        <f t="shared" si="207"/>
        <v>0</v>
      </c>
      <c r="P533" s="4">
        <f t="shared" si="211"/>
        <v>0</v>
      </c>
      <c r="Q533" s="11">
        <f t="shared" si="212"/>
        <v>0</v>
      </c>
      <c r="R533" s="10">
        <f t="shared" si="210"/>
        <v>0</v>
      </c>
    </row>
    <row r="534" spans="1:18">
      <c r="A534" s="60">
        <v>4</v>
      </c>
      <c r="B534" s="60"/>
      <c r="C534" s="12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3">
        <f t="shared" si="206"/>
        <v>0</v>
      </c>
      <c r="O534" s="9">
        <f t="shared" si="207"/>
        <v>0</v>
      </c>
      <c r="P534" s="4">
        <f t="shared" si="211"/>
        <v>0</v>
      </c>
      <c r="Q534" s="11">
        <f t="shared" si="212"/>
        <v>0</v>
      </c>
      <c r="R534" s="10">
        <f t="shared" si="210"/>
        <v>0</v>
      </c>
    </row>
    <row r="535" spans="1:18">
      <c r="A535" s="60">
        <v>5</v>
      </c>
      <c r="B535" s="60"/>
      <c r="C535" s="12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3">
        <f t="shared" si="206"/>
        <v>0</v>
      </c>
      <c r="O535" s="9">
        <f t="shared" si="207"/>
        <v>0</v>
      </c>
      <c r="P535" s="4">
        <f t="shared" si="211"/>
        <v>0</v>
      </c>
      <c r="Q535" s="11">
        <f t="shared" si="212"/>
        <v>0</v>
      </c>
      <c r="R535" s="10">
        <f t="shared" si="210"/>
        <v>0</v>
      </c>
    </row>
    <row r="536" spans="1:18">
      <c r="A536" s="60">
        <v>6</v>
      </c>
      <c r="B536" s="60"/>
      <c r="C536" s="12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3">
        <f t="shared" si="206"/>
        <v>0</v>
      </c>
      <c r="O536" s="9">
        <f t="shared" si="207"/>
        <v>0</v>
      </c>
      <c r="P536" s="4">
        <f t="shared" si="211"/>
        <v>0</v>
      </c>
      <c r="Q536" s="11">
        <f t="shared" si="212"/>
        <v>0</v>
      </c>
      <c r="R536" s="10">
        <f t="shared" si="210"/>
        <v>0</v>
      </c>
    </row>
    <row r="537" spans="1:18">
      <c r="A537" s="60">
        <v>7</v>
      </c>
      <c r="B537" s="60"/>
      <c r="C537" s="12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3">
        <f t="shared" si="206"/>
        <v>0</v>
      </c>
      <c r="O537" s="9">
        <f t="shared" si="207"/>
        <v>0</v>
      </c>
      <c r="P537" s="4">
        <f t="shared" si="211"/>
        <v>0</v>
      </c>
      <c r="Q537" s="11">
        <f t="shared" si="212"/>
        <v>0</v>
      </c>
      <c r="R537" s="10">
        <f t="shared" si="210"/>
        <v>0</v>
      </c>
    </row>
    <row r="538" spans="1:18">
      <c r="A538" s="60">
        <v>8</v>
      </c>
      <c r="B538" s="60"/>
      <c r="C538" s="12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3">
        <f t="shared" si="206"/>
        <v>0</v>
      </c>
      <c r="O538" s="9">
        <f t="shared" si="207"/>
        <v>0</v>
      </c>
      <c r="P538" s="4">
        <f t="shared" si="211"/>
        <v>0</v>
      </c>
      <c r="Q538" s="11">
        <f t="shared" si="212"/>
        <v>0</v>
      </c>
      <c r="R538" s="10">
        <f t="shared" si="210"/>
        <v>0</v>
      </c>
    </row>
    <row r="539" spans="1:18">
      <c r="A539" s="60">
        <v>9</v>
      </c>
      <c r="B539" s="60"/>
      <c r="C539" s="12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3">
        <f t="shared" si="206"/>
        <v>0</v>
      </c>
      <c r="O539" s="9">
        <f t="shared" si="207"/>
        <v>0</v>
      </c>
      <c r="P539" s="4">
        <f t="shared" si="211"/>
        <v>0</v>
      </c>
      <c r="Q539" s="11">
        <f t="shared" si="212"/>
        <v>0</v>
      </c>
      <c r="R539" s="10">
        <f t="shared" si="210"/>
        <v>0</v>
      </c>
    </row>
    <row r="540" spans="1:18">
      <c r="A540" s="60">
        <v>10</v>
      </c>
      <c r="B540" s="60"/>
      <c r="C540" s="12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3">
        <f t="shared" si="206"/>
        <v>0</v>
      </c>
      <c r="O540" s="9">
        <f t="shared" si="207"/>
        <v>0</v>
      </c>
      <c r="P540" s="4">
        <f t="shared" si="211"/>
        <v>0</v>
      </c>
      <c r="Q540" s="11">
        <f t="shared" si="212"/>
        <v>0</v>
      </c>
      <c r="R540" s="10">
        <f t="shared" si="210"/>
        <v>0</v>
      </c>
    </row>
    <row r="541" spans="1:18">
      <c r="A541" s="63" t="s">
        <v>35</v>
      </c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5"/>
      <c r="R541" s="10">
        <f>SUM(R531:R540)</f>
        <v>0</v>
      </c>
    </row>
    <row r="542" spans="1:18" ht="15.75">
      <c r="A542" s="24" t="s">
        <v>43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8">
      <c r="A543" s="49" t="s">
        <v>44</v>
      </c>
      <c r="B543" s="49"/>
      <c r="C543" s="49"/>
      <c r="D543" s="49"/>
      <c r="E543" s="49"/>
      <c r="F543" s="49"/>
      <c r="G543" s="49"/>
      <c r="H543" s="49"/>
      <c r="I543" s="49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>
      <c r="A544" s="49"/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ht="13.9" customHeight="1">
      <c r="A545" s="66" t="s">
        <v>45</v>
      </c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56"/>
      <c r="R545" s="8"/>
    </row>
    <row r="546" spans="1:18" ht="15.6" customHeight="1">
      <c r="A546" s="68" t="s">
        <v>27</v>
      </c>
      <c r="B546" s="69"/>
      <c r="C546" s="69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6"/>
      <c r="R546" s="8"/>
    </row>
    <row r="547" spans="1:18" ht="13.9" customHeight="1">
      <c r="A547" s="66" t="s">
        <v>46</v>
      </c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56"/>
      <c r="R547" s="8"/>
    </row>
    <row r="548" spans="1:18">
      <c r="A548" s="60">
        <v>1</v>
      </c>
      <c r="B548" s="60"/>
      <c r="C548" s="12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3">
        <f t="shared" ref="N548:N557" si="213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214">IF(F548="OŽ",N548,IF(H548="Ne",IF(J548*0.3&lt;J548-L548,N548,0),IF(J548*0.1&lt;J548-L548,N548,0)))</f>
        <v>0</v>
      </c>
      <c r="P548" s="4">
        <f t="shared" ref="P548" si="215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216">IF(ISERROR(P548*100/N548),0,(P548*100/N548))</f>
        <v>0</v>
      </c>
      <c r="R548" s="10">
        <f t="shared" ref="R548:R557" si="217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>
      <c r="A549" s="60">
        <v>2</v>
      </c>
      <c r="B549" s="60"/>
      <c r="C549" s="12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3">
        <f t="shared" si="213"/>
        <v>0</v>
      </c>
      <c r="O549" s="9">
        <f t="shared" si="214"/>
        <v>0</v>
      </c>
      <c r="P549" s="4">
        <f t="shared" ref="P549:P557" si="21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219">IF(ISERROR(P549*100/N549),0,(P549*100/N549))</f>
        <v>0</v>
      </c>
      <c r="R549" s="10">
        <f t="shared" si="217"/>
        <v>0</v>
      </c>
    </row>
    <row r="550" spans="1:18">
      <c r="A550" s="60">
        <v>3</v>
      </c>
      <c r="B550" s="60"/>
      <c r="C550" s="12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3">
        <f t="shared" si="213"/>
        <v>0</v>
      </c>
      <c r="O550" s="9">
        <f t="shared" si="214"/>
        <v>0</v>
      </c>
      <c r="P550" s="4">
        <f t="shared" si="218"/>
        <v>0</v>
      </c>
      <c r="Q550" s="11">
        <f t="shared" si="219"/>
        <v>0</v>
      </c>
      <c r="R550" s="10">
        <f t="shared" si="217"/>
        <v>0</v>
      </c>
    </row>
    <row r="551" spans="1:18">
      <c r="A551" s="60">
        <v>4</v>
      </c>
      <c r="B551" s="60"/>
      <c r="C551" s="12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3">
        <f t="shared" si="213"/>
        <v>0</v>
      </c>
      <c r="O551" s="9">
        <f t="shared" si="214"/>
        <v>0</v>
      </c>
      <c r="P551" s="4">
        <f t="shared" si="218"/>
        <v>0</v>
      </c>
      <c r="Q551" s="11">
        <f t="shared" si="219"/>
        <v>0</v>
      </c>
      <c r="R551" s="10">
        <f t="shared" si="217"/>
        <v>0</v>
      </c>
    </row>
    <row r="552" spans="1:18">
      <c r="A552" s="60">
        <v>5</v>
      </c>
      <c r="B552" s="60"/>
      <c r="C552" s="12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3">
        <f t="shared" si="213"/>
        <v>0</v>
      </c>
      <c r="O552" s="9">
        <f t="shared" si="214"/>
        <v>0</v>
      </c>
      <c r="P552" s="4">
        <f t="shared" si="218"/>
        <v>0</v>
      </c>
      <c r="Q552" s="11">
        <f t="shared" si="219"/>
        <v>0</v>
      </c>
      <c r="R552" s="10">
        <f t="shared" si="217"/>
        <v>0</v>
      </c>
    </row>
    <row r="553" spans="1:18">
      <c r="A553" s="60">
        <v>6</v>
      </c>
      <c r="B553" s="60"/>
      <c r="C553" s="12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3">
        <f t="shared" si="213"/>
        <v>0</v>
      </c>
      <c r="O553" s="9">
        <f t="shared" si="214"/>
        <v>0</v>
      </c>
      <c r="P553" s="4">
        <f t="shared" si="218"/>
        <v>0</v>
      </c>
      <c r="Q553" s="11">
        <f t="shared" si="219"/>
        <v>0</v>
      </c>
      <c r="R553" s="10">
        <f t="shared" si="217"/>
        <v>0</v>
      </c>
    </row>
    <row r="554" spans="1:18">
      <c r="A554" s="60">
        <v>7</v>
      </c>
      <c r="B554" s="60"/>
      <c r="C554" s="12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3">
        <f t="shared" si="213"/>
        <v>0</v>
      </c>
      <c r="O554" s="9">
        <f t="shared" si="214"/>
        <v>0</v>
      </c>
      <c r="P554" s="4">
        <f t="shared" si="218"/>
        <v>0</v>
      </c>
      <c r="Q554" s="11">
        <f t="shared" si="219"/>
        <v>0</v>
      </c>
      <c r="R554" s="10">
        <f t="shared" si="217"/>
        <v>0</v>
      </c>
    </row>
    <row r="555" spans="1:18">
      <c r="A555" s="60">
        <v>8</v>
      </c>
      <c r="B555" s="60"/>
      <c r="C555" s="12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3">
        <f t="shared" si="213"/>
        <v>0</v>
      </c>
      <c r="O555" s="9">
        <f t="shared" si="214"/>
        <v>0</v>
      </c>
      <c r="P555" s="4">
        <f t="shared" si="218"/>
        <v>0</v>
      </c>
      <c r="Q555" s="11">
        <f t="shared" si="219"/>
        <v>0</v>
      </c>
      <c r="R555" s="10">
        <f t="shared" si="217"/>
        <v>0</v>
      </c>
    </row>
    <row r="556" spans="1:18">
      <c r="A556" s="60">
        <v>9</v>
      </c>
      <c r="B556" s="60"/>
      <c r="C556" s="12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3">
        <f t="shared" si="213"/>
        <v>0</v>
      </c>
      <c r="O556" s="9">
        <f t="shared" si="214"/>
        <v>0</v>
      </c>
      <c r="P556" s="4">
        <f t="shared" si="218"/>
        <v>0</v>
      </c>
      <c r="Q556" s="11">
        <f t="shared" si="219"/>
        <v>0</v>
      </c>
      <c r="R556" s="10">
        <f t="shared" si="217"/>
        <v>0</v>
      </c>
    </row>
    <row r="557" spans="1:18">
      <c r="A557" s="60">
        <v>10</v>
      </c>
      <c r="B557" s="60"/>
      <c r="C557" s="12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3">
        <f t="shared" si="213"/>
        <v>0</v>
      </c>
      <c r="O557" s="9">
        <f t="shared" si="214"/>
        <v>0</v>
      </c>
      <c r="P557" s="4">
        <f t="shared" si="218"/>
        <v>0</v>
      </c>
      <c r="Q557" s="11">
        <f t="shared" si="219"/>
        <v>0</v>
      </c>
      <c r="R557" s="10">
        <f t="shared" si="217"/>
        <v>0</v>
      </c>
    </row>
    <row r="558" spans="1:18" ht="13.9" customHeight="1">
      <c r="A558" s="63" t="s">
        <v>35</v>
      </c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5"/>
      <c r="R558" s="10">
        <f>SUM(R548:R557)</f>
        <v>0</v>
      </c>
    </row>
    <row r="559" spans="1:18" ht="15.75">
      <c r="A559" s="24" t="s">
        <v>43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>
      <c r="A560" s="49" t="s">
        <v>44</v>
      </c>
      <c r="B560" s="49"/>
      <c r="C560" s="49"/>
      <c r="D560" s="49"/>
      <c r="E560" s="49"/>
      <c r="F560" s="49"/>
      <c r="G560" s="49"/>
      <c r="H560" s="49"/>
      <c r="I560" s="49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>
      <c r="A561" s="49"/>
      <c r="B561" s="49"/>
      <c r="C561" s="49"/>
      <c r="D561" s="49"/>
      <c r="E561" s="49"/>
      <c r="F561" s="49"/>
      <c r="G561" s="49"/>
      <c r="H561" s="49"/>
      <c r="I561" s="49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>
      <c r="A562" s="66" t="s">
        <v>45</v>
      </c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56"/>
      <c r="R562" s="8"/>
    </row>
    <row r="563" spans="1:18" ht="18">
      <c r="A563" s="68" t="s">
        <v>27</v>
      </c>
      <c r="B563" s="69"/>
      <c r="C563" s="69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6"/>
      <c r="R563" s="8"/>
    </row>
    <row r="564" spans="1:18">
      <c r="A564" s="66" t="s">
        <v>46</v>
      </c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56"/>
      <c r="R564" s="8"/>
    </row>
    <row r="565" spans="1:18">
      <c r="A565" s="60">
        <v>1</v>
      </c>
      <c r="B565" s="60"/>
      <c r="C565" s="12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3">
        <f t="shared" ref="N565:N574" si="220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21">IF(F565="OŽ",N565,IF(H565="Ne",IF(J565*0.3&lt;J565-L565,N565,0),IF(J565*0.1&lt;J565-L565,N565,0)))</f>
        <v>0</v>
      </c>
      <c r="P565" s="4">
        <f t="shared" ref="P565" si="222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23">IF(ISERROR(P565*100/N565),0,(P565*100/N565))</f>
        <v>0</v>
      </c>
      <c r="R565" s="10">
        <f t="shared" ref="R565:R574" si="224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>
      <c r="A566" s="60">
        <v>2</v>
      </c>
      <c r="B566" s="60"/>
      <c r="C566" s="12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3">
        <f t="shared" si="220"/>
        <v>0</v>
      </c>
      <c r="O566" s="9">
        <f t="shared" si="221"/>
        <v>0</v>
      </c>
      <c r="P566" s="4">
        <f t="shared" ref="P566:P574" si="225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26">IF(ISERROR(P566*100/N566),0,(P566*100/N566))</f>
        <v>0</v>
      </c>
      <c r="R566" s="10">
        <f t="shared" si="224"/>
        <v>0</v>
      </c>
    </row>
    <row r="567" spans="1:18">
      <c r="A567" s="60">
        <v>3</v>
      </c>
      <c r="B567" s="60"/>
      <c r="C567" s="12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3">
        <f t="shared" si="220"/>
        <v>0</v>
      </c>
      <c r="O567" s="9">
        <f t="shared" si="221"/>
        <v>0</v>
      </c>
      <c r="P567" s="4">
        <f t="shared" si="225"/>
        <v>0</v>
      </c>
      <c r="Q567" s="11">
        <f t="shared" si="226"/>
        <v>0</v>
      </c>
      <c r="R567" s="10">
        <f t="shared" si="224"/>
        <v>0</v>
      </c>
    </row>
    <row r="568" spans="1:18">
      <c r="A568" s="60">
        <v>4</v>
      </c>
      <c r="B568" s="60"/>
      <c r="C568" s="12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3">
        <f t="shared" si="220"/>
        <v>0</v>
      </c>
      <c r="O568" s="9">
        <f t="shared" si="221"/>
        <v>0</v>
      </c>
      <c r="P568" s="4">
        <f t="shared" si="225"/>
        <v>0</v>
      </c>
      <c r="Q568" s="11">
        <f t="shared" si="226"/>
        <v>0</v>
      </c>
      <c r="R568" s="10">
        <f t="shared" si="224"/>
        <v>0</v>
      </c>
    </row>
    <row r="569" spans="1:18">
      <c r="A569" s="60">
        <v>5</v>
      </c>
      <c r="B569" s="60"/>
      <c r="C569" s="12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3">
        <f t="shared" si="220"/>
        <v>0</v>
      </c>
      <c r="O569" s="9">
        <f t="shared" si="221"/>
        <v>0</v>
      </c>
      <c r="P569" s="4">
        <f t="shared" si="225"/>
        <v>0</v>
      </c>
      <c r="Q569" s="11">
        <f t="shared" si="226"/>
        <v>0</v>
      </c>
      <c r="R569" s="10">
        <f t="shared" si="224"/>
        <v>0</v>
      </c>
    </row>
    <row r="570" spans="1:18">
      <c r="A570" s="60">
        <v>6</v>
      </c>
      <c r="B570" s="60"/>
      <c r="C570" s="12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3">
        <f t="shared" si="220"/>
        <v>0</v>
      </c>
      <c r="O570" s="9">
        <f t="shared" si="221"/>
        <v>0</v>
      </c>
      <c r="P570" s="4">
        <f t="shared" si="225"/>
        <v>0</v>
      </c>
      <c r="Q570" s="11">
        <f t="shared" si="226"/>
        <v>0</v>
      </c>
      <c r="R570" s="10">
        <f t="shared" si="224"/>
        <v>0</v>
      </c>
    </row>
    <row r="571" spans="1:18">
      <c r="A571" s="60">
        <v>7</v>
      </c>
      <c r="B571" s="60"/>
      <c r="C571" s="12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3">
        <f t="shared" si="220"/>
        <v>0</v>
      </c>
      <c r="O571" s="9">
        <f t="shared" si="221"/>
        <v>0</v>
      </c>
      <c r="P571" s="4">
        <f t="shared" si="225"/>
        <v>0</v>
      </c>
      <c r="Q571" s="11">
        <f t="shared" si="226"/>
        <v>0</v>
      </c>
      <c r="R571" s="10">
        <f t="shared" si="224"/>
        <v>0</v>
      </c>
    </row>
    <row r="572" spans="1:18">
      <c r="A572" s="60">
        <v>8</v>
      </c>
      <c r="B572" s="60"/>
      <c r="C572" s="12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3">
        <f t="shared" si="220"/>
        <v>0</v>
      </c>
      <c r="O572" s="9">
        <f t="shared" si="221"/>
        <v>0</v>
      </c>
      <c r="P572" s="4">
        <f t="shared" si="225"/>
        <v>0</v>
      </c>
      <c r="Q572" s="11">
        <f t="shared" si="226"/>
        <v>0</v>
      </c>
      <c r="R572" s="10">
        <f t="shared" si="224"/>
        <v>0</v>
      </c>
    </row>
    <row r="573" spans="1:18">
      <c r="A573" s="60">
        <v>9</v>
      </c>
      <c r="B573" s="60"/>
      <c r="C573" s="12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3">
        <f t="shared" si="220"/>
        <v>0</v>
      </c>
      <c r="O573" s="9">
        <f t="shared" si="221"/>
        <v>0</v>
      </c>
      <c r="P573" s="4">
        <f t="shared" si="225"/>
        <v>0</v>
      </c>
      <c r="Q573" s="11">
        <f t="shared" si="226"/>
        <v>0</v>
      </c>
      <c r="R573" s="10">
        <f t="shared" si="224"/>
        <v>0</v>
      </c>
    </row>
    <row r="574" spans="1:18">
      <c r="A574" s="60">
        <v>10</v>
      </c>
      <c r="B574" s="60"/>
      <c r="C574" s="12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3">
        <f t="shared" si="220"/>
        <v>0</v>
      </c>
      <c r="O574" s="9">
        <f t="shared" si="221"/>
        <v>0</v>
      </c>
      <c r="P574" s="4">
        <f t="shared" si="225"/>
        <v>0</v>
      </c>
      <c r="Q574" s="11">
        <f t="shared" si="226"/>
        <v>0</v>
      </c>
      <c r="R574" s="10">
        <f t="shared" si="224"/>
        <v>0</v>
      </c>
    </row>
    <row r="575" spans="1:18">
      <c r="A575" s="63" t="s">
        <v>35</v>
      </c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5"/>
      <c r="R575" s="10">
        <f>SUM(R565:R574)</f>
        <v>0</v>
      </c>
    </row>
    <row r="576" spans="1:18" ht="15.75">
      <c r="A576" s="24" t="s">
        <v>43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>
      <c r="A577" s="49" t="s">
        <v>44</v>
      </c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>
      <c r="A578" s="49"/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>
      <c r="A579" s="66" t="s">
        <v>45</v>
      </c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56"/>
      <c r="R579" s="8"/>
    </row>
    <row r="580" spans="1:18" ht="18">
      <c r="A580" s="68" t="s">
        <v>27</v>
      </c>
      <c r="B580" s="69"/>
      <c r="C580" s="69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6"/>
      <c r="R580" s="8"/>
    </row>
    <row r="581" spans="1:18">
      <c r="A581" s="66" t="s">
        <v>46</v>
      </c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56"/>
      <c r="R581" s="8"/>
    </row>
    <row r="582" spans="1:18">
      <c r="A582" s="60">
        <v>1</v>
      </c>
      <c r="B582" s="60"/>
      <c r="C582" s="12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3">
        <f t="shared" ref="N582:N591" si="227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28">IF(F582="OŽ",N582,IF(H582="Ne",IF(J582*0.3&lt;J582-L582,N582,0),IF(J582*0.1&lt;J582-L582,N582,0)))</f>
        <v>0</v>
      </c>
      <c r="P582" s="4">
        <f t="shared" ref="P582" si="229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30">IF(ISERROR(P582*100/N582),0,(P582*100/N582))</f>
        <v>0</v>
      </c>
      <c r="R582" s="10">
        <f t="shared" ref="R582:R591" si="231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>
      <c r="A583" s="60">
        <v>2</v>
      </c>
      <c r="B583" s="60"/>
      <c r="C583" s="12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3">
        <f t="shared" si="227"/>
        <v>0</v>
      </c>
      <c r="O583" s="9">
        <f t="shared" si="228"/>
        <v>0</v>
      </c>
      <c r="P583" s="4">
        <f t="shared" ref="P583:P591" si="232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33">IF(ISERROR(P583*100/N583),0,(P583*100/N583))</f>
        <v>0</v>
      </c>
      <c r="R583" s="10">
        <f t="shared" si="231"/>
        <v>0</v>
      </c>
    </row>
    <row r="584" spans="1:18">
      <c r="A584" s="60">
        <v>3</v>
      </c>
      <c r="B584" s="60"/>
      <c r="C584" s="12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3">
        <f t="shared" si="227"/>
        <v>0</v>
      </c>
      <c r="O584" s="9">
        <f t="shared" si="228"/>
        <v>0</v>
      </c>
      <c r="P584" s="4">
        <f t="shared" si="232"/>
        <v>0</v>
      </c>
      <c r="Q584" s="11">
        <f t="shared" si="233"/>
        <v>0</v>
      </c>
      <c r="R584" s="10">
        <f t="shared" si="231"/>
        <v>0</v>
      </c>
    </row>
    <row r="585" spans="1:18">
      <c r="A585" s="60">
        <v>4</v>
      </c>
      <c r="B585" s="60"/>
      <c r="C585" s="12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3">
        <f t="shared" si="227"/>
        <v>0</v>
      </c>
      <c r="O585" s="9">
        <f t="shared" si="228"/>
        <v>0</v>
      </c>
      <c r="P585" s="4">
        <f t="shared" si="232"/>
        <v>0</v>
      </c>
      <c r="Q585" s="11">
        <f t="shared" si="233"/>
        <v>0</v>
      </c>
      <c r="R585" s="10">
        <f t="shared" si="231"/>
        <v>0</v>
      </c>
    </row>
    <row r="586" spans="1:18">
      <c r="A586" s="60">
        <v>5</v>
      </c>
      <c r="B586" s="60"/>
      <c r="C586" s="12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3">
        <f t="shared" si="227"/>
        <v>0</v>
      </c>
      <c r="O586" s="9">
        <f t="shared" si="228"/>
        <v>0</v>
      </c>
      <c r="P586" s="4">
        <f t="shared" si="232"/>
        <v>0</v>
      </c>
      <c r="Q586" s="11">
        <f t="shared" si="233"/>
        <v>0</v>
      </c>
      <c r="R586" s="10">
        <f t="shared" si="231"/>
        <v>0</v>
      </c>
    </row>
    <row r="587" spans="1:18">
      <c r="A587" s="60">
        <v>6</v>
      </c>
      <c r="B587" s="60"/>
      <c r="C587" s="12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3">
        <f t="shared" si="227"/>
        <v>0</v>
      </c>
      <c r="O587" s="9">
        <f t="shared" si="228"/>
        <v>0</v>
      </c>
      <c r="P587" s="4">
        <f t="shared" si="232"/>
        <v>0</v>
      </c>
      <c r="Q587" s="11">
        <f t="shared" si="233"/>
        <v>0</v>
      </c>
      <c r="R587" s="10">
        <f t="shared" si="231"/>
        <v>0</v>
      </c>
    </row>
    <row r="588" spans="1:18">
      <c r="A588" s="60">
        <v>7</v>
      </c>
      <c r="B588" s="60"/>
      <c r="C588" s="12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3">
        <f t="shared" si="227"/>
        <v>0</v>
      </c>
      <c r="O588" s="9">
        <f t="shared" si="228"/>
        <v>0</v>
      </c>
      <c r="P588" s="4">
        <f t="shared" si="232"/>
        <v>0</v>
      </c>
      <c r="Q588" s="11">
        <f t="shared" si="233"/>
        <v>0</v>
      </c>
      <c r="R588" s="10">
        <f t="shared" si="231"/>
        <v>0</v>
      </c>
    </row>
    <row r="589" spans="1:18">
      <c r="A589" s="60">
        <v>8</v>
      </c>
      <c r="B589" s="60"/>
      <c r="C589" s="12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3">
        <f t="shared" si="227"/>
        <v>0</v>
      </c>
      <c r="O589" s="9">
        <f t="shared" si="228"/>
        <v>0</v>
      </c>
      <c r="P589" s="4">
        <f t="shared" si="232"/>
        <v>0</v>
      </c>
      <c r="Q589" s="11">
        <f t="shared" si="233"/>
        <v>0</v>
      </c>
      <c r="R589" s="10">
        <f t="shared" si="231"/>
        <v>0</v>
      </c>
    </row>
    <row r="590" spans="1:18">
      <c r="A590" s="60">
        <v>9</v>
      </c>
      <c r="B590" s="60"/>
      <c r="C590" s="12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3">
        <f t="shared" si="227"/>
        <v>0</v>
      </c>
      <c r="O590" s="9">
        <f t="shared" si="228"/>
        <v>0</v>
      </c>
      <c r="P590" s="4">
        <f t="shared" si="232"/>
        <v>0</v>
      </c>
      <c r="Q590" s="11">
        <f t="shared" si="233"/>
        <v>0</v>
      </c>
      <c r="R590" s="10">
        <f t="shared" si="231"/>
        <v>0</v>
      </c>
    </row>
    <row r="591" spans="1:18">
      <c r="A591" s="60">
        <v>10</v>
      </c>
      <c r="B591" s="60"/>
      <c r="C591" s="12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3">
        <f t="shared" si="227"/>
        <v>0</v>
      </c>
      <c r="O591" s="9">
        <f t="shared" si="228"/>
        <v>0</v>
      </c>
      <c r="P591" s="4">
        <f t="shared" si="232"/>
        <v>0</v>
      </c>
      <c r="Q591" s="11">
        <f t="shared" si="233"/>
        <v>0</v>
      </c>
      <c r="R591" s="10">
        <f t="shared" si="231"/>
        <v>0</v>
      </c>
    </row>
    <row r="592" spans="1:18">
      <c r="A592" s="63" t="s">
        <v>35</v>
      </c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5"/>
      <c r="R592" s="10">
        <f>SUM(R582:R591)</f>
        <v>0</v>
      </c>
    </row>
    <row r="593" spans="1:18" ht="15.75">
      <c r="A593" s="24" t="s">
        <v>43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</row>
    <row r="594" spans="1:18">
      <c r="A594" s="49" t="s">
        <v>44</v>
      </c>
      <c r="B594" s="49"/>
      <c r="C594" s="49"/>
      <c r="D594" s="49"/>
      <c r="E594" s="49"/>
      <c r="F594" s="49"/>
      <c r="G594" s="49"/>
      <c r="H594" s="49"/>
      <c r="I594" s="49"/>
      <c r="J594" s="15"/>
      <c r="K594" s="15"/>
      <c r="L594" s="15"/>
      <c r="M594" s="15"/>
      <c r="N594" s="15"/>
      <c r="O594" s="15"/>
      <c r="P594" s="15"/>
      <c r="Q594" s="15"/>
      <c r="R594" s="16"/>
    </row>
    <row r="595" spans="1:18" s="8" customFormat="1">
      <c r="A595" s="49"/>
      <c r="B595" s="49"/>
      <c r="C595" s="49"/>
      <c r="D595" s="49"/>
      <c r="E595" s="49"/>
      <c r="F595" s="49"/>
      <c r="G595" s="49"/>
      <c r="H595" s="49"/>
      <c r="I595" s="49"/>
      <c r="J595" s="15"/>
      <c r="K595" s="15"/>
      <c r="L595" s="15"/>
      <c r="M595" s="15"/>
      <c r="N595" s="15"/>
      <c r="O595" s="15"/>
      <c r="P595" s="15"/>
      <c r="Q595" s="15"/>
      <c r="R595" s="16"/>
    </row>
    <row r="596" spans="1:18">
      <c r="A596" s="66" t="s">
        <v>45</v>
      </c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56"/>
      <c r="R596" s="8"/>
    </row>
    <row r="597" spans="1:18" ht="18">
      <c r="A597" s="68" t="s">
        <v>27</v>
      </c>
      <c r="B597" s="69"/>
      <c r="C597" s="69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6"/>
      <c r="R597" s="8"/>
    </row>
    <row r="598" spans="1:18">
      <c r="A598" s="66" t="s">
        <v>46</v>
      </c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56"/>
      <c r="R598" s="8"/>
    </row>
    <row r="599" spans="1:18">
      <c r="A599" s="60">
        <v>1</v>
      </c>
      <c r="B599" s="60"/>
      <c r="C599" s="12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3">
        <f t="shared" ref="N599:N607" si="234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35">IF(F599="OŽ",N599,IF(H599="Ne",IF(J599*0.3&lt;J599-L599,N599,0),IF(J599*0.1&lt;J599-L599,N599,0)))</f>
        <v>0</v>
      </c>
      <c r="P599" s="4">
        <f t="shared" ref="P599" si="236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1">
        <f t="shared" ref="Q599" si="237">IF(ISERROR(P599*100/N599),0,(P599*100/N599))</f>
        <v>0</v>
      </c>
      <c r="R599" s="10">
        <f t="shared" ref="R599:R607" si="238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>
      <c r="A600" s="60">
        <v>2</v>
      </c>
      <c r="B600" s="60"/>
      <c r="C600" s="12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3">
        <f t="shared" si="234"/>
        <v>0</v>
      </c>
      <c r="O600" s="9">
        <f t="shared" si="235"/>
        <v>0</v>
      </c>
      <c r="P600" s="4">
        <f t="shared" ref="P600:P608" si="239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:Q608" si="240">IF(ISERROR(P600*100/N600),0,(P600*100/N600))</f>
        <v>0</v>
      </c>
      <c r="R600" s="10">
        <f t="shared" si="238"/>
        <v>0</v>
      </c>
    </row>
    <row r="601" spans="1:18">
      <c r="A601" s="60">
        <v>3</v>
      </c>
      <c r="B601" s="60"/>
      <c r="C601" s="12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3">
        <f t="shared" si="234"/>
        <v>0</v>
      </c>
      <c r="O601" s="9">
        <f t="shared" si="235"/>
        <v>0</v>
      </c>
      <c r="P601" s="4">
        <f t="shared" si="239"/>
        <v>0</v>
      </c>
      <c r="Q601" s="11">
        <f t="shared" si="240"/>
        <v>0</v>
      </c>
      <c r="R601" s="10">
        <f t="shared" si="238"/>
        <v>0</v>
      </c>
    </row>
    <row r="602" spans="1:18">
      <c r="A602" s="60">
        <v>4</v>
      </c>
      <c r="B602" s="60"/>
      <c r="C602" s="12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3">
        <f t="shared" si="234"/>
        <v>0</v>
      </c>
      <c r="O602" s="9">
        <f t="shared" si="235"/>
        <v>0</v>
      </c>
      <c r="P602" s="4">
        <f t="shared" si="239"/>
        <v>0</v>
      </c>
      <c r="Q602" s="11">
        <f t="shared" si="240"/>
        <v>0</v>
      </c>
      <c r="R602" s="10">
        <f t="shared" si="238"/>
        <v>0</v>
      </c>
    </row>
    <row r="603" spans="1:18">
      <c r="A603" s="60">
        <v>5</v>
      </c>
      <c r="B603" s="60"/>
      <c r="C603" s="12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3">
        <f t="shared" si="234"/>
        <v>0</v>
      </c>
      <c r="O603" s="9">
        <f t="shared" si="235"/>
        <v>0</v>
      </c>
      <c r="P603" s="4">
        <f t="shared" si="239"/>
        <v>0</v>
      </c>
      <c r="Q603" s="11">
        <f t="shared" si="240"/>
        <v>0</v>
      </c>
      <c r="R603" s="10">
        <f t="shared" si="238"/>
        <v>0</v>
      </c>
    </row>
    <row r="604" spans="1:18">
      <c r="A604" s="60">
        <v>6</v>
      </c>
      <c r="B604" s="60"/>
      <c r="C604" s="12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3">
        <f t="shared" si="234"/>
        <v>0</v>
      </c>
      <c r="O604" s="9">
        <f t="shared" si="235"/>
        <v>0</v>
      </c>
      <c r="P604" s="4">
        <f t="shared" si="239"/>
        <v>0</v>
      </c>
      <c r="Q604" s="11">
        <f t="shared" si="240"/>
        <v>0</v>
      </c>
      <c r="R604" s="10">
        <f t="shared" si="238"/>
        <v>0</v>
      </c>
    </row>
    <row r="605" spans="1:18">
      <c r="A605" s="60">
        <v>7</v>
      </c>
      <c r="B605" s="60"/>
      <c r="C605" s="12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3">
        <f t="shared" si="234"/>
        <v>0</v>
      </c>
      <c r="O605" s="9">
        <f t="shared" si="235"/>
        <v>0</v>
      </c>
      <c r="P605" s="4">
        <f t="shared" si="239"/>
        <v>0</v>
      </c>
      <c r="Q605" s="11">
        <f t="shared" si="240"/>
        <v>0</v>
      </c>
      <c r="R605" s="10">
        <f t="shared" si="238"/>
        <v>0</v>
      </c>
    </row>
    <row r="606" spans="1:18">
      <c r="A606" s="60">
        <v>8</v>
      </c>
      <c r="B606" s="60"/>
      <c r="C606" s="12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3">
        <f t="shared" si="234"/>
        <v>0</v>
      </c>
      <c r="O606" s="9">
        <f t="shared" si="235"/>
        <v>0</v>
      </c>
      <c r="P606" s="4">
        <f t="shared" si="239"/>
        <v>0</v>
      </c>
      <c r="Q606" s="11">
        <f t="shared" si="240"/>
        <v>0</v>
      </c>
      <c r="R606" s="10">
        <f t="shared" si="238"/>
        <v>0</v>
      </c>
    </row>
    <row r="607" spans="1:18">
      <c r="A607" s="60">
        <v>9</v>
      </c>
      <c r="B607" s="60"/>
      <c r="C607" s="12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3">
        <f t="shared" si="234"/>
        <v>0</v>
      </c>
      <c r="O607" s="9">
        <f t="shared" si="235"/>
        <v>0</v>
      </c>
      <c r="P607" s="4">
        <f t="shared" si="239"/>
        <v>0</v>
      </c>
      <c r="Q607" s="11">
        <f t="shared" si="240"/>
        <v>0</v>
      </c>
      <c r="R607" s="10">
        <f t="shared" si="238"/>
        <v>0</v>
      </c>
    </row>
    <row r="608" spans="1:18">
      <c r="A608" s="60">
        <v>10</v>
      </c>
      <c r="B608" s="60"/>
      <c r="C608" s="12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39"/>
        <v>0</v>
      </c>
      <c r="Q608" s="11">
        <f t="shared" si="240"/>
        <v>0</v>
      </c>
      <c r="R608" s="10">
        <f>IF(Q608&lt;=30,O608+P608,O608+O608*0.3)*IF(G608=1,0.4,IF(G608=2,0.75,IF(G608="1 (kas 4 m. 1 k. nerengiamos)",0.52,1)))*IF(D608="olimpinė",1,IF(M608="Ne",0.5,1))*IF(OR(A$5="Lietuvos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federacija"),IF(OR(J608&lt;8,K608&lt;16),0,1),1)*E608*IF(I608&lt;=1,1,1/I608)*IF(OR(A$5="Lietuvos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9" spans="1:18">
      <c r="A609" s="63" t="s">
        <v>35</v>
      </c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5"/>
      <c r="R609" s="10">
        <f>SUM(R599:R608)</f>
        <v>0</v>
      </c>
    </row>
    <row r="610" spans="1:18" ht="15.75">
      <c r="A610" s="24" t="s">
        <v>43</v>
      </c>
      <c r="B610" s="2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>
      <c r="A611" s="49" t="s">
        <v>44</v>
      </c>
      <c r="B611" s="49"/>
      <c r="C611" s="49"/>
      <c r="D611" s="49"/>
      <c r="E611" s="49"/>
      <c r="F611" s="49"/>
      <c r="G611" s="49"/>
      <c r="H611" s="49"/>
      <c r="I611" s="49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>
      <c r="A612" s="49"/>
      <c r="B612" s="49"/>
      <c r="C612" s="49"/>
      <c r="D612" s="49"/>
      <c r="E612" s="49"/>
      <c r="F612" s="49"/>
      <c r="G612" s="49"/>
      <c r="H612" s="49"/>
      <c r="I612" s="49"/>
      <c r="J612" s="15"/>
      <c r="K612" s="15"/>
      <c r="L612" s="15"/>
      <c r="M612" s="15"/>
      <c r="N612" s="15"/>
      <c r="O612" s="15"/>
      <c r="P612" s="15"/>
      <c r="Q612" s="15"/>
      <c r="R612" s="16"/>
    </row>
    <row r="613" spans="1:18">
      <c r="A613" s="70" t="s">
        <v>47</v>
      </c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2"/>
      <c r="R613" s="94">
        <f>SUM(R29+R47+R66+R83+R100+R117+R134+R151+R168+R185+R202+R219+R236+R253+R270+R286+R303+R320+R337+R354+R371+R388+R405+R422+R439+R456+R473+R490+R507+R524+R541+R558+R575+R592+R609)</f>
        <v>314.68012500000003</v>
      </c>
    </row>
    <row r="614" spans="1:18">
      <c r="A614" s="73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5"/>
      <c r="R614" s="95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7"/>
    </row>
    <row r="616" spans="1:18" ht="15.75">
      <c r="A616" s="79" t="s">
        <v>48</v>
      </c>
      <c r="B616" s="79"/>
      <c r="C616" s="79"/>
      <c r="D616" s="79"/>
      <c r="E616" s="79"/>
      <c r="F616" s="8"/>
      <c r="G616" s="8"/>
      <c r="H616" s="8"/>
      <c r="J616" s="8"/>
      <c r="L616" s="8"/>
      <c r="M616" s="8"/>
      <c r="R616" s="8"/>
    </row>
    <row r="617" spans="1:18" ht="15.75">
      <c r="A617" s="57"/>
      <c r="B617" s="57"/>
      <c r="C617" s="57"/>
      <c r="D617" s="57"/>
      <c r="E617" s="57"/>
      <c r="F617" s="8"/>
      <c r="G617" s="8"/>
      <c r="H617" s="8"/>
      <c r="J617" s="8"/>
      <c r="L617" s="8"/>
      <c r="M617" s="8"/>
      <c r="R617" s="8"/>
    </row>
    <row r="618" spans="1:18" ht="15.75">
      <c r="A618" s="57"/>
      <c r="B618" s="57"/>
      <c r="C618" s="57"/>
      <c r="D618" s="57"/>
      <c r="E618" s="57"/>
      <c r="F618" s="8"/>
      <c r="G618" s="8"/>
      <c r="H618" s="8"/>
      <c r="J618" s="8"/>
      <c r="L618" s="8"/>
      <c r="M618" s="8"/>
      <c r="R618" s="8"/>
    </row>
    <row r="619" spans="1:18" ht="15.75">
      <c r="A619" s="57"/>
      <c r="B619" s="57"/>
      <c r="C619" s="57"/>
      <c r="D619" s="57"/>
      <c r="E619" s="57"/>
      <c r="F619" s="8"/>
      <c r="G619" s="8"/>
      <c r="H619" s="8"/>
      <c r="J619" s="8"/>
      <c r="L619" s="8"/>
      <c r="M619" s="8"/>
      <c r="R619" s="8"/>
    </row>
    <row r="620" spans="1:18" ht="15.75">
      <c r="A620" s="24" t="s">
        <v>49</v>
      </c>
      <c r="B620"/>
      <c r="C620"/>
      <c r="D620"/>
      <c r="E620"/>
      <c r="F620" s="13"/>
      <c r="G620" s="13"/>
      <c r="H620" s="8"/>
      <c r="J620" s="8"/>
      <c r="L620" s="8"/>
      <c r="M620" s="8"/>
      <c r="R620" s="8"/>
    </row>
    <row r="621" spans="1:18">
      <c r="A621"/>
      <c r="B621"/>
      <c r="C621"/>
      <c r="D621"/>
      <c r="E621"/>
      <c r="F621" s="13"/>
      <c r="G621" s="13"/>
      <c r="H621" s="8"/>
      <c r="J621" s="8"/>
      <c r="L621" s="8"/>
      <c r="M621" s="8"/>
      <c r="R621" s="8"/>
    </row>
    <row r="622" spans="1:18" ht="15.75">
      <c r="A622" s="24" t="s">
        <v>50</v>
      </c>
      <c r="B622"/>
      <c r="C622"/>
      <c r="D622"/>
      <c r="E622"/>
      <c r="F622" s="13"/>
      <c r="G622" s="13"/>
      <c r="H622" s="8"/>
      <c r="I622" s="8" t="s">
        <v>51</v>
      </c>
      <c r="J622" s="8"/>
      <c r="L622" s="8"/>
      <c r="M622" s="8"/>
      <c r="R622" s="8"/>
    </row>
    <row r="623" spans="1:18" ht="15.75">
      <c r="A623" s="25" t="s">
        <v>52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</row>
    <row r="624" spans="1:18">
      <c r="A624" s="25" t="s">
        <v>53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</row>
  </sheetData>
  <mergeCells count="165">
    <mergeCell ref="A83:Q83"/>
    <mergeCell ref="A88:P88"/>
    <mergeCell ref="A89:C89"/>
    <mergeCell ref="A36:P36"/>
    <mergeCell ref="A47:Q47"/>
    <mergeCell ref="A53:P53"/>
    <mergeCell ref="A55:P55"/>
    <mergeCell ref="A66:Q66"/>
    <mergeCell ref="A35:C35"/>
    <mergeCell ref="A54:C54"/>
    <mergeCell ref="A71:C71"/>
    <mergeCell ref="A72:P72"/>
    <mergeCell ref="A5:Q5"/>
    <mergeCell ref="N14:N15"/>
    <mergeCell ref="O14:O15"/>
    <mergeCell ref="F13:O13"/>
    <mergeCell ref="F14:F15"/>
    <mergeCell ref="J14:J15"/>
    <mergeCell ref="L14:L15"/>
    <mergeCell ref="P13:P15"/>
    <mergeCell ref="C13:C15"/>
    <mergeCell ref="I14:I15"/>
    <mergeCell ref="K14:K15"/>
    <mergeCell ref="A6:R6"/>
    <mergeCell ref="A100:Q100"/>
    <mergeCell ref="A104:P104"/>
    <mergeCell ref="A105:C105"/>
    <mergeCell ref="A106:P106"/>
    <mergeCell ref="A117:Q117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70:P70"/>
    <mergeCell ref="A29:Q29"/>
    <mergeCell ref="A17:P17"/>
    <mergeCell ref="A34:P34"/>
    <mergeCell ref="A139:C139"/>
    <mergeCell ref="A140:P140"/>
    <mergeCell ref="A151:Q151"/>
    <mergeCell ref="A155:P155"/>
    <mergeCell ref="A156:C156"/>
    <mergeCell ref="A121:P121"/>
    <mergeCell ref="A122:C122"/>
    <mergeCell ref="A123:P123"/>
    <mergeCell ref="A134:Q134"/>
    <mergeCell ref="A138:P138"/>
    <mergeCell ref="A185:Q185"/>
    <mergeCell ref="A189:P189"/>
    <mergeCell ref="A190:C190"/>
    <mergeCell ref="A191:P191"/>
    <mergeCell ref="A202:Q202"/>
    <mergeCell ref="A157:P157"/>
    <mergeCell ref="A168:Q168"/>
    <mergeCell ref="A172:P172"/>
    <mergeCell ref="A173:C173"/>
    <mergeCell ref="A174:P174"/>
    <mergeCell ref="A224:C224"/>
    <mergeCell ref="A225:P225"/>
    <mergeCell ref="A236:Q236"/>
    <mergeCell ref="A240:P240"/>
    <mergeCell ref="A241:C241"/>
    <mergeCell ref="A206:P206"/>
    <mergeCell ref="A207:C207"/>
    <mergeCell ref="A208:P208"/>
    <mergeCell ref="A219:Q219"/>
    <mergeCell ref="A223:P223"/>
    <mergeCell ref="A270:Q270"/>
    <mergeCell ref="A273:P273"/>
    <mergeCell ref="A274:C274"/>
    <mergeCell ref="A275:P275"/>
    <mergeCell ref="A286:Q286"/>
    <mergeCell ref="A242:P242"/>
    <mergeCell ref="A253:Q253"/>
    <mergeCell ref="A257:P257"/>
    <mergeCell ref="A258:C258"/>
    <mergeCell ref="A259:P259"/>
    <mergeCell ref="A613:Q614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337:Q337"/>
    <mergeCell ref="A341:P341"/>
    <mergeCell ref="A342:C342"/>
    <mergeCell ref="A343:P343"/>
    <mergeCell ref="A375:P375"/>
    <mergeCell ref="A376:C376"/>
    <mergeCell ref="A377:P377"/>
    <mergeCell ref="A388:Q388"/>
    <mergeCell ref="A392:P392"/>
    <mergeCell ref="A354:Q354"/>
    <mergeCell ref="A358:P358"/>
    <mergeCell ref="A359:C359"/>
    <mergeCell ref="A360:P360"/>
    <mergeCell ref="A371:Q371"/>
    <mergeCell ref="A411:P411"/>
    <mergeCell ref="A422:Q422"/>
    <mergeCell ref="A426:P426"/>
    <mergeCell ref="A427:C427"/>
    <mergeCell ref="A428:P428"/>
    <mergeCell ref="A393:C393"/>
    <mergeCell ref="A394:P394"/>
    <mergeCell ref="A405:Q405"/>
    <mergeCell ref="A409:P409"/>
    <mergeCell ref="A410:C410"/>
    <mergeCell ref="A460:P460"/>
    <mergeCell ref="A461:C461"/>
    <mergeCell ref="A462:P462"/>
    <mergeCell ref="A473:Q473"/>
    <mergeCell ref="A477:P477"/>
    <mergeCell ref="A439:Q439"/>
    <mergeCell ref="A443:P443"/>
    <mergeCell ref="A444:C444"/>
    <mergeCell ref="A445:P445"/>
    <mergeCell ref="A456:Q456"/>
    <mergeCell ref="A496:P496"/>
    <mergeCell ref="A507:Q507"/>
    <mergeCell ref="A511:P511"/>
    <mergeCell ref="A512:C512"/>
    <mergeCell ref="A513:P513"/>
    <mergeCell ref="A478:C478"/>
    <mergeCell ref="A479:P479"/>
    <mergeCell ref="A490:Q490"/>
    <mergeCell ref="A494:P494"/>
    <mergeCell ref="A495:C495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</mergeCells>
  <phoneticPr fontId="0" type="noConversion"/>
  <dataValidations count="4">
    <dataValidation type="list" allowBlank="1" showInputMessage="1" showErrorMessage="1" sqref="D56:D65 D19:D28 D599:D608 D73:D82 D90:D99 D107:D116 D124:D133 D141:D150 D158:D167 D175:D184 D192:D201 D209:D218 D226:D235 D243:D252 D260:D269 D276:D285 D293:D302 D310:D319 D327:D336 D344:D353 D361:D370 D378:D387 D395:D404 D412:D421 D429:D438 D446:D455 D463:D472 D480:D489 D497:D506 D514:D523 D531:D540 D548:D557 D565:D574 D582:D591 D37:D46">
      <formula1>"olimpinė,neolimpinė"</formula1>
    </dataValidation>
    <dataValidation type="list" allowBlank="1" showInputMessage="1" showErrorMessage="1" sqref="M56:M65 H37:H46 M19:M28 H56:H65 H19:H28 H599:H608 M73:M82 H73:H82 M90:M99 H90:H99 M107:M116 H107:H116 M124:M133 H124:H133 M141:M150 H141:H150 M158:M167 H158:H167 M175:M184 H175:H184 M192:M201 H192:H201 M209:M218 H209:H218 M226:M235 H226:H235 M243:M252 H243:H252 M260:M269 H260:H269 M276:M285 H276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582:M591 H582:H591 M599:M608 M37:M46">
      <formula1>"Taip,Ne"</formula1>
    </dataValidation>
    <dataValidation type="list" allowBlank="1" showInputMessage="1" showErrorMessage="1" sqref="F599:F608 F19:F28 F56:F65 F73:F82 F90:F99 F107:F116 F124:F133 F141:F150 F158:F167 F175:F184 F192:F201 F209:F218 F226:F235 F243:F252 F260:F269 F276:F285 F293:F302 F310:F319 F327:F336 F344:F353 F361:F370 F378:F387 F395:F404 F412:F421 F429:F438 F446:F455 F463:F472 F480:F489 F497:F506 F514:F523 F531:F540 F548:F557 F565:F574 F582:F591 F37:F46">
      <formula1>"OŽ,PČ,PČneol,EČ,EČneol,JOŽ,JPČ,JEČ,JnPČ,JnEČ,NEAK"</formula1>
    </dataValidation>
    <dataValidation type="list" allowBlank="1" showInputMessage="1" showErrorMessage="1" sqref="G599:G608 G19:G28 G56:G65 G73:G82 G90:G99 G107:G116 G124:G133 G141:G150 G158:G167 G175:G184 G192:G201 G209:G218 G226:G235 G243:G252 G260:G269 G276:G285 G293:G302 G310:G319 G327:G336 G344:G353 G361:G370 G378:G387 G395:G404 G412:G421 G429:G438 G446:G455 G463:G472 G480:G489 G497:G506 G514:G523 G531:G540 G548:G557 G565:G574 G582:G591 G37:G46">
      <formula1>"1,1 (kas 4 m. 1 k. nerengiamos),2,4 arba 5"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54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55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56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57</v>
      </c>
      <c r="AL4" s="51"/>
      <c r="AM4" s="51"/>
      <c r="AN4" s="51"/>
    </row>
    <row r="5" spans="1:41" ht="15.75">
      <c r="A5" s="107" t="s">
        <v>58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08" t="s">
        <v>8</v>
      </c>
      <c r="B7" s="110" t="s">
        <v>59</v>
      </c>
      <c r="C7" s="113" t="s">
        <v>60</v>
      </c>
      <c r="D7" s="115" t="s">
        <v>61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30" t="s">
        <v>13</v>
      </c>
      <c r="AO7" s="31"/>
    </row>
    <row r="8" spans="1:41">
      <c r="A8" s="109"/>
      <c r="B8" s="111"/>
      <c r="C8" s="114"/>
      <c r="D8" s="117" t="s">
        <v>62</v>
      </c>
      <c r="E8" s="117" t="s">
        <v>63</v>
      </c>
      <c r="F8" s="117" t="s">
        <v>64</v>
      </c>
      <c r="G8" s="117" t="s">
        <v>65</v>
      </c>
      <c r="H8" s="117" t="s">
        <v>66</v>
      </c>
      <c r="I8" s="117" t="s">
        <v>67</v>
      </c>
      <c r="J8" s="117" t="s">
        <v>68</v>
      </c>
      <c r="K8" s="117" t="s">
        <v>69</v>
      </c>
      <c r="L8" s="117" t="s">
        <v>70</v>
      </c>
      <c r="M8" s="117" t="s">
        <v>71</v>
      </c>
      <c r="N8" s="117" t="s">
        <v>72</v>
      </c>
      <c r="O8" s="117" t="s">
        <v>73</v>
      </c>
      <c r="P8" s="117" t="s">
        <v>74</v>
      </c>
      <c r="Q8" s="117" t="s">
        <v>75</v>
      </c>
      <c r="R8" s="117" t="s">
        <v>76</v>
      </c>
      <c r="S8" s="117" t="s">
        <v>77</v>
      </c>
      <c r="T8" s="117" t="s">
        <v>78</v>
      </c>
      <c r="U8" s="117" t="s">
        <v>79</v>
      </c>
      <c r="V8" s="117" t="s">
        <v>80</v>
      </c>
      <c r="W8" s="117" t="s">
        <v>81</v>
      </c>
      <c r="X8" s="117" t="s">
        <v>82</v>
      </c>
      <c r="Y8" s="117" t="s">
        <v>83</v>
      </c>
      <c r="Z8" s="117" t="s">
        <v>84</v>
      </c>
      <c r="AA8" s="117" t="s">
        <v>85</v>
      </c>
      <c r="AB8" s="117" t="s">
        <v>86</v>
      </c>
      <c r="AC8" s="117" t="s">
        <v>87</v>
      </c>
      <c r="AD8" s="117" t="s">
        <v>88</v>
      </c>
      <c r="AE8" s="117" t="s">
        <v>89</v>
      </c>
      <c r="AF8" s="117" t="s">
        <v>90</v>
      </c>
      <c r="AG8" s="117" t="s">
        <v>91</v>
      </c>
      <c r="AH8" s="117" t="s">
        <v>92</v>
      </c>
      <c r="AI8" s="117" t="s">
        <v>93</v>
      </c>
      <c r="AJ8" s="117" t="s">
        <v>94</v>
      </c>
      <c r="AK8" s="117" t="s">
        <v>95</v>
      </c>
      <c r="AL8" s="117" t="s">
        <v>96</v>
      </c>
      <c r="AM8" s="117" t="s">
        <v>97</v>
      </c>
      <c r="AN8" s="118" t="s">
        <v>98</v>
      </c>
    </row>
    <row r="9" spans="1:41">
      <c r="A9" s="109"/>
      <c r="B9" s="112"/>
      <c r="C9" s="114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9"/>
    </row>
    <row r="10" spans="1:41" s="55" customFormat="1">
      <c r="A10" s="52" t="s">
        <v>99</v>
      </c>
      <c r="B10" s="53" t="s">
        <v>100</v>
      </c>
      <c r="C10" s="35" t="s">
        <v>101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1" t="s">
        <v>102</v>
      </c>
      <c r="B11" s="44" t="s">
        <v>31</v>
      </c>
      <c r="C11" s="35" t="s">
        <v>103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104</v>
      </c>
      <c r="AK11" s="36" t="s">
        <v>104</v>
      </c>
      <c r="AL11" s="36" t="s">
        <v>104</v>
      </c>
      <c r="AM11" s="36" t="s">
        <v>104</v>
      </c>
      <c r="AN11" s="62">
        <f t="shared" ref="AN11:AN26" si="1">SUM(D11*0.3/100)</f>
        <v>1.347</v>
      </c>
    </row>
    <row r="12" spans="1:41">
      <c r="A12" s="61" t="s">
        <v>105</v>
      </c>
      <c r="B12" s="44" t="s">
        <v>42</v>
      </c>
      <c r="C12" s="35" t="s">
        <v>106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104</v>
      </c>
      <c r="AC12" s="36" t="s">
        <v>104</v>
      </c>
      <c r="AD12" s="36" t="s">
        <v>104</v>
      </c>
      <c r="AE12" s="36" t="s">
        <v>104</v>
      </c>
      <c r="AF12" s="36" t="s">
        <v>104</v>
      </c>
      <c r="AG12" s="36" t="s">
        <v>104</v>
      </c>
      <c r="AH12" s="36" t="s">
        <v>104</v>
      </c>
      <c r="AI12" s="36" t="s">
        <v>104</v>
      </c>
      <c r="AJ12" s="36" t="s">
        <v>104</v>
      </c>
      <c r="AK12" s="36" t="s">
        <v>104</v>
      </c>
      <c r="AL12" s="36" t="s">
        <v>104</v>
      </c>
      <c r="AM12" s="36" t="s">
        <v>104</v>
      </c>
      <c r="AN12" s="62">
        <f t="shared" si="1"/>
        <v>0.61199999999999999</v>
      </c>
    </row>
    <row r="13" spans="1:41" ht="84">
      <c r="A13" s="61" t="s">
        <v>107</v>
      </c>
      <c r="B13" s="44" t="s">
        <v>108</v>
      </c>
      <c r="C13" s="22" t="s">
        <v>109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104</v>
      </c>
      <c r="U13" s="36" t="s">
        <v>104</v>
      </c>
      <c r="V13" s="36" t="s">
        <v>104</v>
      </c>
      <c r="W13" s="36" t="s">
        <v>104</v>
      </c>
      <c r="X13" s="36" t="s">
        <v>104</v>
      </c>
      <c r="Y13" s="36" t="s">
        <v>104</v>
      </c>
      <c r="Z13" s="36" t="s">
        <v>104</v>
      </c>
      <c r="AA13" s="36" t="s">
        <v>104</v>
      </c>
      <c r="AB13" s="36" t="s">
        <v>104</v>
      </c>
      <c r="AC13" s="36" t="s">
        <v>104</v>
      </c>
      <c r="AD13" s="36" t="s">
        <v>104</v>
      </c>
      <c r="AE13" s="36" t="s">
        <v>104</v>
      </c>
      <c r="AF13" s="36" t="s">
        <v>104</v>
      </c>
      <c r="AG13" s="36" t="s">
        <v>104</v>
      </c>
      <c r="AH13" s="36" t="s">
        <v>104</v>
      </c>
      <c r="AI13" s="36" t="s">
        <v>104</v>
      </c>
      <c r="AJ13" s="36" t="s">
        <v>104</v>
      </c>
      <c r="AK13" s="36" t="s">
        <v>104</v>
      </c>
      <c r="AL13" s="36" t="s">
        <v>104</v>
      </c>
      <c r="AM13" s="36" t="s">
        <v>104</v>
      </c>
      <c r="AN13" s="62">
        <f t="shared" si="1"/>
        <v>0.255</v>
      </c>
    </row>
    <row r="14" spans="1:41" ht="36">
      <c r="A14" s="61" t="s">
        <v>110</v>
      </c>
      <c r="B14" s="44" t="s">
        <v>111</v>
      </c>
      <c r="C14" s="22" t="s">
        <v>112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104</v>
      </c>
      <c r="AK14" s="36" t="s">
        <v>104</v>
      </c>
      <c r="AL14" s="36" t="s">
        <v>104</v>
      </c>
      <c r="AM14" s="36" t="s">
        <v>104</v>
      </c>
      <c r="AN14" s="62">
        <f t="shared" si="1"/>
        <v>0.255</v>
      </c>
    </row>
    <row r="15" spans="1:41">
      <c r="A15" s="61" t="s">
        <v>113</v>
      </c>
      <c r="B15" s="44" t="s">
        <v>114</v>
      </c>
      <c r="C15" s="32" t="s">
        <v>115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104</v>
      </c>
      <c r="AC15" s="36" t="s">
        <v>104</v>
      </c>
      <c r="AD15" s="36" t="s">
        <v>104</v>
      </c>
      <c r="AE15" s="36" t="s">
        <v>104</v>
      </c>
      <c r="AF15" s="36" t="s">
        <v>104</v>
      </c>
      <c r="AG15" s="36" t="s">
        <v>104</v>
      </c>
      <c r="AH15" s="36" t="s">
        <v>104</v>
      </c>
      <c r="AI15" s="36" t="s">
        <v>104</v>
      </c>
      <c r="AJ15" s="36" t="s">
        <v>104</v>
      </c>
      <c r="AK15" s="36" t="s">
        <v>104</v>
      </c>
      <c r="AL15" s="36" t="s">
        <v>104</v>
      </c>
      <c r="AM15" s="36" t="s">
        <v>104</v>
      </c>
      <c r="AN15" s="62">
        <f t="shared" si="1"/>
        <v>0.255</v>
      </c>
    </row>
    <row r="16" spans="1:41" ht="84">
      <c r="A16" s="61" t="s">
        <v>116</v>
      </c>
      <c r="B16" s="44" t="s">
        <v>117</v>
      </c>
      <c r="C16" s="22" t="s">
        <v>118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104</v>
      </c>
      <c r="M16" s="37" t="s">
        <v>104</v>
      </c>
      <c r="N16" s="37" t="s">
        <v>104</v>
      </c>
      <c r="O16" s="37" t="s">
        <v>104</v>
      </c>
      <c r="P16" s="37" t="s">
        <v>104</v>
      </c>
      <c r="Q16" s="37" t="s">
        <v>104</v>
      </c>
      <c r="R16" s="37" t="s">
        <v>104</v>
      </c>
      <c r="S16" s="37" t="s">
        <v>104</v>
      </c>
      <c r="T16" s="37" t="s">
        <v>104</v>
      </c>
      <c r="U16" s="36" t="s">
        <v>104</v>
      </c>
      <c r="V16" s="36" t="s">
        <v>104</v>
      </c>
      <c r="W16" s="36" t="s">
        <v>104</v>
      </c>
      <c r="X16" s="36" t="s">
        <v>104</v>
      </c>
      <c r="Y16" s="36" t="s">
        <v>104</v>
      </c>
      <c r="Z16" s="36" t="s">
        <v>104</v>
      </c>
      <c r="AA16" s="36" t="s">
        <v>104</v>
      </c>
      <c r="AB16" s="36" t="s">
        <v>104</v>
      </c>
      <c r="AC16" s="36" t="s">
        <v>104</v>
      </c>
      <c r="AD16" s="36" t="s">
        <v>104</v>
      </c>
      <c r="AE16" s="36" t="s">
        <v>104</v>
      </c>
      <c r="AF16" s="36" t="s">
        <v>104</v>
      </c>
      <c r="AG16" s="36" t="s">
        <v>104</v>
      </c>
      <c r="AH16" s="36" t="s">
        <v>104</v>
      </c>
      <c r="AI16" s="36" t="s">
        <v>104</v>
      </c>
      <c r="AJ16" s="36" t="s">
        <v>104</v>
      </c>
      <c r="AK16" s="36" t="s">
        <v>104</v>
      </c>
      <c r="AL16" s="36" t="s">
        <v>104</v>
      </c>
      <c r="AM16" s="36" t="s">
        <v>104</v>
      </c>
      <c r="AN16" s="62">
        <f t="shared" si="1"/>
        <v>0.20399999999999999</v>
      </c>
    </row>
    <row r="17" spans="1:40">
      <c r="A17" s="61" t="s">
        <v>119</v>
      </c>
      <c r="B17" s="44" t="s">
        <v>120</v>
      </c>
      <c r="C17" s="32" t="s">
        <v>121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104</v>
      </c>
      <c r="AC17" s="36" t="s">
        <v>104</v>
      </c>
      <c r="AD17" s="36" t="s">
        <v>104</v>
      </c>
      <c r="AE17" s="36" t="s">
        <v>104</v>
      </c>
      <c r="AF17" s="36" t="s">
        <v>104</v>
      </c>
      <c r="AG17" s="36" t="s">
        <v>104</v>
      </c>
      <c r="AH17" s="36" t="s">
        <v>104</v>
      </c>
      <c r="AI17" s="36" t="s">
        <v>104</v>
      </c>
      <c r="AJ17" s="36" t="s">
        <v>104</v>
      </c>
      <c r="AK17" s="36" t="s">
        <v>104</v>
      </c>
      <c r="AL17" s="36" t="s">
        <v>104</v>
      </c>
      <c r="AM17" s="36" t="s">
        <v>104</v>
      </c>
      <c r="AN17" s="62">
        <f t="shared" si="1"/>
        <v>0.20399999999999999</v>
      </c>
    </row>
    <row r="18" spans="1:40" ht="24">
      <c r="A18" s="61" t="s">
        <v>122</v>
      </c>
      <c r="B18" s="44" t="s">
        <v>123</v>
      </c>
      <c r="C18" s="22" t="s">
        <v>124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104</v>
      </c>
      <c r="AK18" s="36" t="s">
        <v>104</v>
      </c>
      <c r="AL18" s="36" t="s">
        <v>104</v>
      </c>
      <c r="AM18" s="36" t="s">
        <v>104</v>
      </c>
      <c r="AN18" s="62">
        <f t="shared" si="1"/>
        <v>0.20399999999999999</v>
      </c>
    </row>
    <row r="19" spans="1:40">
      <c r="A19" s="61" t="s">
        <v>125</v>
      </c>
      <c r="B19" s="44" t="s">
        <v>126</v>
      </c>
      <c r="C19" s="32" t="s">
        <v>127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104</v>
      </c>
      <c r="AC19" s="36" t="s">
        <v>104</v>
      </c>
      <c r="AD19" s="36" t="s">
        <v>104</v>
      </c>
      <c r="AE19" s="36" t="s">
        <v>104</v>
      </c>
      <c r="AF19" s="36" t="s">
        <v>104</v>
      </c>
      <c r="AG19" s="36" t="s">
        <v>104</v>
      </c>
      <c r="AH19" s="36" t="s">
        <v>104</v>
      </c>
      <c r="AI19" s="36" t="s">
        <v>104</v>
      </c>
      <c r="AJ19" s="36" t="s">
        <v>104</v>
      </c>
      <c r="AK19" s="36" t="s">
        <v>104</v>
      </c>
      <c r="AL19" s="36" t="s">
        <v>104</v>
      </c>
      <c r="AM19" s="36" t="s">
        <v>104</v>
      </c>
      <c r="AN19" s="62">
        <f t="shared" si="1"/>
        <v>0.20399999999999999</v>
      </c>
    </row>
    <row r="20" spans="1:40">
      <c r="A20" s="61" t="s">
        <v>128</v>
      </c>
      <c r="B20" s="44" t="s">
        <v>129</v>
      </c>
      <c r="C20" s="32" t="s">
        <v>130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104</v>
      </c>
      <c r="U20" s="36" t="s">
        <v>104</v>
      </c>
      <c r="V20" s="36" t="s">
        <v>104</v>
      </c>
      <c r="W20" s="36" t="s">
        <v>104</v>
      </c>
      <c r="X20" s="36" t="s">
        <v>104</v>
      </c>
      <c r="Y20" s="36" t="s">
        <v>104</v>
      </c>
      <c r="Z20" s="36" t="s">
        <v>104</v>
      </c>
      <c r="AA20" s="36" t="s">
        <v>104</v>
      </c>
      <c r="AB20" s="36" t="s">
        <v>104</v>
      </c>
      <c r="AC20" s="36" t="s">
        <v>104</v>
      </c>
      <c r="AD20" s="36" t="s">
        <v>104</v>
      </c>
      <c r="AE20" s="36" t="s">
        <v>104</v>
      </c>
      <c r="AF20" s="36" t="s">
        <v>104</v>
      </c>
      <c r="AG20" s="36" t="s">
        <v>104</v>
      </c>
      <c r="AH20" s="36" t="s">
        <v>104</v>
      </c>
      <c r="AI20" s="36" t="s">
        <v>104</v>
      </c>
      <c r="AJ20" s="36" t="s">
        <v>104</v>
      </c>
      <c r="AK20" s="36" t="s">
        <v>104</v>
      </c>
      <c r="AL20" s="36" t="s">
        <v>104</v>
      </c>
      <c r="AM20" s="36" t="s">
        <v>104</v>
      </c>
      <c r="AN20" s="62">
        <f t="shared" si="1"/>
        <v>0.153</v>
      </c>
    </row>
    <row r="21" spans="1:40">
      <c r="A21" s="61" t="s">
        <v>131</v>
      </c>
      <c r="B21" s="44" t="s">
        <v>132</v>
      </c>
      <c r="C21" s="32" t="s">
        <v>133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104</v>
      </c>
      <c r="U21" s="36" t="s">
        <v>104</v>
      </c>
      <c r="V21" s="36" t="s">
        <v>104</v>
      </c>
      <c r="W21" s="36" t="s">
        <v>104</v>
      </c>
      <c r="X21" s="36" t="s">
        <v>104</v>
      </c>
      <c r="Y21" s="36" t="s">
        <v>104</v>
      </c>
      <c r="Z21" s="36" t="s">
        <v>104</v>
      </c>
      <c r="AA21" s="36" t="s">
        <v>104</v>
      </c>
      <c r="AB21" s="36" t="s">
        <v>104</v>
      </c>
      <c r="AC21" s="36" t="s">
        <v>104</v>
      </c>
      <c r="AD21" s="36" t="s">
        <v>104</v>
      </c>
      <c r="AE21" s="36" t="s">
        <v>104</v>
      </c>
      <c r="AF21" s="36" t="s">
        <v>104</v>
      </c>
      <c r="AG21" s="36" t="s">
        <v>104</v>
      </c>
      <c r="AH21" s="36" t="s">
        <v>104</v>
      </c>
      <c r="AI21" s="36" t="s">
        <v>104</v>
      </c>
      <c r="AJ21" s="36" t="s">
        <v>104</v>
      </c>
      <c r="AK21" s="36" t="s">
        <v>104</v>
      </c>
      <c r="AL21" s="36" t="s">
        <v>104</v>
      </c>
      <c r="AM21" s="36" t="s">
        <v>104</v>
      </c>
      <c r="AN21" s="62">
        <f t="shared" si="1"/>
        <v>0.10199999999999999</v>
      </c>
    </row>
    <row r="22" spans="1:40">
      <c r="A22" s="61" t="s">
        <v>134</v>
      </c>
      <c r="B22" s="44" t="s">
        <v>135</v>
      </c>
      <c r="C22" s="32" t="s">
        <v>136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104</v>
      </c>
      <c r="U22" s="36" t="s">
        <v>104</v>
      </c>
      <c r="V22" s="36" t="s">
        <v>104</v>
      </c>
      <c r="W22" s="36" t="s">
        <v>104</v>
      </c>
      <c r="X22" s="36" t="s">
        <v>104</v>
      </c>
      <c r="Y22" s="36" t="s">
        <v>104</v>
      </c>
      <c r="Z22" s="36" t="s">
        <v>104</v>
      </c>
      <c r="AA22" s="36" t="s">
        <v>104</v>
      </c>
      <c r="AB22" s="36" t="s">
        <v>104</v>
      </c>
      <c r="AC22" s="36" t="s">
        <v>104</v>
      </c>
      <c r="AD22" s="36" t="s">
        <v>104</v>
      </c>
      <c r="AE22" s="36" t="s">
        <v>104</v>
      </c>
      <c r="AF22" s="36" t="s">
        <v>104</v>
      </c>
      <c r="AG22" s="36" t="s">
        <v>104</v>
      </c>
      <c r="AH22" s="36" t="s">
        <v>104</v>
      </c>
      <c r="AI22" s="36" t="s">
        <v>104</v>
      </c>
      <c r="AJ22" s="36" t="s">
        <v>104</v>
      </c>
      <c r="AK22" s="36" t="s">
        <v>104</v>
      </c>
      <c r="AL22" s="36" t="s">
        <v>104</v>
      </c>
      <c r="AM22" s="36" t="s">
        <v>104</v>
      </c>
      <c r="AN22" s="62">
        <f t="shared" si="1"/>
        <v>0.10199999999999999</v>
      </c>
    </row>
    <row r="23" spans="1:40">
      <c r="A23" s="61" t="s">
        <v>137</v>
      </c>
      <c r="B23" s="44" t="s">
        <v>138</v>
      </c>
      <c r="C23" s="32" t="s">
        <v>139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104</v>
      </c>
      <c r="U23" s="36" t="s">
        <v>104</v>
      </c>
      <c r="V23" s="36" t="s">
        <v>104</v>
      </c>
      <c r="W23" s="36" t="s">
        <v>104</v>
      </c>
      <c r="X23" s="36" t="s">
        <v>104</v>
      </c>
      <c r="Y23" s="36" t="s">
        <v>104</v>
      </c>
      <c r="Z23" s="36" t="s">
        <v>104</v>
      </c>
      <c r="AA23" s="36" t="s">
        <v>104</v>
      </c>
      <c r="AB23" s="36" t="s">
        <v>104</v>
      </c>
      <c r="AC23" s="36" t="s">
        <v>104</v>
      </c>
      <c r="AD23" s="36" t="s">
        <v>104</v>
      </c>
      <c r="AE23" s="36" t="s">
        <v>104</v>
      </c>
      <c r="AF23" s="36" t="s">
        <v>104</v>
      </c>
      <c r="AG23" s="36" t="s">
        <v>104</v>
      </c>
      <c r="AH23" s="36" t="s">
        <v>104</v>
      </c>
      <c r="AI23" s="36" t="s">
        <v>104</v>
      </c>
      <c r="AJ23" s="36" t="s">
        <v>104</v>
      </c>
      <c r="AK23" s="36" t="s">
        <v>104</v>
      </c>
      <c r="AL23" s="36" t="s">
        <v>104</v>
      </c>
      <c r="AM23" s="36" t="s">
        <v>104</v>
      </c>
      <c r="AN23" s="62">
        <f t="shared" si="1"/>
        <v>7.6499999999999999E-2</v>
      </c>
    </row>
    <row r="24" spans="1:40">
      <c r="A24" s="61" t="s">
        <v>140</v>
      </c>
      <c r="B24" s="44" t="s">
        <v>141</v>
      </c>
      <c r="C24" s="32" t="s">
        <v>142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104</v>
      </c>
      <c r="U24" s="36" t="s">
        <v>104</v>
      </c>
      <c r="V24" s="36" t="s">
        <v>104</v>
      </c>
      <c r="W24" s="36" t="s">
        <v>104</v>
      </c>
      <c r="X24" s="36" t="s">
        <v>104</v>
      </c>
      <c r="Y24" s="36" t="s">
        <v>104</v>
      </c>
      <c r="Z24" s="36" t="s">
        <v>104</v>
      </c>
      <c r="AA24" s="36" t="s">
        <v>104</v>
      </c>
      <c r="AB24" s="36" t="s">
        <v>104</v>
      </c>
      <c r="AC24" s="36" t="s">
        <v>104</v>
      </c>
      <c r="AD24" s="36" t="s">
        <v>104</v>
      </c>
      <c r="AE24" s="36" t="s">
        <v>104</v>
      </c>
      <c r="AF24" s="36" t="s">
        <v>104</v>
      </c>
      <c r="AG24" s="36" t="s">
        <v>104</v>
      </c>
      <c r="AH24" s="36" t="s">
        <v>104</v>
      </c>
      <c r="AI24" s="36" t="s">
        <v>104</v>
      </c>
      <c r="AJ24" s="36" t="s">
        <v>104</v>
      </c>
      <c r="AK24" s="36" t="s">
        <v>104</v>
      </c>
      <c r="AL24" s="36" t="s">
        <v>104</v>
      </c>
      <c r="AM24" s="36" t="s">
        <v>104</v>
      </c>
      <c r="AN24" s="62">
        <f t="shared" si="1"/>
        <v>6.3750000000000001E-2</v>
      </c>
    </row>
    <row r="25" spans="1:40">
      <c r="A25" s="61" t="s">
        <v>143</v>
      </c>
      <c r="B25" s="44" t="s">
        <v>144</v>
      </c>
      <c r="C25" s="32" t="s">
        <v>145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104</v>
      </c>
      <c r="U25" s="36" t="s">
        <v>104</v>
      </c>
      <c r="V25" s="36" t="s">
        <v>104</v>
      </c>
      <c r="W25" s="36" t="s">
        <v>104</v>
      </c>
      <c r="X25" s="36" t="s">
        <v>104</v>
      </c>
      <c r="Y25" s="36" t="s">
        <v>104</v>
      </c>
      <c r="Z25" s="36" t="s">
        <v>104</v>
      </c>
      <c r="AA25" s="36" t="s">
        <v>104</v>
      </c>
      <c r="AB25" s="36" t="s">
        <v>104</v>
      </c>
      <c r="AC25" s="36" t="s">
        <v>104</v>
      </c>
      <c r="AD25" s="36" t="s">
        <v>104</v>
      </c>
      <c r="AE25" s="36" t="s">
        <v>104</v>
      </c>
      <c r="AF25" s="36" t="s">
        <v>104</v>
      </c>
      <c r="AG25" s="36" t="s">
        <v>104</v>
      </c>
      <c r="AH25" s="36" t="s">
        <v>104</v>
      </c>
      <c r="AI25" s="36" t="s">
        <v>104</v>
      </c>
      <c r="AJ25" s="36" t="s">
        <v>104</v>
      </c>
      <c r="AK25" s="36" t="s">
        <v>104</v>
      </c>
      <c r="AL25" s="36" t="s">
        <v>104</v>
      </c>
      <c r="AM25" s="36" t="s">
        <v>104</v>
      </c>
      <c r="AN25" s="62">
        <f t="shared" si="1"/>
        <v>5.0999999999999997E-2</v>
      </c>
    </row>
    <row r="26" spans="1:40" ht="24.75" thickBot="1">
      <c r="A26" s="39" t="s">
        <v>146</v>
      </c>
      <c r="B26" s="45" t="s">
        <v>147</v>
      </c>
      <c r="C26" s="23" t="s">
        <v>148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104</v>
      </c>
      <c r="AC26" s="42" t="s">
        <v>104</v>
      </c>
      <c r="AD26" s="42" t="s">
        <v>104</v>
      </c>
      <c r="AE26" s="42" t="s">
        <v>104</v>
      </c>
      <c r="AF26" s="42" t="s">
        <v>104</v>
      </c>
      <c r="AG26" s="42" t="s">
        <v>104</v>
      </c>
      <c r="AH26" s="42" t="s">
        <v>104</v>
      </c>
      <c r="AI26" s="42" t="s">
        <v>104</v>
      </c>
      <c r="AJ26" s="42" t="s">
        <v>104</v>
      </c>
      <c r="AK26" s="42" t="s">
        <v>104</v>
      </c>
      <c r="AL26" s="42" t="s">
        <v>104</v>
      </c>
      <c r="AM26" s="42" t="s">
        <v>104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149</v>
      </c>
    </row>
    <row r="2" spans="1:1" s="19" customFormat="1" ht="15" customHeight="1">
      <c r="A2" s="18" t="s">
        <v>150</v>
      </c>
    </row>
    <row r="3" spans="1:1" s="19" customFormat="1" ht="15" customHeight="1">
      <c r="A3" s="18" t="s">
        <v>151</v>
      </c>
    </row>
    <row r="4" spans="1:1" s="19" customFormat="1" ht="15" customHeight="1">
      <c r="A4" s="18" t="s">
        <v>152</v>
      </c>
    </row>
    <row r="5" spans="1:1" s="19" customFormat="1" ht="15" customHeight="1">
      <c r="A5" s="18" t="s">
        <v>153</v>
      </c>
    </row>
    <row r="6" spans="1:1" s="19" customFormat="1" ht="15" customHeight="1">
      <c r="A6" s="18" t="s">
        <v>154</v>
      </c>
    </row>
    <row r="7" spans="1:1" s="19" customFormat="1" ht="15" customHeight="1">
      <c r="A7" s="18" t="s">
        <v>155</v>
      </c>
    </row>
    <row r="8" spans="1:1" s="19" customFormat="1" ht="15" customHeight="1">
      <c r="A8" s="18" t="s">
        <v>156</v>
      </c>
    </row>
    <row r="9" spans="1:1" s="19" customFormat="1" ht="15" customHeight="1">
      <c r="A9" s="18" t="s">
        <v>157</v>
      </c>
    </row>
    <row r="10" spans="1:1" s="19" customFormat="1" ht="15" customHeight="1">
      <c r="A10" s="18" t="s">
        <v>158</v>
      </c>
    </row>
    <row r="11" spans="1:1" s="19" customFormat="1" ht="15" customHeight="1">
      <c r="A11" s="18" t="s">
        <v>159</v>
      </c>
    </row>
    <row r="12" spans="1:1" s="19" customFormat="1" ht="15" customHeight="1">
      <c r="A12" s="18" t="s">
        <v>160</v>
      </c>
    </row>
    <row r="13" spans="1:1" s="19" customFormat="1" ht="15" customHeight="1">
      <c r="A13" s="18" t="s">
        <v>161</v>
      </c>
    </row>
    <row r="14" spans="1:1" s="19" customFormat="1" ht="15" customHeight="1">
      <c r="A14" s="18" t="s">
        <v>162</v>
      </c>
    </row>
    <row r="15" spans="1:1" s="19" customFormat="1" ht="15" customHeight="1">
      <c r="A15" s="18" t="s">
        <v>163</v>
      </c>
    </row>
    <row r="16" spans="1:1" s="19" customFormat="1" ht="15" customHeight="1">
      <c r="A16" s="18" t="s">
        <v>164</v>
      </c>
    </row>
    <row r="17" spans="1:1" s="19" customFormat="1" ht="15" customHeight="1">
      <c r="A17" s="18" t="s">
        <v>165</v>
      </c>
    </row>
    <row r="18" spans="1:1" s="19" customFormat="1" ht="15" customHeight="1">
      <c r="A18" s="18" t="s">
        <v>166</v>
      </c>
    </row>
    <row r="19" spans="1:1" s="19" customFormat="1" ht="15" customHeight="1">
      <c r="A19" s="18" t="s">
        <v>167</v>
      </c>
    </row>
    <row r="20" spans="1:1" s="19" customFormat="1" ht="15" customHeight="1">
      <c r="A20" s="18" t="s">
        <v>168</v>
      </c>
    </row>
    <row r="21" spans="1:1" s="19" customFormat="1" ht="15" customHeight="1">
      <c r="A21" s="18" t="s">
        <v>169</v>
      </c>
    </row>
    <row r="22" spans="1:1" s="19" customFormat="1" ht="15" customHeight="1">
      <c r="A22" s="18" t="s">
        <v>170</v>
      </c>
    </row>
    <row r="23" spans="1:1" s="19" customFormat="1" ht="15" customHeight="1">
      <c r="A23" s="18" t="s">
        <v>171</v>
      </c>
    </row>
    <row r="24" spans="1:1" s="19" customFormat="1" ht="15" customHeight="1">
      <c r="A24" s="18" t="s">
        <v>172</v>
      </c>
    </row>
    <row r="25" spans="1:1" s="19" customFormat="1" ht="15" customHeight="1">
      <c r="A25" s="18" t="s">
        <v>173</v>
      </c>
    </row>
    <row r="26" spans="1:1" s="19" customFormat="1" ht="15" customHeight="1">
      <c r="A26" s="18" t="s">
        <v>174</v>
      </c>
    </row>
    <row r="27" spans="1:1" s="19" customFormat="1" ht="15" customHeight="1">
      <c r="A27" s="18" t="s">
        <v>175</v>
      </c>
    </row>
    <row r="28" spans="1:1" s="19" customFormat="1" ht="15" customHeight="1">
      <c r="A28" s="18" t="s">
        <v>176</v>
      </c>
    </row>
    <row r="29" spans="1:1" s="19" customFormat="1" ht="15" customHeight="1">
      <c r="A29" s="18" t="s">
        <v>177</v>
      </c>
    </row>
    <row r="30" spans="1:1" s="19" customFormat="1" ht="15" customHeight="1">
      <c r="A30" s="18" t="s">
        <v>178</v>
      </c>
    </row>
    <row r="31" spans="1:1" s="19" customFormat="1" ht="15" customHeight="1">
      <c r="A31" s="18" t="s">
        <v>179</v>
      </c>
    </row>
    <row r="32" spans="1:1" s="19" customFormat="1" ht="15" customHeight="1">
      <c r="A32" s="18" t="s">
        <v>180</v>
      </c>
    </row>
    <row r="33" spans="1:1" s="19" customFormat="1" ht="15" customHeight="1">
      <c r="A33" s="18" t="s">
        <v>181</v>
      </c>
    </row>
    <row r="34" spans="1:1" s="19" customFormat="1" ht="15" customHeight="1">
      <c r="A34" s="18" t="s">
        <v>182</v>
      </c>
    </row>
    <row r="35" spans="1:1" s="19" customFormat="1" ht="15" customHeight="1">
      <c r="A35" s="18" t="s">
        <v>183</v>
      </c>
    </row>
    <row r="36" spans="1:1" s="19" customFormat="1" ht="15" customHeight="1">
      <c r="A36" s="18" t="s">
        <v>184</v>
      </c>
    </row>
    <row r="37" spans="1:1" s="19" customFormat="1" ht="15" customHeight="1">
      <c r="A37" s="18" t="s">
        <v>185</v>
      </c>
    </row>
    <row r="38" spans="1:1" s="19" customFormat="1" ht="15" customHeight="1">
      <c r="A38" s="18" t="s">
        <v>186</v>
      </c>
    </row>
    <row r="39" spans="1:1" s="19" customFormat="1" ht="15" customHeight="1">
      <c r="A39" s="18" t="s">
        <v>187</v>
      </c>
    </row>
    <row r="40" spans="1:1" s="19" customFormat="1" ht="15" customHeight="1">
      <c r="A40" s="18" t="s">
        <v>188</v>
      </c>
    </row>
    <row r="41" spans="1:1" s="19" customFormat="1" ht="15" customHeight="1">
      <c r="A41" s="18" t="s">
        <v>189</v>
      </c>
    </row>
    <row r="42" spans="1:1" s="19" customFormat="1" ht="15" customHeight="1">
      <c r="A42" s="18" t="s">
        <v>190</v>
      </c>
    </row>
    <row r="43" spans="1:1" s="19" customFormat="1" ht="15" customHeight="1">
      <c r="A43" s="18" t="s">
        <v>191</v>
      </c>
    </row>
    <row r="44" spans="1:1" s="19" customFormat="1" ht="15" customHeight="1">
      <c r="A44" s="18" t="s">
        <v>192</v>
      </c>
    </row>
    <row r="45" spans="1:1" s="19" customFormat="1" ht="15" customHeight="1">
      <c r="A45" s="18" t="s">
        <v>193</v>
      </c>
    </row>
    <row r="46" spans="1:1" s="19" customFormat="1" ht="15" customHeight="1">
      <c r="A46" s="18" t="s">
        <v>194</v>
      </c>
    </row>
    <row r="47" spans="1:1" s="19" customFormat="1" ht="15" customHeight="1">
      <c r="A47" s="18" t="s">
        <v>195</v>
      </c>
    </row>
    <row r="48" spans="1:1" s="19" customFormat="1" ht="15" customHeight="1">
      <c r="A48" s="18" t="s">
        <v>196</v>
      </c>
    </row>
    <row r="49" spans="1:1" s="19" customFormat="1" ht="15" customHeight="1">
      <c r="A49" s="18" t="s">
        <v>197</v>
      </c>
    </row>
    <row r="50" spans="1:1" s="19" customFormat="1" ht="15" customHeight="1">
      <c r="A50" s="18" t="s">
        <v>198</v>
      </c>
    </row>
    <row r="51" spans="1:1" s="19" customFormat="1" ht="15" customHeight="1">
      <c r="A51" s="18" t="s">
        <v>199</v>
      </c>
    </row>
    <row r="52" spans="1:1" s="19" customFormat="1" ht="15" customHeight="1">
      <c r="A52" s="18" t="s">
        <v>200</v>
      </c>
    </row>
    <row r="53" spans="1:1" s="19" customFormat="1" ht="15" customHeight="1">
      <c r="A53" s="18" t="s">
        <v>201</v>
      </c>
    </row>
    <row r="54" spans="1:1" s="19" customFormat="1" ht="15" customHeight="1">
      <c r="A54" s="18" t="s">
        <v>202</v>
      </c>
    </row>
    <row r="55" spans="1:1" s="19" customFormat="1" ht="15" customHeight="1">
      <c r="A55" s="18" t="s">
        <v>203</v>
      </c>
    </row>
    <row r="56" spans="1:1" s="19" customFormat="1" ht="15" customHeight="1">
      <c r="A56" s="18" t="s">
        <v>204</v>
      </c>
    </row>
    <row r="57" spans="1:1" s="19" customFormat="1" ht="15" customHeight="1">
      <c r="A57" s="18" t="s">
        <v>205</v>
      </c>
    </row>
    <row r="58" spans="1:1" s="19" customFormat="1" ht="15" customHeight="1">
      <c r="A58" s="18" t="s">
        <v>206</v>
      </c>
    </row>
    <row r="59" spans="1:1" s="19" customFormat="1" ht="15" customHeight="1">
      <c r="A59" s="18" t="s">
        <v>207</v>
      </c>
    </row>
    <row r="60" spans="1:1" s="19" customFormat="1" ht="15" customHeight="1">
      <c r="A60" s="18" t="s">
        <v>208</v>
      </c>
    </row>
    <row r="61" spans="1:1" s="19" customFormat="1" ht="15" customHeight="1">
      <c r="A61" s="18" t="s">
        <v>209</v>
      </c>
    </row>
    <row r="62" spans="1:1" s="19" customFormat="1" ht="15" customHeight="1">
      <c r="A62" s="18" t="s">
        <v>210</v>
      </c>
    </row>
    <row r="63" spans="1:1" s="19" customFormat="1" ht="15" customHeight="1">
      <c r="A63" s="18" t="s">
        <v>211</v>
      </c>
    </row>
    <row r="64" spans="1:1" s="19" customFormat="1" ht="15" customHeight="1">
      <c r="A64" s="18" t="s">
        <v>212</v>
      </c>
    </row>
    <row r="65" spans="1:1" s="19" customFormat="1" ht="15" customHeight="1">
      <c r="A65" s="18" t="s">
        <v>213</v>
      </c>
    </row>
    <row r="66" spans="1:1" s="19" customFormat="1" ht="15" customHeight="1">
      <c r="A66" s="18" t="s">
        <v>214</v>
      </c>
    </row>
    <row r="67" spans="1:1" s="19" customFormat="1" ht="15" customHeight="1">
      <c r="A67" s="18" t="s">
        <v>215</v>
      </c>
    </row>
    <row r="68" spans="1:1" s="19" customFormat="1" ht="15" customHeight="1">
      <c r="A68" s="18" t="s">
        <v>216</v>
      </c>
    </row>
    <row r="69" spans="1:1" s="19" customFormat="1" ht="15" customHeight="1">
      <c r="A69" s="18" t="s">
        <v>217</v>
      </c>
    </row>
    <row r="70" spans="1:1" s="19" customFormat="1" ht="15" customHeight="1">
      <c r="A70" s="18" t="s">
        <v>218</v>
      </c>
    </row>
    <row r="71" spans="1:1" s="19" customFormat="1" ht="15" customHeight="1">
      <c r="A71" s="18" t="s">
        <v>219</v>
      </c>
    </row>
    <row r="72" spans="1:1" s="19" customFormat="1" ht="15" customHeight="1">
      <c r="A72" s="18" t="s">
        <v>220</v>
      </c>
    </row>
    <row r="73" spans="1:1" s="19" customFormat="1" ht="15" customHeight="1">
      <c r="A73" s="18" t="s">
        <v>221</v>
      </c>
    </row>
    <row r="74" spans="1:1" s="19" customFormat="1" ht="15" customHeight="1">
      <c r="A74" s="18" t="s">
        <v>222</v>
      </c>
    </row>
    <row r="75" spans="1:1" s="19" customFormat="1" ht="15" customHeight="1">
      <c r="A75" s="18" t="s">
        <v>223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58C3031A6B18054EA15129F454BD6C8E" ma:contentTypeVersion="" ma:contentTypeDescription="" ma:contentTypeScope="" ma:versionID="372d033f77bb3392382018e64e281acc">
  <xsd:schema xmlns:xsd="http://www.w3.org/2001/XMLSchema" xmlns:xs="http://www.w3.org/2001/XMLSchema" xmlns:p="http://schemas.microsoft.com/office/2006/metadata/properties" xmlns:ns1="http://schemas.microsoft.com/sharepoint/v3" xmlns:ns2="9E6FE586-BB3A-4537-B385-036C12D29F78" targetNamespace="http://schemas.microsoft.com/office/2006/metadata/properties" ma:root="true" ma:fieldsID="d61b46282ea12d42a2c85d94a55e4882" ns1:_="" ns2:_="">
    <xsd:import namespace="http://schemas.microsoft.com/sharepoint/v3"/>
    <xsd:import namespace="9E6FE586-BB3A-4537-B385-036C12D29F78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6FE586-BB3A-4537-B385-036C12D29F78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9E6FE586-BB3A-4537-B385-036C12D29F78" xsi:nil="true"/>
    <xd_ProgID xmlns="http://schemas.microsoft.com/sharepoint/v3" xsi:nil="true"/>
    <Comments xmlns="9E6FE586-BB3A-4537-B385-036C12D29F78" xsi:nil="true"/>
    <alreadyChecked xmlns="9E6FE586-BB3A-4537-B385-036C12D29F78" xsi:nil="true"/>
  </documentManagement>
</p:properties>
</file>

<file path=customXml/itemProps1.xml><?xml version="1.0" encoding="utf-8"?>
<ds:datastoreItem xmlns:ds="http://schemas.openxmlformats.org/officeDocument/2006/customXml" ds:itemID="{B110CD67-9AE9-49C8-9CDC-67B6EF74E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6FE586-BB3A-4537-B385-036C12D29F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9E6FE586-BB3A-4537-B385-036C12D29F7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2021-03-13T09:57:08Z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0x0101006CB92C11A11C4849B1A04E87CB5CBA3E0058C3031A6B18054EA15129F454BD6C8E</vt:lpwstr>
  </property>
</Properties>
</file>