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aukantiene\Desktop\rezultatai\"/>
    </mc:Choice>
  </mc:AlternateContent>
  <bookViews>
    <workbookView xWindow="0" yWindow="0" windowWidth="28800" windowHeight="12330"/>
  </bookViews>
  <sheets>
    <sheet name="I dalis" sheetId="2" r:id="rId1"/>
    <sheet name="Balų lentelė" sheetId="13" state="hidden" r:id="rId2"/>
    <sheet name="Pripazintos federacijos" sheetId="11" state="hidden" r:id="rId3"/>
  </sheets>
  <externalReferences>
    <externalReference r:id="rId4"/>
  </externalReferences>
  <definedNames>
    <definedName name="_xlnm.Print_Area" localSheetId="0">'I dalis'!#REF!</definedName>
  </definedNames>
  <calcPr calcId="171026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75" i="2" l="1"/>
  <c r="O175" i="2"/>
  <c r="P175" i="2"/>
  <c r="Q175" i="2"/>
  <c r="R175" i="2"/>
  <c r="N174" i="2"/>
  <c r="O174" i="2"/>
  <c r="P174" i="2"/>
  <c r="Q174" i="2"/>
  <c r="R174" i="2"/>
  <c r="N173" i="2"/>
  <c r="O173" i="2"/>
  <c r="P173" i="2"/>
  <c r="Q173" i="2"/>
  <c r="R173" i="2"/>
  <c r="N172" i="2"/>
  <c r="O172" i="2"/>
  <c r="P172" i="2"/>
  <c r="Q172" i="2"/>
  <c r="R172" i="2"/>
  <c r="N171" i="2"/>
  <c r="O171" i="2"/>
  <c r="P171" i="2"/>
  <c r="Q171" i="2"/>
  <c r="R171" i="2"/>
  <c r="N183" i="2"/>
  <c r="O183" i="2"/>
  <c r="P183" i="2"/>
  <c r="Q183" i="2"/>
  <c r="R183" i="2"/>
  <c r="N184" i="2"/>
  <c r="O184" i="2"/>
  <c r="P184" i="2"/>
  <c r="Q184" i="2"/>
  <c r="R184" i="2"/>
  <c r="N185" i="2"/>
  <c r="O185" i="2"/>
  <c r="P185" i="2"/>
  <c r="Q185" i="2"/>
  <c r="R185" i="2"/>
  <c r="N186" i="2"/>
  <c r="O186" i="2"/>
  <c r="P186" i="2"/>
  <c r="Q186" i="2"/>
  <c r="R186" i="2"/>
  <c r="N187" i="2"/>
  <c r="O187" i="2"/>
  <c r="P187" i="2"/>
  <c r="Q187" i="2"/>
  <c r="R187" i="2"/>
  <c r="N188" i="2"/>
  <c r="O188" i="2"/>
  <c r="P188" i="2"/>
  <c r="Q188" i="2"/>
  <c r="R188" i="2"/>
  <c r="N189" i="2"/>
  <c r="O189" i="2"/>
  <c r="P189" i="2"/>
  <c r="Q189" i="2"/>
  <c r="R189" i="2"/>
  <c r="N190" i="2"/>
  <c r="O190" i="2"/>
  <c r="P190" i="2"/>
  <c r="Q190" i="2"/>
  <c r="R190" i="2"/>
  <c r="R191" i="2"/>
  <c r="N170" i="2"/>
  <c r="O170" i="2"/>
  <c r="P170" i="2"/>
  <c r="Q170" i="2"/>
  <c r="R170" i="2"/>
  <c r="R176" i="2"/>
  <c r="N198" i="2"/>
  <c r="O198" i="2"/>
  <c r="P198" i="2"/>
  <c r="Q198" i="2"/>
  <c r="R198" i="2"/>
  <c r="N199" i="2"/>
  <c r="O199" i="2"/>
  <c r="P199" i="2"/>
  <c r="Q199" i="2"/>
  <c r="R199" i="2"/>
  <c r="R200" i="2"/>
  <c r="N19" i="2"/>
  <c r="O19" i="2"/>
  <c r="P19" i="2"/>
  <c r="Q19" i="2"/>
  <c r="R19" i="2"/>
  <c r="N20" i="2"/>
  <c r="O20" i="2"/>
  <c r="P20" i="2"/>
  <c r="Q20" i="2"/>
  <c r="R20" i="2"/>
  <c r="N21" i="2"/>
  <c r="O21" i="2"/>
  <c r="P21" i="2"/>
  <c r="Q21" i="2"/>
  <c r="R21" i="2"/>
  <c r="R22" i="2"/>
  <c r="N30" i="2"/>
  <c r="O30" i="2"/>
  <c r="P30" i="2"/>
  <c r="Q30" i="2"/>
  <c r="R30" i="2"/>
  <c r="R31" i="2"/>
  <c r="N40" i="2"/>
  <c r="O40" i="2"/>
  <c r="P40" i="2"/>
  <c r="Q40" i="2"/>
  <c r="R40" i="2"/>
  <c r="N41" i="2"/>
  <c r="O41" i="2"/>
  <c r="P41" i="2"/>
  <c r="Q41" i="2"/>
  <c r="R41" i="2"/>
  <c r="R42" i="2"/>
  <c r="N49" i="2"/>
  <c r="O49" i="2"/>
  <c r="P49" i="2"/>
  <c r="Q49" i="2"/>
  <c r="R49" i="2"/>
  <c r="R50" i="2"/>
  <c r="N57" i="2"/>
  <c r="O57" i="2"/>
  <c r="P57" i="2"/>
  <c r="Q57" i="2"/>
  <c r="R57" i="2"/>
  <c r="N58" i="2"/>
  <c r="O58" i="2"/>
  <c r="P58" i="2"/>
  <c r="Q58" i="2"/>
  <c r="R58" i="2"/>
  <c r="R59" i="2"/>
  <c r="N66" i="2"/>
  <c r="O66" i="2"/>
  <c r="P66" i="2"/>
  <c r="Q66" i="2"/>
  <c r="R66" i="2"/>
  <c r="N67" i="2"/>
  <c r="O67" i="2"/>
  <c r="P67" i="2"/>
  <c r="Q67" i="2"/>
  <c r="R67" i="2"/>
  <c r="N68" i="2"/>
  <c r="O68" i="2"/>
  <c r="P68" i="2"/>
  <c r="Q68" i="2"/>
  <c r="R68" i="2"/>
  <c r="N69" i="2"/>
  <c r="O69" i="2"/>
  <c r="P69" i="2"/>
  <c r="Q69" i="2"/>
  <c r="R69" i="2"/>
  <c r="R70" i="2"/>
  <c r="N77" i="2"/>
  <c r="O77" i="2"/>
  <c r="P77" i="2"/>
  <c r="Q77" i="2"/>
  <c r="R77" i="2"/>
  <c r="R78" i="2"/>
  <c r="N85" i="2"/>
  <c r="O85" i="2"/>
  <c r="P85" i="2"/>
  <c r="Q85" i="2"/>
  <c r="R85" i="2"/>
  <c r="N86" i="2"/>
  <c r="O86" i="2"/>
  <c r="P86" i="2"/>
  <c r="Q86" i="2"/>
  <c r="R86" i="2"/>
  <c r="N87" i="2"/>
  <c r="O87" i="2"/>
  <c r="P87" i="2"/>
  <c r="Q87" i="2"/>
  <c r="R87" i="2"/>
  <c r="N88" i="2"/>
  <c r="O88" i="2"/>
  <c r="P88" i="2"/>
  <c r="Q88" i="2"/>
  <c r="R88" i="2"/>
  <c r="N89" i="2"/>
  <c r="O89" i="2"/>
  <c r="P89" i="2"/>
  <c r="Q89" i="2"/>
  <c r="R89" i="2"/>
  <c r="N90" i="2"/>
  <c r="O90" i="2"/>
  <c r="P90" i="2"/>
  <c r="Q90" i="2"/>
  <c r="R90" i="2"/>
  <c r="N91" i="2"/>
  <c r="O91" i="2"/>
  <c r="P91" i="2"/>
  <c r="Q91" i="2"/>
  <c r="R91" i="2"/>
  <c r="N92" i="2"/>
  <c r="O92" i="2"/>
  <c r="P92" i="2"/>
  <c r="Q92" i="2"/>
  <c r="R92" i="2"/>
  <c r="R93" i="2"/>
  <c r="N100" i="2"/>
  <c r="O100" i="2"/>
  <c r="P100" i="2"/>
  <c r="Q100" i="2"/>
  <c r="R100" i="2"/>
  <c r="N101" i="2"/>
  <c r="O101" i="2"/>
  <c r="P101" i="2"/>
  <c r="Q101" i="2"/>
  <c r="R101" i="2"/>
  <c r="N102" i="2"/>
  <c r="O102" i="2"/>
  <c r="P102" i="2"/>
  <c r="Q102" i="2"/>
  <c r="R102" i="2"/>
  <c r="N103" i="2"/>
  <c r="O103" i="2"/>
  <c r="P103" i="2"/>
  <c r="Q103" i="2"/>
  <c r="R103" i="2"/>
  <c r="N104" i="2"/>
  <c r="O104" i="2"/>
  <c r="P104" i="2"/>
  <c r="Q104" i="2"/>
  <c r="R104" i="2"/>
  <c r="R105" i="2"/>
  <c r="N112" i="2"/>
  <c r="O112" i="2"/>
  <c r="P112" i="2"/>
  <c r="Q112" i="2"/>
  <c r="R112" i="2"/>
  <c r="N113" i="2"/>
  <c r="O113" i="2"/>
  <c r="P113" i="2"/>
  <c r="Q113" i="2"/>
  <c r="R113" i="2"/>
  <c r="N114" i="2"/>
  <c r="O114" i="2"/>
  <c r="P114" i="2"/>
  <c r="Q114" i="2"/>
  <c r="R114" i="2"/>
  <c r="N115" i="2"/>
  <c r="O115" i="2"/>
  <c r="P115" i="2"/>
  <c r="Q115" i="2"/>
  <c r="R115" i="2"/>
  <c r="N116" i="2"/>
  <c r="O116" i="2"/>
  <c r="P116" i="2"/>
  <c r="Q116" i="2"/>
  <c r="R116" i="2"/>
  <c r="N117" i="2"/>
  <c r="O117" i="2"/>
  <c r="P117" i="2"/>
  <c r="Q117" i="2"/>
  <c r="R117" i="2"/>
  <c r="N118" i="2"/>
  <c r="O118" i="2"/>
  <c r="P118" i="2"/>
  <c r="Q118" i="2"/>
  <c r="R118" i="2"/>
  <c r="N119" i="2"/>
  <c r="O119" i="2"/>
  <c r="P119" i="2"/>
  <c r="Q119" i="2"/>
  <c r="R119" i="2"/>
  <c r="R120" i="2"/>
  <c r="N127" i="2"/>
  <c r="O127" i="2"/>
  <c r="P127" i="2"/>
  <c r="Q127" i="2"/>
  <c r="R127" i="2"/>
  <c r="N128" i="2"/>
  <c r="O128" i="2"/>
  <c r="P128" i="2"/>
  <c r="Q128" i="2"/>
  <c r="R128" i="2"/>
  <c r="N129" i="2"/>
  <c r="O129" i="2"/>
  <c r="P129" i="2"/>
  <c r="Q129" i="2"/>
  <c r="R129" i="2"/>
  <c r="N130" i="2"/>
  <c r="O130" i="2"/>
  <c r="P130" i="2"/>
  <c r="Q130" i="2"/>
  <c r="R130" i="2"/>
  <c r="R131" i="2"/>
  <c r="N148" i="2"/>
  <c r="O148" i="2"/>
  <c r="P148" i="2"/>
  <c r="Q148" i="2"/>
  <c r="R148" i="2"/>
  <c r="N149" i="2"/>
  <c r="O149" i="2"/>
  <c r="P149" i="2"/>
  <c r="Q149" i="2"/>
  <c r="R149" i="2"/>
  <c r="R150" i="2"/>
  <c r="N157" i="2"/>
  <c r="O157" i="2"/>
  <c r="P157" i="2"/>
  <c r="Q157" i="2"/>
  <c r="R157" i="2"/>
  <c r="N158" i="2"/>
  <c r="O158" i="2"/>
  <c r="P158" i="2"/>
  <c r="Q158" i="2"/>
  <c r="R158" i="2"/>
  <c r="N159" i="2"/>
  <c r="O159" i="2"/>
  <c r="P159" i="2"/>
  <c r="Q159" i="2"/>
  <c r="R159" i="2"/>
  <c r="N160" i="2"/>
  <c r="O160" i="2"/>
  <c r="P160" i="2"/>
  <c r="Q160" i="2"/>
  <c r="R160" i="2"/>
  <c r="N161" i="2"/>
  <c r="O161" i="2"/>
  <c r="P161" i="2"/>
  <c r="Q161" i="2"/>
  <c r="R161" i="2"/>
  <c r="N162" i="2"/>
  <c r="O162" i="2"/>
  <c r="P162" i="2"/>
  <c r="Q162" i="2"/>
  <c r="R162" i="2"/>
  <c r="R163" i="2"/>
  <c r="N138" i="2"/>
  <c r="O138" i="2"/>
  <c r="P138" i="2"/>
  <c r="Q138" i="2"/>
  <c r="R138" i="2"/>
  <c r="N139" i="2"/>
  <c r="O139" i="2"/>
  <c r="P139" i="2"/>
  <c r="Q139" i="2"/>
  <c r="R139" i="2"/>
  <c r="O140" i="2"/>
  <c r="P140" i="2"/>
  <c r="N140" i="2"/>
  <c r="Q140" i="2"/>
  <c r="R140" i="2"/>
  <c r="R141" i="2"/>
  <c r="R205" i="2"/>
  <c r="AN26" i="13"/>
  <c r="U26" i="13"/>
  <c r="V26" i="13"/>
  <c r="W26" i="13"/>
  <c r="X26" i="13"/>
  <c r="Y26" i="13"/>
  <c r="Z26" i="13"/>
  <c r="AA26" i="13"/>
  <c r="M26" i="13"/>
  <c r="N26" i="13"/>
  <c r="O26" i="13"/>
  <c r="P26" i="13"/>
  <c r="Q26" i="13"/>
  <c r="R26" i="13"/>
  <c r="S26" i="13"/>
  <c r="AN25" i="13"/>
  <c r="M25" i="13"/>
  <c r="N25" i="13"/>
  <c r="O25" i="13"/>
  <c r="P25" i="13"/>
  <c r="Q25" i="13"/>
  <c r="R25" i="13"/>
  <c r="S25" i="13"/>
  <c r="AN24" i="13"/>
  <c r="M24" i="13"/>
  <c r="N24" i="13"/>
  <c r="O24" i="13"/>
  <c r="P24" i="13"/>
  <c r="Q24" i="13"/>
  <c r="R24" i="13"/>
  <c r="S24" i="13"/>
  <c r="AN23" i="13"/>
  <c r="M23" i="13"/>
  <c r="N23" i="13"/>
  <c r="O23" i="13"/>
  <c r="P23" i="13"/>
  <c r="Q23" i="13"/>
  <c r="R23" i="13"/>
  <c r="S23" i="13"/>
  <c r="AN22" i="13"/>
  <c r="M22" i="13"/>
  <c r="N22" i="13"/>
  <c r="O22" i="13"/>
  <c r="P22" i="13"/>
  <c r="Q22" i="13"/>
  <c r="R22" i="13"/>
  <c r="S22" i="13"/>
  <c r="AN21" i="13"/>
  <c r="M21" i="13"/>
  <c r="N21" i="13"/>
  <c r="O21" i="13"/>
  <c r="P21" i="13"/>
  <c r="Q21" i="13"/>
  <c r="R21" i="13"/>
  <c r="S21" i="13"/>
  <c r="AN20" i="13"/>
  <c r="M20" i="13"/>
  <c r="N20" i="13"/>
  <c r="O20" i="13"/>
  <c r="P20" i="13"/>
  <c r="Q20" i="13"/>
  <c r="R20" i="13"/>
  <c r="S20" i="13"/>
  <c r="AN19" i="13"/>
  <c r="U19" i="13"/>
  <c r="V19" i="13"/>
  <c r="W19" i="13"/>
  <c r="X19" i="13"/>
  <c r="Y19" i="13"/>
  <c r="Z19" i="13"/>
  <c r="AA19" i="13"/>
  <c r="M19" i="13"/>
  <c r="N19" i="13"/>
  <c r="O19" i="13"/>
  <c r="P19" i="13"/>
  <c r="Q19" i="13"/>
  <c r="R19" i="13"/>
  <c r="S19" i="13"/>
  <c r="AN18" i="13"/>
  <c r="AC18" i="13"/>
  <c r="AD18" i="13"/>
  <c r="AE18" i="13"/>
  <c r="AF18" i="13"/>
  <c r="AG18" i="13"/>
  <c r="AH18" i="13"/>
  <c r="AI18" i="13"/>
  <c r="U18" i="13"/>
  <c r="V18" i="13"/>
  <c r="W18" i="13"/>
  <c r="X18" i="13"/>
  <c r="Y18" i="13"/>
  <c r="Z18" i="13"/>
  <c r="AA18" i="13"/>
  <c r="M18" i="13"/>
  <c r="N18" i="13"/>
  <c r="O18" i="13"/>
  <c r="P18" i="13"/>
  <c r="Q18" i="13"/>
  <c r="R18" i="13"/>
  <c r="S18" i="13"/>
  <c r="AN17" i="13"/>
  <c r="U17" i="13"/>
  <c r="V17" i="13"/>
  <c r="W17" i="13"/>
  <c r="X17" i="13"/>
  <c r="Y17" i="13"/>
  <c r="Z17" i="13"/>
  <c r="AA17" i="13"/>
  <c r="M17" i="13"/>
  <c r="N17" i="13"/>
  <c r="O17" i="13"/>
  <c r="P17" i="13"/>
  <c r="Q17" i="13"/>
  <c r="R17" i="13"/>
  <c r="S17" i="13"/>
  <c r="AN16" i="13"/>
  <c r="AN15" i="13"/>
  <c r="U15" i="13"/>
  <c r="V15" i="13"/>
  <c r="W15" i="13"/>
  <c r="X15" i="13"/>
  <c r="Y15" i="13"/>
  <c r="Z15" i="13"/>
  <c r="AA15" i="13"/>
  <c r="M15" i="13"/>
  <c r="N15" i="13"/>
  <c r="O15" i="13"/>
  <c r="P15" i="13"/>
  <c r="Q15" i="13"/>
  <c r="R15" i="13"/>
  <c r="S15" i="13"/>
  <c r="AN14" i="13"/>
  <c r="AC14" i="13"/>
  <c r="AD14" i="13"/>
  <c r="AE14" i="13"/>
  <c r="AF14" i="13"/>
  <c r="AG14" i="13"/>
  <c r="AH14" i="13"/>
  <c r="AI14" i="13"/>
  <c r="U14" i="13"/>
  <c r="V14" i="13"/>
  <c r="W14" i="13"/>
  <c r="X14" i="13"/>
  <c r="Y14" i="13"/>
  <c r="Z14" i="13"/>
  <c r="AA14" i="13"/>
  <c r="M14" i="13"/>
  <c r="N14" i="13"/>
  <c r="O14" i="13"/>
  <c r="P14" i="13"/>
  <c r="Q14" i="13"/>
  <c r="R14" i="13"/>
  <c r="S14" i="13"/>
  <c r="AN13" i="13"/>
  <c r="M13" i="13"/>
  <c r="N13" i="13"/>
  <c r="O13" i="13"/>
  <c r="P13" i="13"/>
  <c r="Q13" i="13"/>
  <c r="R13" i="13"/>
  <c r="S13" i="13"/>
  <c r="AN12" i="13"/>
  <c r="U12" i="13"/>
  <c r="V12" i="13"/>
  <c r="W12" i="13"/>
  <c r="X12" i="13"/>
  <c r="Y12" i="13"/>
  <c r="Z12" i="13"/>
  <c r="AA12" i="13"/>
  <c r="M12" i="13"/>
  <c r="N12" i="13"/>
  <c r="O12" i="13"/>
  <c r="P12" i="13"/>
  <c r="Q12" i="13"/>
  <c r="R12" i="13"/>
  <c r="S12" i="13"/>
  <c r="AN11" i="13"/>
  <c r="AC11" i="13"/>
  <c r="AD11" i="13"/>
  <c r="AE11" i="13"/>
  <c r="AF11" i="13"/>
  <c r="AG11" i="13"/>
  <c r="AH11" i="13"/>
  <c r="AI11" i="13"/>
  <c r="U11" i="13"/>
  <c r="V11" i="13"/>
  <c r="W11" i="13"/>
  <c r="X11" i="13"/>
  <c r="Y11" i="13"/>
  <c r="Z11" i="13"/>
  <c r="AA11" i="13"/>
  <c r="M11" i="13"/>
  <c r="N11" i="13"/>
  <c r="O11" i="13"/>
  <c r="P11" i="13"/>
  <c r="Q11" i="13"/>
  <c r="R11" i="13"/>
  <c r="S11" i="13"/>
  <c r="AN10" i="13"/>
</calcChain>
</file>

<file path=xl/comments1.xml><?xml version="1.0" encoding="utf-8"?>
<comments xmlns="http://schemas.openxmlformats.org/spreadsheetml/2006/main">
  <authors>
    <author>Edgaras Abušovas</author>
    <author>...</author>
  </authors>
  <commentList>
    <comment ref="A5" authorId="0" shapeId="0">
      <text>
        <r>
          <rPr>
            <b/>
            <sz val="9"/>
            <color indexed="81"/>
            <rFont val="Tahoma"/>
            <family val="2"/>
            <charset val="186"/>
          </rPr>
          <t>Pareiškėjo pavadinimas pasirenkamas iš sąrašo</t>
        </r>
      </text>
    </comment>
    <comment ref="C13" authorId="1" shapeId="0">
      <text>
        <r>
          <rPr>
            <sz val="9"/>
            <color indexed="81"/>
            <rFont val="Tahoma"/>
            <family val="2"/>
            <charset val="186"/>
          </rPr>
          <t xml:space="preserve">
Įrašyti patiems</t>
        </r>
      </text>
    </comment>
    <comment ref="D13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</text>
    </comment>
    <comment ref="E13" authorId="1" shapeId="0">
      <text>
        <r>
          <rPr>
            <b/>
            <sz val="9"/>
            <color indexed="81"/>
            <rFont val="Tahoma"/>
            <family val="2"/>
            <charset val="186"/>
          </rPr>
          <t>Įrašyti patiems</t>
        </r>
      </text>
    </comment>
    <comment ref="F14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G14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H14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J14" authorId="1" shapeId="0">
      <text>
        <r>
          <rPr>
            <b/>
            <sz val="9"/>
            <color indexed="81"/>
            <rFont val="Tahoma"/>
            <family val="2"/>
            <charset val="186"/>
          </rPr>
          <t>Įrašyti patiems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L14" authorId="1" shapeId="0">
      <text>
        <r>
          <rPr>
            <b/>
            <sz val="9"/>
            <color indexed="81"/>
            <rFont val="Tahoma"/>
            <family val="2"/>
            <charset val="186"/>
          </rPr>
          <t>Įrašyti patiems</t>
        </r>
      </text>
    </comment>
    <comment ref="M14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<sst xmlns="http://schemas.openxmlformats.org/spreadsheetml/2006/main" count="911" uniqueCount="282">
  <si>
    <t>2021   m.  Sausio 17  d.</t>
  </si>
  <si>
    <t>Pareiškėjas:</t>
  </si>
  <si>
    <t>Lietuvos teniso sąjunga                    </t>
  </si>
  <si>
    <t xml:space="preserve">           (Pareiškėjo pavadinimas)</t>
  </si>
  <si>
    <t xml:space="preserve">Ąžuolyno g. 7, Vilnius, 07196. Tel. nr. +37069400761, el. p. info@tennis.lt </t>
  </si>
  <si>
    <t>(Pareiškėjo buveinės adresas, telefonas, el. paštas)</t>
  </si>
  <si>
    <t>(Juridinio asmens kodas)</t>
  </si>
  <si>
    <t>SPORTININKŲ (KOMANDŲ) TARPTAUTINĖSE AUKŠTO MEISTRIŠKUMO SPORTO VARŽYBOSE PASIEKTI REZULTATAI</t>
  </si>
  <si>
    <t>Eil. Nr.</t>
  </si>
  <si>
    <t xml:space="preserve">Sportininko vardas, pavardė </t>
  </si>
  <si>
    <t>Sporto šakos rungtis</t>
  </si>
  <si>
    <t>Įtraukta į olimpinių žaidynių programą/neįtraukta į olimpinių žaidynių programą)</t>
  </si>
  <si>
    <t xml:space="preserve">Sportininkų (komandos narių) skaičius </t>
  </si>
  <si>
    <t>Balas už aplenktą sportininką (komandą) sporto šakos rungtyje</t>
  </si>
  <si>
    <t>Balo už aplenktų sportininkų (komandų) skaičių sporto šakos rungtyje vertė procentais nuo iškovotos vietos konkrečioje sporto šakos rungtyje balo vertės</t>
  </si>
  <si>
    <t>Balų suma</t>
  </si>
  <si>
    <t>Tarptautinių aukšto meistriškumo sporto varžybų kategorija</t>
  </si>
  <si>
    <t>Kas kiek metų rengiamos tarptautinės aukšto meistriškumo sporto varžybos</t>
  </si>
  <si>
    <t>Vykdoma atranka į tarptautines aukšto meistriškumo sporto varžybas (Taip / Ne)</t>
  </si>
  <si>
    <t>Automobilių,  aviacijos, motociklų ar motorlaivių sporto šakų pasaulio ar Europos čempionato etapų (jeigu toje sporto šakoje pasaulio ar Europos čempionatai nevykdomi, o vietoje jų rengiamos tos sporto šakos pasaulio ar Europos taurės varžybos – atskirame pasaulio ar Europos taurės varžybų etapų) skaičius</t>
  </si>
  <si>
    <t>Sportininkų (komandų) skaičius rungtyje</t>
  </si>
  <si>
    <t>Valstybių skaičius tarptautinėse aukšto meistriškumo sporto varžybose*</t>
  </si>
  <si>
    <t>Sportininko (komandos) užimta vieta</t>
  </si>
  <si>
    <t>Aukščiausia sportininko užimta vieta tose pačiose sporto varžybose (Taip / Ne)</t>
  </si>
  <si>
    <t>Balų skaičius už užimtą vietą</t>
  </si>
  <si>
    <t>Priklauso balų atsižvelgus į pastabas</t>
  </si>
  <si>
    <t>2016 m. European Junior Championship</t>
  </si>
  <si>
    <t xml:space="preserve">(sporto renginio pavadinimas) </t>
  </si>
  <si>
    <t>Iveta Daujotaitė</t>
  </si>
  <si>
    <t>Vienetai</t>
  </si>
  <si>
    <t>olimpinė</t>
  </si>
  <si>
    <t>JnEČ</t>
  </si>
  <si>
    <t>Taip</t>
  </si>
  <si>
    <t xml:space="preserve">Dvejetai </t>
  </si>
  <si>
    <t>Alisa Gaivoronskytė</t>
  </si>
  <si>
    <t>Iš viso:</t>
  </si>
  <si>
    <t>PRIDEDAMA. ____________________________________________________________________________________________________</t>
  </si>
  <si>
    <t>Nuoroda į protokolą:  http://te.tournamentsoftware.com/sport/draw.aspx?id=42E04DA7-CB66-45C7-82EC-3A874680B221&amp;draw=2</t>
  </si>
  <si>
    <t>                                     (pridedamos pasiekimus tarptautinėse aukšto meistriškumo sporto varžybose patvirtinančių protokolų kopijos (arba pateikiama nuoroda į interneto svetainę, kurioje su šiais protokolais galima būtų susipažinti)</t>
  </si>
  <si>
    <t>2016 m. Australian Open Junior Championship</t>
  </si>
  <si>
    <t>Nuoroda į protokolą: http://www.itftennis.com/juniors/tournaments/tournament/info.aspx?tournamentid=1100035724</t>
  </si>
  <si>
    <t>Robertas Vrzesinski</t>
  </si>
  <si>
    <t>Dvejetai</t>
  </si>
  <si>
    <t>JPČ</t>
  </si>
  <si>
    <t xml:space="preserve">Taip </t>
  </si>
  <si>
    <t>                                     (pridedamos pasiekimus tarptautinėse sporto varžybose patvirtinančių protokolų kopijos (arba pateikiama nuoroda į interneto svetainę, kurioje su šiais protokolais galima būtų susipažinti)</t>
  </si>
  <si>
    <t>2016 m. European Junior Championship,</t>
  </si>
  <si>
    <t>Nuoroda į protokolą:  http://www.itftennis.com/juniors/tournaments/tournament/info.aspx?tournamentid=1100038113</t>
  </si>
  <si>
    <t>Paulina Bakaitė</t>
  </si>
  <si>
    <t>JEČ</t>
  </si>
  <si>
    <t>Gerda Zykutė</t>
  </si>
  <si>
    <t xml:space="preserve">2016 m. Olimpinės žaidynės </t>
  </si>
  <si>
    <t>Nuoroda į protokolą://www.olympic.org/tennis</t>
  </si>
  <si>
    <t xml:space="preserve">Ričardas Berankis </t>
  </si>
  <si>
    <t xml:space="preserve">vienetai </t>
  </si>
  <si>
    <t>OŽ</t>
  </si>
  <si>
    <t>4 arba 5</t>
  </si>
  <si>
    <t>2017 m. European Junior Championship</t>
  </si>
  <si>
    <t>Klaudija Bubelytė</t>
  </si>
  <si>
    <t>dvejetai</t>
  </si>
  <si>
    <t xml:space="preserve">Patricija Paukštytė </t>
  </si>
  <si>
    <t>Nuoroda į protokolą: http://te.tournamentsoftware.com/sport/draws.aspx?id=7C2BE76C-63B5-4CC7-967D-B1C8612169AE</t>
  </si>
  <si>
    <t xml:space="preserve">2017 m. Davis Cup by BNP Paribas </t>
  </si>
  <si>
    <t>Nuoroda į protokolą:  https://www.daviscup.com/en/draws-results/group-ii/europe-africa.aspx#/2017</t>
  </si>
  <si>
    <t xml:space="preserve">Julius Tverijonas </t>
  </si>
  <si>
    <t xml:space="preserve">Vienetai / dvejetai </t>
  </si>
  <si>
    <t>PČ</t>
  </si>
  <si>
    <t>Laurynas Grigelis</t>
  </si>
  <si>
    <t>Tomas Vaišė</t>
  </si>
  <si>
    <t xml:space="preserve">Tadas Babelis </t>
  </si>
  <si>
    <t>2018 m. European Junior Championship, U18</t>
  </si>
  <si>
    <t>Nuoroda į protokolą: https://www.itftennis.com/juniors/tournaments/tournament/info.aspx?tournamentid=1100042524</t>
  </si>
  <si>
    <t xml:space="preserve">Iveta Daujotaitė </t>
  </si>
  <si>
    <t xml:space="preserve">Vienetai </t>
  </si>
  <si>
    <t>2018 m, European Junior Championship, U16</t>
  </si>
  <si>
    <t>Nuoroda į protokolą: http://te.tournamentsoftware.com/sport/draws.aspx?id=25C56AD8-4427-46E3-ACBC-F2EF3EBB19EA</t>
  </si>
  <si>
    <t xml:space="preserve">Matas Bružas </t>
  </si>
  <si>
    <t>Matas Vasiliauskas</t>
  </si>
  <si>
    <t xml:space="preserve">Fausta Zykutė </t>
  </si>
  <si>
    <t xml:space="preserve">2018 m. Davis Cup by BNP Paribas </t>
  </si>
  <si>
    <t>Nuoroda į protokolą: https://www.daviscup.com/en/rankings/current-rankings.aspx</t>
  </si>
  <si>
    <t>Ne</t>
  </si>
  <si>
    <t xml:space="preserve">Laurynas Grigelis </t>
  </si>
  <si>
    <t xml:space="preserve">Lukas Mugevičius </t>
  </si>
  <si>
    <t xml:space="preserve">Ainius Sabaliauskas </t>
  </si>
  <si>
    <t xml:space="preserve">Pijus Vaitiekūnas </t>
  </si>
  <si>
    <t>2019 m. European Junior Championship, 16 and Under</t>
  </si>
  <si>
    <t>Nuoroda į protokolą: https://www.tenniseurope.org/sport/draws.aspx?id=56833CC5-7F93-4178-A587-9195149D57E6</t>
  </si>
  <si>
    <t>Smiltė Bakytė</t>
  </si>
  <si>
    <t>2019 m. Davis Cup by BNP Paribas</t>
  </si>
  <si>
    <t xml:space="preserve">Nuoroda į protokolą: //www.daviscup.com/en/teams/team.aspx?id=LTU </t>
  </si>
  <si>
    <t xml:space="preserve">2019 m. Roland Garros, Grand Slam </t>
  </si>
  <si>
    <t>Nuoroda į protokolą: https://www.atptour.com/en/scores/archive/roland-garros/520/2019/draws</t>
  </si>
  <si>
    <t xml:space="preserve">dvejetai </t>
  </si>
  <si>
    <t>2019 m. U.S. Open</t>
  </si>
  <si>
    <t>Nuoroda į protokolą: https://www.atptour.com/en/scores/archive/us-open/560/2019/draws?matchType=singles</t>
  </si>
  <si>
    <t xml:space="preserve">2020 m. Davis Cup by BNP Paribas </t>
  </si>
  <si>
    <t xml:space="preserve">Pijus Vaitiekūns </t>
  </si>
  <si>
    <t>Vilius Gaubas</t>
  </si>
  <si>
    <t xml:space="preserve">2018 m. European Junior Championship, U18 - ČEMPIONATAS NEĮVYKO </t>
  </si>
  <si>
    <t>Fausta Zykutė</t>
  </si>
  <si>
    <t xml:space="preserve">V etapo prieduose pridedamas lydraštis ir nuorodos dėl čempionatų atšaukimo </t>
  </si>
  <si>
    <t>2020 m, European Junior Championship, U16 - ČEMPIONATAS NEĮVYKO </t>
  </si>
  <si>
    <t>Edas Butvilas</t>
  </si>
  <si>
    <t>Emilija Tverijonaitė</t>
  </si>
  <si>
    <t>Patricija Paukštytė</t>
  </si>
  <si>
    <t>Edas Butvilas</t>
  </si>
  <si>
    <t xml:space="preserve">2020 m. US Open, Grand Slam </t>
  </si>
  <si>
    <t>Nuoroda į protokolą: https://www.atptour.com/en/scores/archive/us-open/560/2020/results</t>
  </si>
  <si>
    <t>Bendra sporto šakos gauta taškų suma</t>
  </si>
  <si>
    <t>*Pildo tik į olimpinių žaidynių programą neįtrauktų sporto šakų pareiškėjai</t>
  </si>
  <si>
    <t>Pareiškėjo vardu:</t>
  </si>
  <si>
    <t>Prezidentas</t>
  </si>
  <si>
    <t>Ramūnas Grušas</t>
  </si>
  <si>
    <r>
      <t>(pareigų pavadinimas)               A.</t>
    </r>
    <r>
      <rPr>
        <sz val="12"/>
        <color theme="1"/>
        <rFont val="Times New Roman"/>
        <family val="1"/>
        <charset val="186"/>
      </rPr>
      <t xml:space="preserve"> </t>
    </r>
    <r>
      <rPr>
        <sz val="10"/>
        <color theme="1"/>
        <rFont val="Times New Roman"/>
        <family val="1"/>
        <charset val="186"/>
      </rPr>
      <t>V.                                                                     (parašas)                                                                                                 (vardas, pavardė)</t>
    </r>
  </si>
  <si>
    <t xml:space="preserve">(jei pareiškėjas antspaudą privalo turėti) </t>
  </si>
  <si>
    <t>Didelio meistriškumo sporto programų</t>
  </si>
  <si>
    <t>finansavimo valstybės biudžeto lėšomis</t>
  </si>
  <si>
    <t>specialiųjų kriterijų aprašo</t>
  </si>
  <si>
    <t>1 priedas</t>
  </si>
  <si>
    <t>BALAI UŽ SPORTININKŲ (KOMANDŲ) TARPTAUTINĖSE SPORTO VARŽYBOSE PASIEKTUS REZULTATUS</t>
  </si>
  <si>
    <t>Santraupa</t>
  </si>
  <si>
    <t>Tarptautinių sporto varžybų kategorija</t>
  </si>
  <si>
    <t>Balas už iškovotą vietą sporto šakos rungtyje</t>
  </si>
  <si>
    <t>1 vieta</t>
  </si>
  <si>
    <t>2 vieta</t>
  </si>
  <si>
    <t>3 vieta</t>
  </si>
  <si>
    <t>4 vieta</t>
  </si>
  <si>
    <t>5 vieta</t>
  </si>
  <si>
    <t>6 vieta</t>
  </si>
  <si>
    <t>7 vieta</t>
  </si>
  <si>
    <t>8 vieta</t>
  </si>
  <si>
    <t>9 vieta</t>
  </si>
  <si>
    <t>10 vieta</t>
  </si>
  <si>
    <t>11 vieta</t>
  </si>
  <si>
    <t>12 vieta</t>
  </si>
  <si>
    <t>13 vieta</t>
  </si>
  <si>
    <t>14 vieta</t>
  </si>
  <si>
    <t>15 vieta</t>
  </si>
  <si>
    <t>16 vieta</t>
  </si>
  <si>
    <t>17 vieta</t>
  </si>
  <si>
    <t>18 vieta</t>
  </si>
  <si>
    <t>19 vieta</t>
  </si>
  <si>
    <t>20 vieta</t>
  </si>
  <si>
    <t>21 vieta</t>
  </si>
  <si>
    <t>22 vieta</t>
  </si>
  <si>
    <t>23 vieta</t>
  </si>
  <si>
    <t>24 vieta</t>
  </si>
  <si>
    <t>25 vieta</t>
  </si>
  <si>
    <t>26 vieta</t>
  </si>
  <si>
    <t>27 vieta</t>
  </si>
  <si>
    <t>28 vieta</t>
  </si>
  <si>
    <t>29 vieta</t>
  </si>
  <si>
    <t>30 vieta</t>
  </si>
  <si>
    <t>31 vieta</t>
  </si>
  <si>
    <t>32 vieta</t>
  </si>
  <si>
    <t>33 vieta</t>
  </si>
  <si>
    <t>34 vieta</t>
  </si>
  <si>
    <t>35 vieta</t>
  </si>
  <si>
    <t>36 vieta</t>
  </si>
  <si>
    <t>1-36</t>
  </si>
  <si>
    <t>1.</t>
  </si>
  <si>
    <t>Olimpinės žaidynės</t>
  </si>
  <si>
    <t>2.</t>
  </si>
  <si>
    <t>Pasaulio čempionatas</t>
  </si>
  <si>
    <t>-</t>
  </si>
  <si>
    <t>3.</t>
  </si>
  <si>
    <t>EČ</t>
  </si>
  <si>
    <t>Europos čempionatas</t>
  </si>
  <si>
    <t>4.</t>
  </si>
  <si>
    <t>PČneol</t>
  </si>
  <si>
    <t>Į olimpinių žaidynių programą įtrauktų sporto šakų į olimpinių žaidynių programą neįtrauktų rungčių pasaulio čempionatai ir į olimpinių žaidynių programą įtrauktų sporto šakų pasaulio čempionatuose vykdomos į olimpinių žaidynių programą neįtrauktos rungtys</t>
  </si>
  <si>
    <t>5.</t>
  </si>
  <si>
    <t>PŽ</t>
  </si>
  <si>
    <t>Pasaulio žaidynės, pasaulio aviacijos žaidynės,  pasaulio šachmatų ir šaškių olimpiados</t>
  </si>
  <si>
    <t>6.</t>
  </si>
  <si>
    <t>JOŽ</t>
  </si>
  <si>
    <t>Jaunimo olimpinės žaidynės</t>
  </si>
  <si>
    <t>7.</t>
  </si>
  <si>
    <t>EČneol</t>
  </si>
  <si>
    <t>Į olimpinių žaidynių programą įtrauktų sporto šakų į olimpinių žaidynių programą neįtrauktų  rungčių Europos čempionatai ir į olimpinių žaidynių programą įtrauktų sporto šakų Europos čempionatuose vykdomos į olimpinių žaidynių programą neįtrauktos rungtys</t>
  </si>
  <si>
    <t>8.</t>
  </si>
  <si>
    <t>EŽ</t>
  </si>
  <si>
    <t>Europos žaidynės</t>
  </si>
  <si>
    <t>9.</t>
  </si>
  <si>
    <t>PT</t>
  </si>
  <si>
    <t>Pasaulio taurės varžybų galutinėje įskaitoje užimta vieta</t>
  </si>
  <si>
    <t>10.</t>
  </si>
  <si>
    <t>Pasaulio jaunimo čempionatas</t>
  </si>
  <si>
    <t>11.</t>
  </si>
  <si>
    <t>JnPČ</t>
  </si>
  <si>
    <t>Pasaulio jaunių čempionatas</t>
  </si>
  <si>
    <t>12.</t>
  </si>
  <si>
    <t>Europos jaunimo čempionatas</t>
  </si>
  <si>
    <t>13.</t>
  </si>
  <si>
    <t>JEOF</t>
  </si>
  <si>
    <t>Europos jaunimo olimpinis festivalis</t>
  </si>
  <si>
    <t>14.</t>
  </si>
  <si>
    <t>Europos jaunių čempionatas</t>
  </si>
  <si>
    <t>15.</t>
  </si>
  <si>
    <t>JčPČ</t>
  </si>
  <si>
    <t>Pasaulio jaunučių čempionatas</t>
  </si>
  <si>
    <t>16.</t>
  </si>
  <si>
    <t>JčEČ</t>
  </si>
  <si>
    <t>Europos jaunučių čempionatas</t>
  </si>
  <si>
    <t>17.</t>
  </si>
  <si>
    <t>NEAK</t>
  </si>
  <si>
    <t>Pasaulio ir Europos čempionatai, kuriuose varžomasi nuotoliniu būdu</t>
  </si>
  <si>
    <t>Departamento pripažintos nacionalinės sporto (šakų) federacijos</t>
  </si>
  <si>
    <t>Asociacija „Hockey Lithuania“</t>
  </si>
  <si>
    <t>Lietuvos aeroklubas</t>
  </si>
  <si>
    <t>Lietuvos alpinizmo asociacija</t>
  </si>
  <si>
    <t>Lietuvos automobilių sporto federacija</t>
  </si>
  <si>
    <t>Lietuvos badmintono federacija</t>
  </si>
  <si>
    <t>Lietuvos baidarių ir kanojų irklavimo federacija</t>
  </si>
  <si>
    <t>Lietuvos bangų sporto asociacija (banglenčių, puslenčių ir slydimo bangomis sporto šakoms)</t>
  </si>
  <si>
    <t>Lietuvos beisbolo asociacija (beisbolo disciplinai)</t>
  </si>
  <si>
    <t>Lietuvos biatlono federacija</t>
  </si>
  <si>
    <t>Lietuvos biliardo federacija</t>
  </si>
  <si>
    <t>Lietuvos bobslėjaus ir skeletono sporto federacija</t>
  </si>
  <si>
    <t>Lietuvos bokso federacija</t>
  </si>
  <si>
    <t>Lietuvos boulingo federacija</t>
  </si>
  <si>
    <t>Lietuvos buriuotojų sąjunga</t>
  </si>
  <si>
    <t>Lietuvos bušido federacija (ju-jitsu sporto šakai)</t>
  </si>
  <si>
    <t>Lietuvos čiuožimo federacija</t>
  </si>
  <si>
    <t>Lietuvos dviračių sporto federacija</t>
  </si>
  <si>
    <t>Lietuvos dziudo federacija</t>
  </si>
  <si>
    <t>Lietuvos fechtavimo federacija</t>
  </si>
  <si>
    <t>Lietuvos futbolo federacija</t>
  </si>
  <si>
    <t>Lietuvos gimnastikos federacija</t>
  </si>
  <si>
    <t>Lietuvos golfo federacija</t>
  </si>
  <si>
    <t>Lietuvos greitojo čiuožimo asociacija</t>
  </si>
  <si>
    <t>Lietuvos imtynių federacija</t>
  </si>
  <si>
    <t>Lietuvos irklavimo federacija</t>
  </si>
  <si>
    <t>Lietuvos jėgos trikovės federacija</t>
  </si>
  <si>
    <t>Lietuvos kendo asociacija</t>
  </si>
  <si>
    <t>Lietuvos kerlingo asociacija</t>
  </si>
  <si>
    <t>Lietuvos kikboksingo federacija</t>
  </si>
  <si>
    <t>Lietuvos kyokushin karate federacija</t>
  </si>
  <si>
    <t>Lietuvos korespondencinių šachmatų federacija</t>
  </si>
  <si>
    <t>Lietuvos krepšinio federacija</t>
  </si>
  <si>
    <t>Lietuvos kudo sporto federacija</t>
  </si>
  <si>
    <t>Lietuvos kuraš federacija (sumo sporto šakai)</t>
  </si>
  <si>
    <t>Lietuvos kultūrizmo ir kūno rengybos federacija</t>
  </si>
  <si>
    <t>Lietuvos laipiojimo sporto asociacija</t>
  </si>
  <si>
    <t>Lietuvos lankininkų federacija</t>
  </si>
  <si>
    <t>Lietuvos lengvosios atletikos federacija</t>
  </si>
  <si>
    <t>Lietuvos motociklų sporto federacija</t>
  </si>
  <si>
    <t>Lietuvos motorlaivių federacija</t>
  </si>
  <si>
    <t>Lietuvos MUAY – THAI sąjunga</t>
  </si>
  <si>
    <t>Lietuvos nacionalinė slidinėjimo asociacija</t>
  </si>
  <si>
    <t>Lietuvos orientavimosi sporto federacija</t>
  </si>
  <si>
    <t>Lietuvos plaukimo federacija</t>
  </si>
  <si>
    <t>Lietuvos povandeninio sporto federacija</t>
  </si>
  <si>
    <t>Lietuvos pulo federacija</t>
  </si>
  <si>
    <t>Lietuvos rankinio federacija</t>
  </si>
  <si>
    <t>Lietuvos rankų lenkimo sporto federacija</t>
  </si>
  <si>
    <t>Lietuvos regbio federacija</t>
  </si>
  <si>
    <t>Lietuvos rogučių sporto federacija</t>
  </si>
  <si>
    <t>Lietuvos sambo federacija</t>
  </si>
  <si>
    <t>Lietuvos skvošo asociacija</t>
  </si>
  <si>
    <t>Lietuvos softbolo federacija (softbolo disciplinai)</t>
  </si>
  <si>
    <t>Lietuvos sportinės žūklės federacija</t>
  </si>
  <si>
    <t>Lietuvos sportinių šokių federacija</t>
  </si>
  <si>
    <t>Lietuvos stalo teniso asociacija</t>
  </si>
  <si>
    <t>Lietuvos sunkiosios atletikos federacija</t>
  </si>
  <si>
    <t>Lietuvos šachmatų federacija</t>
  </si>
  <si>
    <t>Lietuvos šachmatų kompozitorių sąjunga</t>
  </si>
  <si>
    <t>Lietuvos šaškių federacija</t>
  </si>
  <si>
    <t>Lietuvos šaudymo sporto sąjunga</t>
  </si>
  <si>
    <t>Lietuvos šiuolaikinės penkiakovės federacija</t>
  </si>
  <si>
    <t>Lietuvos taekwondo federacija</t>
  </si>
  <si>
    <t>Lietuvos tautinių imtynių federacija (pankrationo ir imtynių už diržų disciplinoms)</t>
  </si>
  <si>
    <t>Lietuvos tinklinio federacija</t>
  </si>
  <si>
    <t>Lietuvos triatlono federacija</t>
  </si>
  <si>
    <t>Lietuvos universalios kovos federacija</t>
  </si>
  <si>
    <t>Lietuvos ušu federacija (ušu sporto šakai)</t>
  </si>
  <si>
    <t>Lietuvos vandens slidininkų sąjunga</t>
  </si>
  <si>
    <t>Lietuvos vandensvydžio sporto federacija</t>
  </si>
  <si>
    <t>Lietuvos virvės traukimo federacija</t>
  </si>
  <si>
    <t>Lietuvos žirginio sporto federacija</t>
  </si>
  <si>
    <t>Lietuvos žolės riedulio federacija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</si>
</sst>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i/>
      <sz val="11"/>
      <color rgb="FF00000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color rgb="FF444444"/>
      <name val="Open Sans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20"/>
      <name val="Times New Roman"/>
      <family val="1"/>
      <charset val="186"/>
    </font>
    <font>
      <sz val="2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8"/>
      <name val="Times New Roman"/>
      <family val="1"/>
      <charset val="186"/>
    </font>
    <font>
      <sz val="9"/>
      <color theme="1"/>
      <name val="Calibri"/>
      <family val="2"/>
      <scheme val="minor"/>
    </font>
    <font>
      <vertAlign val="superscript"/>
      <sz val="12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128">
    <xf numFmtId="0" fontId="0" fillId="0" borderId="0" xfId="0"/>
    <xf numFmtId="2" fontId="3" fillId="0" borderId="0" xfId="0" applyNumberFormat="1" applyFont="1" applyAlignment="1">
      <alignment vertical="center"/>
    </xf>
    <xf numFmtId="2" fontId="5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vertical="center"/>
    </xf>
    <xf numFmtId="2" fontId="6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10" fillId="0" borderId="0" xfId="1"/>
    <xf numFmtId="0" fontId="3" fillId="0" borderId="8" xfId="0" applyFont="1" applyBorder="1" applyAlignment="1">
      <alignment horizontal="right" vertical="center" wrapText="1"/>
    </xf>
    <xf numFmtId="0" fontId="14" fillId="0" borderId="0" xfId="0" applyFont="1"/>
    <xf numFmtId="0" fontId="15" fillId="0" borderId="0" xfId="0" applyFont="1" applyAlignment="1">
      <alignment horizontal="left" vertical="center" wrapText="1" indent="1"/>
    </xf>
    <xf numFmtId="0" fontId="16" fillId="0" borderId="0" xfId="0" applyFont="1"/>
    <xf numFmtId="3" fontId="3" fillId="0" borderId="0" xfId="0" applyNumberFormat="1" applyFont="1" applyAlignment="1">
      <alignment vertical="center"/>
    </xf>
    <xf numFmtId="0" fontId="13" fillId="0" borderId="0" xfId="0" applyFont="1" applyBorder="1" applyAlignment="1">
      <alignment horizontal="center"/>
    </xf>
    <xf numFmtId="0" fontId="7" fillId="5" borderId="2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vertical="center" wrapText="1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0" fillId="0" borderId="0" xfId="0" applyAlignment="1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0" fontId="19" fillId="0" borderId="20" xfId="0" applyFont="1" applyBorder="1" applyAlignment="1">
      <alignment horizontal="center" vertical="center" wrapText="1"/>
    </xf>
    <xf numFmtId="0" fontId="26" fillId="0" borderId="0" xfId="0" applyFont="1"/>
    <xf numFmtId="0" fontId="7" fillId="5" borderId="2" xfId="0" applyFont="1" applyFill="1" applyBorder="1" applyAlignment="1">
      <alignment vertical="center"/>
    </xf>
    <xf numFmtId="2" fontId="7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28" fillId="0" borderId="3" xfId="0" applyFont="1" applyBorder="1" applyAlignment="1">
      <alignment vertical="center" wrapText="1"/>
    </xf>
    <xf numFmtId="0" fontId="20" fillId="0" borderId="0" xfId="0" applyFont="1" applyAlignment="1">
      <alignment horizontal="left"/>
    </xf>
    <xf numFmtId="0" fontId="9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0" fillId="0" borderId="0" xfId="0" applyFont="1"/>
    <xf numFmtId="0" fontId="3" fillId="0" borderId="0" xfId="0" applyFont="1" applyAlignment="1">
      <alignment horizontal="right" vertical="center" wrapText="1"/>
    </xf>
    <xf numFmtId="2" fontId="6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2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2" fontId="23" fillId="4" borderId="5" xfId="0" applyNumberFormat="1" applyFont="1" applyFill="1" applyBorder="1" applyAlignment="1">
      <alignment horizontal="center" vertical="center" wrapText="1"/>
    </xf>
    <xf numFmtId="2" fontId="23" fillId="4" borderId="7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3" fillId="0" borderId="5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5" fillId="4" borderId="5" xfId="0" applyFont="1" applyFill="1" applyBorder="1" applyAlignment="1">
      <alignment horizontal="center" vertical="center" wrapText="1"/>
    </xf>
    <xf numFmtId="0" fontId="25" fillId="4" borderId="6" xfId="0" applyFont="1" applyFill="1" applyBorder="1" applyAlignment="1">
      <alignment horizontal="center" vertical="center" wrapText="1"/>
    </xf>
    <xf numFmtId="0" fontId="25" fillId="4" borderId="7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3" fillId="4" borderId="5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 vertical="center" wrapText="1"/>
    </xf>
    <xf numFmtId="0" fontId="23" fillId="4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19" fillId="2" borderId="19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19" fillId="2" borderId="23" xfId="0" applyFont="1" applyFill="1" applyBorder="1" applyAlignment="1">
      <alignment horizontal="center" vertical="center" textRotation="90"/>
    </xf>
    <xf numFmtId="0" fontId="19" fillId="2" borderId="6" xfId="0" applyFont="1" applyFill="1" applyBorder="1" applyAlignment="1">
      <alignment horizontal="center" vertical="center" textRotation="90"/>
    </xf>
    <xf numFmtId="0" fontId="19" fillId="2" borderId="7" xfId="0" applyFont="1" applyFill="1" applyBorder="1" applyAlignment="1">
      <alignment horizontal="center" vertical="center" textRotation="90"/>
    </xf>
    <xf numFmtId="0" fontId="19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</cellXfs>
  <cellStyles count="2">
    <cellStyle name="Įprastas" xfId="0" builtinId="0"/>
    <cellStyle name="Normal 2" xfId="1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V%20etapas.%20PC%20ver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pazintos federacijo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S216"/>
  <sheetViews>
    <sheetView tabSelected="1" topLeftCell="A156" zoomScale="79" zoomScaleNormal="100" workbookViewId="0">
      <selection activeCell="A167" sqref="A167:P167"/>
    </sheetView>
  </sheetViews>
  <sheetFormatPr defaultColWidth="9.140625" defaultRowHeight="15"/>
  <cols>
    <col min="1" max="1" width="3.85546875" style="4" bestFit="1" customWidth="1"/>
    <col min="2" max="2" width="25.7109375" style="4" bestFit="1" customWidth="1"/>
    <col min="3" max="3" width="14.28515625" style="4" customWidth="1"/>
    <col min="4" max="4" width="10.7109375" style="4" customWidth="1"/>
    <col min="5" max="5" width="10" style="4" customWidth="1"/>
    <col min="6" max="6" width="10.140625" style="4" customWidth="1"/>
    <col min="7" max="7" width="11.7109375" style="4" customWidth="1"/>
    <col min="8" max="8" width="10.140625" style="4" customWidth="1"/>
    <col min="9" max="9" width="23.28515625" style="4" customWidth="1"/>
    <col min="10" max="10" width="10.5703125" style="4" customWidth="1"/>
    <col min="11" max="11" width="11" style="4" customWidth="1"/>
    <col min="12" max="12" width="10.5703125" style="4" customWidth="1"/>
    <col min="13" max="13" width="11.42578125" style="4" customWidth="1"/>
    <col min="14" max="14" width="8.85546875" style="1" customWidth="1"/>
    <col min="15" max="15" width="9.140625" style="1"/>
    <col min="16" max="16" width="11.140625" style="1" customWidth="1"/>
    <col min="17" max="17" width="12.7109375" style="1" customWidth="1"/>
    <col min="18" max="18" width="9.85546875" style="4" customWidth="1"/>
    <col min="19" max="16384" width="9.140625" style="4"/>
  </cols>
  <sheetData>
    <row r="1" spans="1:18" ht="15.75">
      <c r="D1" s="56"/>
      <c r="E1" s="56"/>
      <c r="F1" s="56"/>
      <c r="G1" s="56"/>
      <c r="H1" s="56"/>
      <c r="I1" s="56"/>
      <c r="J1" s="56"/>
      <c r="K1" s="56"/>
      <c r="L1" s="56"/>
    </row>
    <row r="2" spans="1:18" ht="15.75">
      <c r="B2" s="4" t="s">
        <v>0</v>
      </c>
      <c r="D2" s="56"/>
      <c r="E2" s="56"/>
      <c r="F2" s="56"/>
      <c r="G2" s="56"/>
      <c r="H2" s="56"/>
      <c r="I2" s="56"/>
      <c r="J2" s="56"/>
      <c r="K2" s="56"/>
      <c r="L2" s="56"/>
    </row>
    <row r="3" spans="1:18">
      <c r="B3" s="41" t="s">
        <v>1</v>
      </c>
    </row>
    <row r="4" spans="1:18" ht="3" customHeight="1"/>
    <row r="5" spans="1:18" ht="26.25">
      <c r="A5" s="72" t="s">
        <v>2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</row>
    <row r="6" spans="1:18" ht="18.75">
      <c r="A6" s="79" t="s">
        <v>3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</row>
    <row r="7" spans="1:18" ht="15.75">
      <c r="A7" s="56"/>
      <c r="B7" s="91" t="s">
        <v>4</v>
      </c>
      <c r="C7" s="91"/>
      <c r="D7" s="91"/>
      <c r="E7" s="91"/>
      <c r="F7" s="91"/>
      <c r="G7" s="91"/>
      <c r="H7" s="91"/>
      <c r="I7" s="40"/>
      <c r="J7" s="40"/>
      <c r="K7" s="40"/>
      <c r="L7" s="40"/>
      <c r="M7" s="40"/>
      <c r="N7" s="40"/>
      <c r="O7" s="40"/>
      <c r="P7" s="40"/>
      <c r="Q7" s="40"/>
    </row>
    <row r="8" spans="1:18" ht="18">
      <c r="A8" s="56"/>
      <c r="B8" s="80" t="s">
        <v>5</v>
      </c>
      <c r="C8" s="80"/>
      <c r="D8" s="8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</row>
    <row r="9" spans="1:18" ht="15.75">
      <c r="A9" s="56"/>
      <c r="B9" s="42">
        <v>191907389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</row>
    <row r="10" spans="1:18" ht="18">
      <c r="A10" s="56"/>
      <c r="B10" s="55" t="s">
        <v>6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</row>
    <row r="11" spans="1:18" ht="16.899999999999999" customHeight="1">
      <c r="A11" s="92" t="s">
        <v>7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</row>
    <row r="12" spans="1:18" ht="15.75">
      <c r="A12" s="21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3"/>
      <c r="O12" s="23"/>
      <c r="P12" s="23"/>
      <c r="Q12" s="23"/>
      <c r="R12" s="22"/>
    </row>
    <row r="13" spans="1:18" ht="15" hidden="1" customHeight="1">
      <c r="A13" s="96" t="s">
        <v>8</v>
      </c>
      <c r="B13" s="85" t="s">
        <v>9</v>
      </c>
      <c r="C13" s="85" t="s">
        <v>10</v>
      </c>
      <c r="D13" s="85" t="s">
        <v>11</v>
      </c>
      <c r="E13" s="81" t="s">
        <v>12</v>
      </c>
      <c r="F13" s="76"/>
      <c r="G13" s="77"/>
      <c r="H13" s="77"/>
      <c r="I13" s="77"/>
      <c r="J13" s="77"/>
      <c r="K13" s="77"/>
      <c r="L13" s="77"/>
      <c r="M13" s="77"/>
      <c r="N13" s="77"/>
      <c r="O13" s="78"/>
      <c r="P13" s="83" t="s">
        <v>13</v>
      </c>
      <c r="Q13" s="88" t="s">
        <v>14</v>
      </c>
      <c r="R13" s="93" t="s">
        <v>15</v>
      </c>
    </row>
    <row r="14" spans="1:18" ht="45" customHeight="1">
      <c r="A14" s="96"/>
      <c r="B14" s="85"/>
      <c r="C14" s="85"/>
      <c r="D14" s="85"/>
      <c r="E14" s="97"/>
      <c r="F14" s="81" t="s">
        <v>16</v>
      </c>
      <c r="G14" s="81" t="s">
        <v>17</v>
      </c>
      <c r="H14" s="81" t="s">
        <v>18</v>
      </c>
      <c r="I14" s="86" t="s">
        <v>19</v>
      </c>
      <c r="J14" s="81" t="s">
        <v>20</v>
      </c>
      <c r="K14" s="81" t="s">
        <v>21</v>
      </c>
      <c r="L14" s="81" t="s">
        <v>22</v>
      </c>
      <c r="M14" s="81" t="s">
        <v>23</v>
      </c>
      <c r="N14" s="74" t="s">
        <v>24</v>
      </c>
      <c r="O14" s="74" t="s">
        <v>25</v>
      </c>
      <c r="P14" s="84"/>
      <c r="Q14" s="89"/>
      <c r="R14" s="94"/>
    </row>
    <row r="15" spans="1:18" ht="76.150000000000006" customHeight="1">
      <c r="A15" s="96"/>
      <c r="B15" s="85"/>
      <c r="C15" s="85"/>
      <c r="D15" s="85"/>
      <c r="E15" s="82"/>
      <c r="F15" s="82"/>
      <c r="G15" s="82"/>
      <c r="H15" s="82"/>
      <c r="I15" s="87"/>
      <c r="J15" s="82"/>
      <c r="K15" s="82"/>
      <c r="L15" s="82"/>
      <c r="M15" s="82"/>
      <c r="N15" s="75"/>
      <c r="O15" s="75"/>
      <c r="P15" s="84"/>
      <c r="Q15" s="90"/>
      <c r="R15" s="95"/>
    </row>
    <row r="16" spans="1:18" ht="5.45" customHeight="1">
      <c r="A16" s="10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1"/>
    </row>
    <row r="17" spans="1:19" ht="15" customHeight="1">
      <c r="A17" s="65" t="s">
        <v>26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54"/>
    </row>
    <row r="18" spans="1:19" ht="16.899999999999999" customHeight="1">
      <c r="A18" s="67" t="s">
        <v>27</v>
      </c>
      <c r="B18" s="68"/>
      <c r="C18" s="68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54"/>
    </row>
    <row r="19" spans="1:19">
      <c r="A19" s="57">
        <v>1</v>
      </c>
      <c r="B19" s="57" t="s">
        <v>28</v>
      </c>
      <c r="C19" s="8" t="s">
        <v>29</v>
      </c>
      <c r="D19" s="57" t="s">
        <v>30</v>
      </c>
      <c r="E19" s="57">
        <v>1</v>
      </c>
      <c r="F19" s="57" t="s">
        <v>31</v>
      </c>
      <c r="G19" s="57">
        <v>1</v>
      </c>
      <c r="H19" s="57" t="s">
        <v>32</v>
      </c>
      <c r="I19" s="57"/>
      <c r="J19" s="57">
        <v>128</v>
      </c>
      <c r="K19" s="57">
        <v>38</v>
      </c>
      <c r="L19" s="57">
        <v>12</v>
      </c>
      <c r="M19" s="57" t="s">
        <v>32</v>
      </c>
      <c r="N19" s="2">
        <f>(IF(F19="OŽ",IF(L19=1,550.8,IF(L19=2,426.38,IF(L19=3,342.14,IF(L19=4,181.44,IF(L19=5,168.48,IF(L19=6,155.52,IF(L19=7,148.5,IF(L19=8,144,0))))))))+IF(L19&lt;=8,0,IF(L19&lt;=16,137.7,IF(L19&lt;=24,108,IF(L19&lt;=32,80.1,IF(L19&lt;=36,52.2,0)))))-IF(L19&lt;=8,0,IF(L19&lt;=16,(L19-9)*2.754,IF(L19&lt;=24,(L19-17)* 2.754,IF(L19&lt;=32,(L19-25)* 2.754,IF(L19&lt;=36,(L19-33)*2.754,0))))),0)+IF(F19="PČ",IF(L19=1,449,IF(L19=2,314.6,IF(L19=3,238,IF(L19=4,172,IF(L19=5,159,IF(L19=6,145,IF(L19=7,132,IF(L19=8,119,0))))))))+IF(L19&lt;=8,0,IF(L19&lt;=16,88,IF(L19&lt;=24,55,IF(L19&lt;=32,22,0))))-IF(L19&lt;=8,0,IF(L19&lt;=16,(L19-9)*2.245,IF(L19&lt;=24,(L19-17)*2.245,IF(L19&lt;=32,(L19-25)*2.245,0)))),0)+IF(F19="PČneol",IF(L19=1,85,IF(L19=2,64.61,IF(L19=3,50.76,IF(L19=4,16.25,IF(L19=5,15,IF(L19=6,13.75,IF(L19=7,12.5,IF(L19=8,11.25,0))))))))+IF(L19&lt;=8,0,IF(L19&lt;=16,9,0))-IF(L19&lt;=8,0,IF(L19&lt;=16,(L19-9)*0.425,0)),0)+IF(F19="PŽ",IF(L19=1,85,IF(L19=2,59.5,IF(L19=3,45,IF(L19=4,32.5,IF(L19=5,30,IF(L19=6,27.5,IF(L19=7,25,IF(L19=8,22.5,0))))))))+IF(L19&lt;=8,0,IF(L19&lt;=16,19,IF(L19&lt;=24,13,IF(L19&lt;=32,8,0))))-IF(L19&lt;=8,0,IF(L19&lt;=16,(L19-9)*0.425,IF(L19&lt;=24,(L19-17)*0.425,IF(L19&lt;=32,(L19-25)*0.425,0)))),0)+IF(F19="EČ",IF(L19=1,204,IF(L19=2,156.24,IF(L19=3,123.84,IF(L19=4,72,IF(L19=5,66,IF(L19=6,60,IF(L19=7,54,IF(L19=8,48,0))))))))+IF(L19&lt;=8,0,IF(L19&lt;=16,40,IF(L19&lt;=24,25,0)))-IF(L19&lt;=8,0,IF(L19&lt;=16,(L19-9)*1.02,IF(L19&lt;=24,(L19-17)*1.02,0))),0)+IF(F19="EČneol",IF(L19=1,68,IF(L19=2,51.69,IF(L19=3,40.61,IF(L19=4,13,IF(L19=5,12,IF(L19=6,11,IF(L19=7,10,IF(L19=8,9,0)))))))))+IF(F19="EŽ",IF(L19=1,68,IF(L19=2,47.6,IF(L19=3,36,IF(L19=4,18,IF(L19=5,16.5,IF(L19=6,15,IF(L19=7,13.5,IF(L19=8,12,0))))))))+IF(L19&lt;=8,0,IF(L19&lt;=16,10,IF(L19&lt;=24,6,0)))-IF(L19&lt;=8,0,IF(L19&lt;=16,(L19-9)*0.34,IF(L19&lt;=24,(L19-17)*0.34,0))),0)+IF(F19="PT",IF(L19=1,68,IF(L19=2,52.08,IF(L19=3,41.28,IF(L19=4,24,IF(L19=5,22,IF(L19=6,20,IF(L19=7,18,IF(L19=8,16,0))))))))+IF(L19&lt;=8,0,IF(L19&lt;=16,13,IF(L19&lt;=24,9,IF(L19&lt;=32,4,0))))-IF(L19&lt;=8,0,IF(L19&lt;=16,(L19-9)*0.34,IF(L19&lt;=24,(L19-17)*0.34,IF(L19&lt;=32,(L19-25)*0.34,0)))),0)+IF(F19="JOŽ",IF(L19=1,85,IF(L19=2,59.5,IF(L19=3,45,IF(L19=4,32.5,IF(L19=5,30,IF(L19=6,27.5,IF(L19=7,25,IF(L19=8,22.5,0))))))))+IF(L19&lt;=8,0,IF(L19&lt;=16,19,IF(L19&lt;=24,13,0)))-IF(L19&lt;=8,0,IF(L19&lt;=16,(L19-9)*0.425,IF(L19&lt;=24,(L19-17)*0.425,0))),0)+IF(F19="JPČ",IF(L19=1,68,IF(L19=2,47.6,IF(L19=3,36,IF(L19=4,26,IF(L19=5,24,IF(L19=6,22,IF(L19=7,20,IF(L19=8,18,0))))))))+IF(L19&lt;=8,0,IF(L19&lt;=16,13,IF(L19&lt;=24,9,0)))-IF(L19&lt;=8,0,IF(L19&lt;=16,(L19-9)*0.34,IF(L19&lt;=24,(L19-17)*0.34,0))),0)+IF(F19="JEČ",IF(L19=1,34,IF(L19=2,26.04,IF(L19=3,20.6,IF(L19=4,12,IF(L19=5,11,IF(L19=6,10,IF(L19=7,9,IF(L19=8,8,0))))))))+IF(L19&lt;=8,0,IF(L19&lt;=16,6,0))-IF(L19&lt;=8,0,IF(L19&lt;=16,(L19-9)*0.17,0)),0)+IF(F19="JEOF",IF(L19=1,34,IF(L19=2,26.04,IF(L19=3,20.6,IF(L19=4,12,IF(L19=5,11,IF(L19=6,10,IF(L19=7,9,IF(L19=8,8,0))))))))+IF(L19&lt;=8,0,IF(L19&lt;=16,6,0))-IF(L19&lt;=8,0,IF(L19&lt;=16,(L19-9)*0.17,0)),0)+IF(F19="JnPČ",IF(L19=1,51,IF(L19=2,35.7,IF(L19=3,27,IF(L19=4,19.5,IF(L19=5,18,IF(L19=6,16.5,IF(L19=7,15,IF(L19=8,13.5,0))))))))+IF(L19&lt;=8,0,IF(L19&lt;=16,10,0))-IF(L19&lt;=8,0,IF(L19&lt;=16,(L19-9)*0.255,0)),0)+IF(F19="JnEČ",IF(L19=1,25.5,IF(L19=2,19.53,IF(L19=3,15.48,IF(L19=4,9,IF(L19=5,8.25,IF(L19=6,7.5,IF(L19=7,6.75,IF(L19=8,6,0))))))))+IF(L19&lt;=8,0,IF(L19&lt;=16,5,0))-IF(L19&lt;=8,0,IF(L19&lt;=16,(L19-9)*0.1275,0)),0)+IF(F19="JčPČ",IF(L19=1,21.25,IF(L19=2,14.5,IF(L19=3,11.5,IF(L19=4,7,IF(L19=5,6.5,IF(L19=6,6,IF(L19=7,5.5,IF(L19=8,5,0))))))))+IF(L19&lt;=8,0,IF(L19&lt;=16,4,0))-IF(L19&lt;=8,0,IF(L19&lt;=16,(L19-9)*0.10625,0)),0)+IF(F19="JčEČ",IF(L19=1,17,IF(L19=2,13.02,IF(L19=3,10.32,IF(L19=4,6,IF(L19=5,5.5,IF(L19=6,5,IF(L19=7,4.5,IF(L19=8,4,0))))))))+IF(L19&lt;=8,0,IF(L19&lt;=16,3,0))-IF(L19&lt;=8,0,IF(L19&lt;=16,(L19-9)*0.085,0)),0)+IF(F19="NEAK",IF(L19=1,11.48,IF(L19=2,8.79,IF(L19=3,6.97,IF(L19=4,4.05,IF(L19=5,3.71,IF(L19=6,3.38,IF(L19=7,3.04,IF(L19=8,2.7,0))))))))+IF(L19&lt;=8,0,IF(L19&lt;=16,2,IF(L19&lt;=24,1.3,0)))-IF(L19&lt;=8,0,IF(L19&lt;=16,(L19-9)*0.0574,IF(L19&lt;=24,(L19-17)*0.0574,0))),0))*IF(L19&lt;0,1,IF(OR(F19="PČ",F19="PŽ",F19="PT"),IF(J19&lt;32,J19/32,1),1))* IF(L19&lt;0,1,IF(OR(F19="EČ",F19="EŽ",F19="JOŽ",F19="JPČ",F19="NEAK"),IF(J19&lt;24,J19/24,1),1))*IF(L19&lt;0,1,IF(OR(F19="PČneol",F19="JEČ",F19="JEOF",F19="JnPČ",F19="JnEČ",F19="JčPČ",F19="JčEČ"),IF(J19&lt;16,J19/16,1),1))*IF(L19&lt;0,1,IF(F19="EČneol",IF(J19&lt;8,J19/8,1),1))</f>
        <v>4.6174999999999997</v>
      </c>
      <c r="O19" s="5">
        <f>IF(F19="OŽ",N19,IF(H19="Ne",IF(J19*0.3&lt;J19-L19,N19,0),IF(J19*0.1&lt;J19-L19,N19,0)))</f>
        <v>4.6174999999999997</v>
      </c>
      <c r="P19" s="3">
        <f>IF(O19=0,0,IF(F19="OŽ",IF(L19&gt;35,0,IF(J19&gt;35,(36-L19)*1.836,((36-L19)-(36-J19))*1.836)),0)+IF(F19="PČ",IF(L19&gt;31,0,IF(J19&gt;31,(32-L19)*1.347,((32-L19)-(32-J19))*1.347)),0)+ IF(F19="PČneol",IF(L19&gt;15,0,IF(J19&gt;15,(16-L19)*0.255,((16-L19)-(16-J19))*0.255)),0)+IF(F19="PŽ",IF(L19&gt;31,0,IF(J19&gt;31,(32-L19)*0.255,((32-L19)-(32-J19))*0.255)),0)+IF(F19="EČ",IF(L19&gt;23,0,IF(J19&gt;23,(24-L19)*0.612,((24-L19)-(24-J19))*0.612)),0)+IF(F19="EČneol",IF(L19&gt;7,0,IF(J19&gt;7,(8-L19)*0.204,((8-L19)-(8-J19))*0.204)),0)+IF(F19="EŽ",IF(L19&gt;23,0,IF(J19&gt;23,(24-L19)*0.204,((24-L19)-(24-J19))*0.204)),0)+IF(F19="PT",IF(L19&gt;31,0,IF(J19&gt;31,(32-L19)*0.204,((32-L19)-(32-J19))*0.204)),0)+IF(F19="JOŽ",IF(L19&gt;23,0,IF(J19&gt;23,(24-L19)*0.255,((24-L19)-(24-J19))*0.255)),0)+IF(F19="JPČ",IF(L19&gt;23,0,IF(J19&gt;23,(24-L19)*0.204,((24-L19)-(24-J19))*0.204)),0)+IF(F19="JEČ",IF(L19&gt;15,0,IF(J19&gt;15,(16-L19)*0.102,((16-L19)-(16-J19))*0.102)),0)+IF(F19="JEOF",IF(L19&gt;15,0,IF(J19&gt;15,(16-L19)*0.102,((16-L19)-(16-J19))*0.102)),0)+IF(F19="JnPČ",IF(L19&gt;15,0,IF(J19&gt;15,(16-L19)*0.153,((16-L19)-(16-J19))*0.153)),0)+IF(F19="JnEČ",IF(L19&gt;15,0,IF(J19&gt;15,(16-L19)*0.0765,((16-L19)-(16-J19))*0.0765)),0)+IF(F19="JčPČ",IF(L19&gt;15,0,IF(J19&gt;15,(16-L19)*0.06375,((16-L19)-(16-J19))*0.06375)),0)+IF(F19="JčEČ",IF(L19&gt;15,0,IF(J19&gt;15,(16-L19)*0.051,((16-L19)-(16-J19))*0.051)),0)+IF(F19="NEAK",IF(L19&gt;23,0,IF(J19&gt;23,(24-L19)*0.03444,((24-L19)-(24-J19))*0.03444)),0))</f>
        <v>0.30599999999999999</v>
      </c>
      <c r="Q19" s="7">
        <f>IF(ISERROR(P19*100/N19),0,(P19*100/N19))</f>
        <v>6.6269626421223604</v>
      </c>
      <c r="R19" s="6">
        <f>IF(Q19&lt;=30,O19+P19,O19+O19*0.3)*IF(G19=1,0.4,IF(G19=2,0.75,IF(G19="1 (kas 4 m. 1 k. nerengiamos)",0.52,1)))*IF(D19="olimpinė",1,IF(M19="Ne",0.5,1))*IF(OR(A$5="Lietuvos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federacija"),IF(OR(J19&lt;8,K19&lt;16),0,1),1)*E19*IF(I19&lt;=1,1,1/I19)*IF(OR(A$5="Lietuvos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1.9694</v>
      </c>
      <c r="S19" s="14"/>
    </row>
    <row r="20" spans="1:19">
      <c r="A20" s="57">
        <v>2</v>
      </c>
      <c r="B20" s="57" t="s">
        <v>28</v>
      </c>
      <c r="C20" s="8" t="s">
        <v>33</v>
      </c>
      <c r="D20" s="57" t="s">
        <v>30</v>
      </c>
      <c r="E20" s="57">
        <v>2</v>
      </c>
      <c r="F20" s="57" t="s">
        <v>31</v>
      </c>
      <c r="G20" s="57">
        <v>1</v>
      </c>
      <c r="H20" s="57" t="s">
        <v>32</v>
      </c>
      <c r="I20" s="57"/>
      <c r="J20" s="57">
        <v>64</v>
      </c>
      <c r="K20" s="57">
        <v>38</v>
      </c>
      <c r="L20" s="57">
        <v>12</v>
      </c>
      <c r="M20" s="57" t="s">
        <v>32</v>
      </c>
      <c r="N20" s="2">
        <f t="shared" ref="N20:N21" si="0">(IF(F20="OŽ",IF(L20=1,550.8,IF(L20=2,426.38,IF(L20=3,342.14,IF(L20=4,181.44,IF(L20=5,168.48,IF(L20=6,155.52,IF(L20=7,148.5,IF(L20=8,144,0))))))))+IF(L20&lt;=8,0,IF(L20&lt;=16,137.7,IF(L20&lt;=24,108,IF(L20&lt;=32,80.1,IF(L20&lt;=36,52.2,0)))))-IF(L20&lt;=8,0,IF(L20&lt;=16,(L20-9)*2.754,IF(L20&lt;=24,(L20-17)* 2.754,IF(L20&lt;=32,(L20-25)* 2.754,IF(L20&lt;=36,(L20-33)*2.754,0))))),0)+IF(F20="PČ",IF(L20=1,449,IF(L20=2,314.6,IF(L20=3,238,IF(L20=4,172,IF(L20=5,159,IF(L20=6,145,IF(L20=7,132,IF(L20=8,119,0))))))))+IF(L20&lt;=8,0,IF(L20&lt;=16,88,IF(L20&lt;=24,55,IF(L20&lt;=32,22,0))))-IF(L20&lt;=8,0,IF(L20&lt;=16,(L20-9)*2.245,IF(L20&lt;=24,(L20-17)*2.245,IF(L20&lt;=32,(L20-25)*2.245,0)))),0)+IF(F20="PČneol",IF(L20=1,85,IF(L20=2,64.61,IF(L20=3,50.76,IF(L20=4,16.25,IF(L20=5,15,IF(L20=6,13.75,IF(L20=7,12.5,IF(L20=8,11.25,0))))))))+IF(L20&lt;=8,0,IF(L20&lt;=16,9,0))-IF(L20&lt;=8,0,IF(L20&lt;=16,(L20-9)*0.425,0)),0)+IF(F20="PŽ",IF(L20=1,85,IF(L20=2,59.5,IF(L20=3,45,IF(L20=4,32.5,IF(L20=5,30,IF(L20=6,27.5,IF(L20=7,25,IF(L20=8,22.5,0))))))))+IF(L20&lt;=8,0,IF(L20&lt;=16,19,IF(L20&lt;=24,13,IF(L20&lt;=32,8,0))))-IF(L20&lt;=8,0,IF(L20&lt;=16,(L20-9)*0.425,IF(L20&lt;=24,(L20-17)*0.425,IF(L20&lt;=32,(L20-25)*0.425,0)))),0)+IF(F20="EČ",IF(L20=1,204,IF(L20=2,156.24,IF(L20=3,123.84,IF(L20=4,72,IF(L20=5,66,IF(L20=6,60,IF(L20=7,54,IF(L20=8,48,0))))))))+IF(L20&lt;=8,0,IF(L20&lt;=16,40,IF(L20&lt;=24,25,0)))-IF(L20&lt;=8,0,IF(L20&lt;=16,(L20-9)*1.02,IF(L20&lt;=24,(L20-17)*1.02,0))),0)+IF(F20="EČneol",IF(L20=1,68,IF(L20=2,51.69,IF(L20=3,40.61,IF(L20=4,13,IF(L20=5,12,IF(L20=6,11,IF(L20=7,10,IF(L20=8,9,0)))))))))+IF(F20="EŽ",IF(L20=1,68,IF(L20=2,47.6,IF(L20=3,36,IF(L20=4,18,IF(L20=5,16.5,IF(L20=6,15,IF(L20=7,13.5,IF(L20=8,12,0))))))))+IF(L20&lt;=8,0,IF(L20&lt;=16,10,IF(L20&lt;=24,6,0)))-IF(L20&lt;=8,0,IF(L20&lt;=16,(L20-9)*0.34,IF(L20&lt;=24,(L20-17)*0.34,0))),0)+IF(F20="PT",IF(L20=1,68,IF(L20=2,52.08,IF(L20=3,41.28,IF(L20=4,24,IF(L20=5,22,IF(L20=6,20,IF(L20=7,18,IF(L20=8,16,0))))))))+IF(L20&lt;=8,0,IF(L20&lt;=16,13,IF(L20&lt;=24,9,IF(L20&lt;=32,4,0))))-IF(L20&lt;=8,0,IF(L20&lt;=16,(L20-9)*0.34,IF(L20&lt;=24,(L20-17)*0.34,IF(L20&lt;=32,(L20-25)*0.34,0)))),0)+IF(F20="JOŽ",IF(L20=1,85,IF(L20=2,59.5,IF(L20=3,45,IF(L20=4,32.5,IF(L20=5,30,IF(L20=6,27.5,IF(L20=7,25,IF(L20=8,22.5,0))))))))+IF(L20&lt;=8,0,IF(L20&lt;=16,19,IF(L20&lt;=24,13,0)))-IF(L20&lt;=8,0,IF(L20&lt;=16,(L20-9)*0.425,IF(L20&lt;=24,(L20-17)*0.425,0))),0)+IF(F20="JPČ",IF(L20=1,68,IF(L20=2,47.6,IF(L20=3,36,IF(L20=4,26,IF(L20=5,24,IF(L20=6,22,IF(L20=7,20,IF(L20=8,18,0))))))))+IF(L20&lt;=8,0,IF(L20&lt;=16,13,IF(L20&lt;=24,9,0)))-IF(L20&lt;=8,0,IF(L20&lt;=16,(L20-9)*0.34,IF(L20&lt;=24,(L20-17)*0.34,0))),0)+IF(F20="JEČ",IF(L20=1,34,IF(L20=2,26.04,IF(L20=3,20.6,IF(L20=4,12,IF(L20=5,11,IF(L20=6,10,IF(L20=7,9,IF(L20=8,8,0))))))))+IF(L20&lt;=8,0,IF(L20&lt;=16,6,0))-IF(L20&lt;=8,0,IF(L20&lt;=16,(L20-9)*0.17,0)),0)+IF(F20="JEOF",IF(L20=1,34,IF(L20=2,26.04,IF(L20=3,20.6,IF(L20=4,12,IF(L20=5,11,IF(L20=6,10,IF(L20=7,9,IF(L20=8,8,0))))))))+IF(L20&lt;=8,0,IF(L20&lt;=16,6,0))-IF(L20&lt;=8,0,IF(L20&lt;=16,(L20-9)*0.17,0)),0)+IF(F20="JnPČ",IF(L20=1,51,IF(L20=2,35.7,IF(L20=3,27,IF(L20=4,19.5,IF(L20=5,18,IF(L20=6,16.5,IF(L20=7,15,IF(L20=8,13.5,0))))))))+IF(L20&lt;=8,0,IF(L20&lt;=16,10,0))-IF(L20&lt;=8,0,IF(L20&lt;=16,(L20-9)*0.255,0)),0)+IF(F20="JnEČ",IF(L20=1,25.5,IF(L20=2,19.53,IF(L20=3,15.48,IF(L20=4,9,IF(L20=5,8.25,IF(L20=6,7.5,IF(L20=7,6.75,IF(L20=8,6,0))))))))+IF(L20&lt;=8,0,IF(L20&lt;=16,5,0))-IF(L20&lt;=8,0,IF(L20&lt;=16,(L20-9)*0.1275,0)),0)+IF(F20="JčPČ",IF(L20=1,21.25,IF(L20=2,14.5,IF(L20=3,11.5,IF(L20=4,7,IF(L20=5,6.5,IF(L20=6,6,IF(L20=7,5.5,IF(L20=8,5,0))))))))+IF(L20&lt;=8,0,IF(L20&lt;=16,4,0))-IF(L20&lt;=8,0,IF(L20&lt;=16,(L20-9)*0.10625,0)),0)+IF(F20="JčEČ",IF(L20=1,17,IF(L20=2,13.02,IF(L20=3,10.32,IF(L20=4,6,IF(L20=5,5.5,IF(L20=6,5,IF(L20=7,4.5,IF(L20=8,4,0))))))))+IF(L20&lt;=8,0,IF(L20&lt;=16,3,0))-IF(L20&lt;=8,0,IF(L20&lt;=16,(L20-9)*0.085,0)),0)+IF(F20="NEAK",IF(L20=1,11.48,IF(L20=2,8.79,IF(L20=3,6.97,IF(L20=4,4.05,IF(L20=5,3.71,IF(L20=6,3.38,IF(L20=7,3.04,IF(L20=8,2.7,0))))))))+IF(L20&lt;=8,0,IF(L20&lt;=16,2,IF(L20&lt;=24,1.3,0)))-IF(L20&lt;=8,0,IF(L20&lt;=16,(L20-9)*0.0574,IF(L20&lt;=24,(L20-17)*0.0574,0))),0))*IF(L20&lt;0,1,IF(OR(F20="PČ",F20="PŽ",F20="PT"),IF(J20&lt;32,J20/32,1),1))* IF(L20&lt;0,1,IF(OR(F20="EČ",F20="EŽ",F20="JOŽ",F20="JPČ",F20="NEAK"),IF(J20&lt;24,J20/24,1),1))*IF(L20&lt;0,1,IF(OR(F20="PČneol",F20="JEČ",F20="JEOF",F20="JnPČ",F20="JnEČ",F20="JčPČ",F20="JčEČ"),IF(J20&lt;16,J20/16,1),1))*IF(L20&lt;0,1,IF(F20="EČneol",IF(J20&lt;8,J20/8,1),1))</f>
        <v>4.6174999999999997</v>
      </c>
      <c r="O20" s="5">
        <f t="shared" ref="O20:O21" si="1">IF(F20="OŽ",N20,IF(H20="Ne",IF(J20*0.3&lt;J20-L20,N20,0),IF(J20*0.1&lt;J20-L20,N20,0)))</f>
        <v>4.6174999999999997</v>
      </c>
      <c r="P20" s="3">
        <f t="shared" ref="P20:P21" si="2">IF(O20=0,0,IF(F20="OŽ",IF(L20&gt;35,0,IF(J20&gt;35,(36-L20)*1.836,((36-L20)-(36-J20))*1.836)),0)+IF(F20="PČ",IF(L20&gt;31,0,IF(J20&gt;31,(32-L20)*1.347,((32-L20)-(32-J20))*1.347)),0)+ IF(F20="PČneol",IF(L20&gt;15,0,IF(J20&gt;15,(16-L20)*0.255,((16-L20)-(16-J20))*0.255)),0)+IF(F20="PŽ",IF(L20&gt;31,0,IF(J20&gt;31,(32-L20)*0.255,((32-L20)-(32-J20))*0.255)),0)+IF(F20="EČ",IF(L20&gt;23,0,IF(J20&gt;23,(24-L20)*0.612,((24-L20)-(24-J20))*0.612)),0)+IF(F20="EČneol",IF(L20&gt;7,0,IF(J20&gt;7,(8-L20)*0.204,((8-L20)-(8-J20))*0.204)),0)+IF(F20="EŽ",IF(L20&gt;23,0,IF(J20&gt;23,(24-L20)*0.204,((24-L20)-(24-J20))*0.204)),0)+IF(F20="PT",IF(L20&gt;31,0,IF(J20&gt;31,(32-L20)*0.204,((32-L20)-(32-J20))*0.204)),0)+IF(F20="JOŽ",IF(L20&gt;23,0,IF(J20&gt;23,(24-L20)*0.255,((24-L20)-(24-J20))*0.255)),0)+IF(F20="JPČ",IF(L20&gt;23,0,IF(J20&gt;23,(24-L20)*0.204,((24-L20)-(24-J20))*0.204)),0)+IF(F20="JEČ",IF(L20&gt;15,0,IF(J20&gt;15,(16-L20)*0.102,((16-L20)-(16-J20))*0.102)),0)+IF(F20="JEOF",IF(L20&gt;15,0,IF(J20&gt;15,(16-L20)*0.102,((16-L20)-(16-J20))*0.102)),0)+IF(F20="JnPČ",IF(L20&gt;15,0,IF(J20&gt;15,(16-L20)*0.153,((16-L20)-(16-J20))*0.153)),0)+IF(F20="JnEČ",IF(L20&gt;15,0,IF(J20&gt;15,(16-L20)*0.0765,((16-L20)-(16-J20))*0.0765)),0)+IF(F20="JčPČ",IF(L20&gt;15,0,IF(J20&gt;15,(16-L20)*0.06375,((16-L20)-(16-J20))*0.06375)),0)+IF(F20="JčEČ",IF(L20&gt;15,0,IF(J20&gt;15,(16-L20)*0.051,((16-L20)-(16-J20))*0.051)),0)+IF(F20="NEAK",IF(L20&gt;23,0,IF(J20&gt;23,(24-L20)*0.03444,((24-L20)-(24-J20))*0.03444)),0))</f>
        <v>0.30599999999999999</v>
      </c>
      <c r="Q20" s="7">
        <f t="shared" ref="Q20:Q21" si="3">IF(ISERROR(P20*100/N20),0,(P20*100/N20))</f>
        <v>6.6269626421223604</v>
      </c>
      <c r="R20" s="6">
        <f t="shared" ref="R20:R21" si="4">IF(Q20&lt;=30,O20+P20,O20+O20*0.3)*IF(G20=1,0.4,IF(G20=2,0.75,IF(G20="1 (kas 4 m. 1 k. nerengiamos)",0.52,1)))*IF(D20="olimpinė",1,IF(M20="Ne",0.5,1))*IF(OR(A$5="Lietuvos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federacija"),IF(OR(J20&lt;8,K20&lt;16),0,1),1)*E20*IF(I20&lt;=1,1,1/I20)*IF(OR(A$5="Lietuvos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3.9388000000000001</v>
      </c>
      <c r="S20" s="14"/>
    </row>
    <row r="21" spans="1:19">
      <c r="A21" s="57">
        <v>3</v>
      </c>
      <c r="B21" s="57" t="s">
        <v>34</v>
      </c>
      <c r="C21" s="8" t="s">
        <v>33</v>
      </c>
      <c r="D21" s="57" t="s">
        <v>30</v>
      </c>
      <c r="E21" s="57">
        <v>2</v>
      </c>
      <c r="F21" s="57" t="s">
        <v>31</v>
      </c>
      <c r="G21" s="57">
        <v>1</v>
      </c>
      <c r="H21" s="57" t="s">
        <v>32</v>
      </c>
      <c r="I21" s="57"/>
      <c r="J21" s="57">
        <v>64</v>
      </c>
      <c r="K21" s="57">
        <v>38</v>
      </c>
      <c r="L21" s="57">
        <v>12</v>
      </c>
      <c r="M21" s="57" t="s">
        <v>32</v>
      </c>
      <c r="N21" s="2">
        <f t="shared" si="0"/>
        <v>4.6174999999999997</v>
      </c>
      <c r="O21" s="5">
        <f t="shared" si="1"/>
        <v>4.6174999999999997</v>
      </c>
      <c r="P21" s="3">
        <f t="shared" si="2"/>
        <v>0.30599999999999999</v>
      </c>
      <c r="Q21" s="7">
        <f t="shared" si="3"/>
        <v>6.6269626421223604</v>
      </c>
      <c r="R21" s="6">
        <f t="shared" si="4"/>
        <v>3.9388000000000001</v>
      </c>
    </row>
    <row r="22" spans="1:19" ht="15.75" customHeight="1">
      <c r="A22" s="62" t="s">
        <v>35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4"/>
      <c r="R22" s="6">
        <f>SUM(R19:R21)</f>
        <v>9.8469999999999995</v>
      </c>
    </row>
    <row r="23" spans="1:19" ht="15" customHeight="1">
      <c r="A23" s="1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1"/>
    </row>
    <row r="24" spans="1:19" ht="15" customHeight="1">
      <c r="A24" s="18" t="s">
        <v>36</v>
      </c>
      <c r="B24" s="18"/>
      <c r="C24" s="61" t="s">
        <v>37</v>
      </c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</row>
    <row r="25" spans="1:19" ht="15" customHeight="1">
      <c r="A25" s="43" t="s">
        <v>38</v>
      </c>
      <c r="B25" s="43"/>
      <c r="C25" s="43"/>
      <c r="D25" s="43"/>
      <c r="E25" s="43"/>
      <c r="F25" s="43"/>
      <c r="G25" s="43"/>
      <c r="H25" s="43"/>
      <c r="I25" s="43"/>
      <c r="J25" s="50"/>
      <c r="K25" s="50"/>
      <c r="L25" s="50"/>
      <c r="M25" s="50"/>
      <c r="N25" s="50"/>
      <c r="O25" s="50"/>
      <c r="P25" s="50"/>
      <c r="Q25" s="50"/>
      <c r="R25" s="51"/>
    </row>
    <row r="26" spans="1:19" ht="15" customHeight="1">
      <c r="A26" s="43"/>
      <c r="B26" s="43"/>
      <c r="C26" s="43"/>
      <c r="D26" s="43"/>
      <c r="E26" s="43"/>
      <c r="F26" s="43"/>
      <c r="G26" s="43"/>
      <c r="H26" s="43"/>
      <c r="I26" s="43"/>
      <c r="J26" s="50"/>
      <c r="K26" s="50"/>
      <c r="L26" s="50"/>
      <c r="M26" s="50"/>
      <c r="N26" s="50"/>
      <c r="O26" s="50"/>
      <c r="P26" s="50"/>
      <c r="Q26" s="50"/>
      <c r="R26" s="51"/>
    </row>
    <row r="27" spans="1:19">
      <c r="A27" s="65" t="s">
        <v>39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54"/>
    </row>
    <row r="28" spans="1:19" ht="16.899999999999999" customHeight="1">
      <c r="A28" s="67" t="s">
        <v>27</v>
      </c>
      <c r="B28" s="68"/>
      <c r="C28" s="68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54"/>
    </row>
    <row r="29" spans="1:19">
      <c r="A29" s="65" t="s">
        <v>40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54"/>
    </row>
    <row r="30" spans="1:19">
      <c r="A30" s="57">
        <v>1</v>
      </c>
      <c r="B30" s="57" t="s">
        <v>41</v>
      </c>
      <c r="C30" s="8" t="s">
        <v>42</v>
      </c>
      <c r="D30" s="57" t="s">
        <v>30</v>
      </c>
      <c r="E30" s="57">
        <v>1</v>
      </c>
      <c r="F30" s="57" t="s">
        <v>43</v>
      </c>
      <c r="G30" s="57">
        <v>1</v>
      </c>
      <c r="H30" s="57" t="s">
        <v>32</v>
      </c>
      <c r="I30" s="57"/>
      <c r="J30" s="57">
        <v>32</v>
      </c>
      <c r="K30" s="57">
        <v>14</v>
      </c>
      <c r="L30" s="57">
        <v>24</v>
      </c>
      <c r="M30" s="57" t="s">
        <v>44</v>
      </c>
      <c r="N30" s="2">
        <f t="shared" ref="N30" si="5">(IF(F30="OŽ",IF(L30=1,550.8,IF(L30=2,426.38,IF(L30=3,342.14,IF(L30=4,181.44,IF(L30=5,168.48,IF(L30=6,155.52,IF(L30=7,148.5,IF(L30=8,144,0))))))))+IF(L30&lt;=8,0,IF(L30&lt;=16,137.7,IF(L30&lt;=24,108,IF(L30&lt;=32,80.1,IF(L30&lt;=36,52.2,0)))))-IF(L30&lt;=8,0,IF(L30&lt;=16,(L30-9)*2.754,IF(L30&lt;=24,(L30-17)* 2.754,IF(L30&lt;=32,(L30-25)* 2.754,IF(L30&lt;=36,(L30-33)*2.754,0))))),0)+IF(F30="PČ",IF(L30=1,449,IF(L30=2,314.6,IF(L30=3,238,IF(L30=4,172,IF(L30=5,159,IF(L30=6,145,IF(L30=7,132,IF(L30=8,119,0))))))))+IF(L30&lt;=8,0,IF(L30&lt;=16,88,IF(L30&lt;=24,55,IF(L30&lt;=32,22,0))))-IF(L30&lt;=8,0,IF(L30&lt;=16,(L30-9)*2.245,IF(L30&lt;=24,(L30-17)*2.245,IF(L30&lt;=32,(L30-25)*2.245,0)))),0)+IF(F30="PČneol",IF(L30=1,85,IF(L30=2,64.61,IF(L30=3,50.76,IF(L30=4,16.25,IF(L30=5,15,IF(L30=6,13.75,IF(L30=7,12.5,IF(L30=8,11.25,0))))))))+IF(L30&lt;=8,0,IF(L30&lt;=16,9,0))-IF(L30&lt;=8,0,IF(L30&lt;=16,(L30-9)*0.425,0)),0)+IF(F30="PŽ",IF(L30=1,85,IF(L30=2,59.5,IF(L30=3,45,IF(L30=4,32.5,IF(L30=5,30,IF(L30=6,27.5,IF(L30=7,25,IF(L30=8,22.5,0))))))))+IF(L30&lt;=8,0,IF(L30&lt;=16,19,IF(L30&lt;=24,13,IF(L30&lt;=32,8,0))))-IF(L30&lt;=8,0,IF(L30&lt;=16,(L30-9)*0.425,IF(L30&lt;=24,(L30-17)*0.425,IF(L30&lt;=32,(L30-25)*0.425,0)))),0)+IF(F30="EČ",IF(L30=1,204,IF(L30=2,156.24,IF(L30=3,123.84,IF(L30=4,72,IF(L30=5,66,IF(L30=6,60,IF(L30=7,54,IF(L30=8,48,0))))))))+IF(L30&lt;=8,0,IF(L30&lt;=16,40,IF(L30&lt;=24,25,0)))-IF(L30&lt;=8,0,IF(L30&lt;=16,(L30-9)*1.02,IF(L30&lt;=24,(L30-17)*1.02,0))),0)+IF(F30="EČneol",IF(L30=1,68,IF(L30=2,51.69,IF(L30=3,40.61,IF(L30=4,13,IF(L30=5,12,IF(L30=6,11,IF(L30=7,10,IF(L30=8,9,0)))))))))+IF(F30="EŽ",IF(L30=1,68,IF(L30=2,47.6,IF(L30=3,36,IF(L30=4,18,IF(L30=5,16.5,IF(L30=6,15,IF(L30=7,13.5,IF(L30=8,12,0))))))))+IF(L30&lt;=8,0,IF(L30&lt;=16,10,IF(L30&lt;=24,6,0)))-IF(L30&lt;=8,0,IF(L30&lt;=16,(L30-9)*0.34,IF(L30&lt;=24,(L30-17)*0.34,0))),0)+IF(F30="PT",IF(L30=1,68,IF(L30=2,52.08,IF(L30=3,41.28,IF(L30=4,24,IF(L30=5,22,IF(L30=6,20,IF(L30=7,18,IF(L30=8,16,0))))))))+IF(L30&lt;=8,0,IF(L30&lt;=16,13,IF(L30&lt;=24,9,IF(L30&lt;=32,4,0))))-IF(L30&lt;=8,0,IF(L30&lt;=16,(L30-9)*0.34,IF(L30&lt;=24,(L30-17)*0.34,IF(L30&lt;=32,(L30-25)*0.34,0)))),0)+IF(F30="JOŽ",IF(L30=1,85,IF(L30=2,59.5,IF(L30=3,45,IF(L30=4,32.5,IF(L30=5,30,IF(L30=6,27.5,IF(L30=7,25,IF(L30=8,22.5,0))))))))+IF(L30&lt;=8,0,IF(L30&lt;=16,19,IF(L30&lt;=24,13,0)))-IF(L30&lt;=8,0,IF(L30&lt;=16,(L30-9)*0.425,IF(L30&lt;=24,(L30-17)*0.425,0))),0)+IF(F30="JPČ",IF(L30=1,68,IF(L30=2,47.6,IF(L30=3,36,IF(L30=4,26,IF(L30=5,24,IF(L30=6,22,IF(L30=7,20,IF(L30=8,18,0))))))))+IF(L30&lt;=8,0,IF(L30&lt;=16,13,IF(L30&lt;=24,9,0)))-IF(L30&lt;=8,0,IF(L30&lt;=16,(L30-9)*0.34,IF(L30&lt;=24,(L30-17)*0.34,0))),0)+IF(F30="JEČ",IF(L30=1,34,IF(L30=2,26.04,IF(L30=3,20.6,IF(L30=4,12,IF(L30=5,11,IF(L30=6,10,IF(L30=7,9,IF(L30=8,8,0))))))))+IF(L30&lt;=8,0,IF(L30&lt;=16,6,0))-IF(L30&lt;=8,0,IF(L30&lt;=16,(L30-9)*0.17,0)),0)+IF(F30="JEOF",IF(L30=1,34,IF(L30=2,26.04,IF(L30=3,20.6,IF(L30=4,12,IF(L30=5,11,IF(L30=6,10,IF(L30=7,9,IF(L30=8,8,0))))))))+IF(L30&lt;=8,0,IF(L30&lt;=16,6,0))-IF(L30&lt;=8,0,IF(L30&lt;=16,(L30-9)*0.17,0)),0)+IF(F30="JnPČ",IF(L30=1,51,IF(L30=2,35.7,IF(L30=3,27,IF(L30=4,19.5,IF(L30=5,18,IF(L30=6,16.5,IF(L30=7,15,IF(L30=8,13.5,0))))))))+IF(L30&lt;=8,0,IF(L30&lt;=16,10,0))-IF(L30&lt;=8,0,IF(L30&lt;=16,(L30-9)*0.255,0)),0)+IF(F30="JnEČ",IF(L30=1,25.5,IF(L30=2,19.53,IF(L30=3,15.48,IF(L30=4,9,IF(L30=5,8.25,IF(L30=6,7.5,IF(L30=7,6.75,IF(L30=8,6,0))))))))+IF(L30&lt;=8,0,IF(L30&lt;=16,5,0))-IF(L30&lt;=8,0,IF(L30&lt;=16,(L30-9)*0.1275,0)),0)+IF(F30="JčPČ",IF(L30=1,21.25,IF(L30=2,14.5,IF(L30=3,11.5,IF(L30=4,7,IF(L30=5,6.5,IF(L30=6,6,IF(L30=7,5.5,IF(L30=8,5,0))))))))+IF(L30&lt;=8,0,IF(L30&lt;=16,4,0))-IF(L30&lt;=8,0,IF(L30&lt;=16,(L30-9)*0.10625,0)),0)+IF(F30="JčEČ",IF(L30=1,17,IF(L30=2,13.02,IF(L30=3,10.32,IF(L30=4,6,IF(L30=5,5.5,IF(L30=6,5,IF(L30=7,4.5,IF(L30=8,4,0))))))))+IF(L30&lt;=8,0,IF(L30&lt;=16,3,0))-IF(L30&lt;=8,0,IF(L30&lt;=16,(L30-9)*0.085,0)),0)+IF(F30="NEAK",IF(L30=1,11.48,IF(L30=2,8.79,IF(L30=3,6.97,IF(L30=4,4.05,IF(L30=5,3.71,IF(L30=6,3.38,IF(L30=7,3.04,IF(L30=8,2.7,0))))))))+IF(L30&lt;=8,0,IF(L30&lt;=16,2,IF(L30&lt;=24,1.3,0)))-IF(L30&lt;=8,0,IF(L30&lt;=16,(L30-9)*0.0574,IF(L30&lt;=24,(L30-17)*0.0574,0))),0))*IF(L30&lt;0,1,IF(OR(F30="PČ",F30="PŽ",F30="PT"),IF(J30&lt;32,J30/32,1),1))* IF(L30&lt;0,1,IF(OR(F30="EČ",F30="EŽ",F30="JOŽ",F30="JPČ",F30="NEAK"),IF(J30&lt;24,J30/24,1),1))*IF(L30&lt;0,1,IF(OR(F30="PČneol",F30="JEČ",F30="JEOF",F30="JnPČ",F30="JnEČ",F30="JčPČ",F30="JčEČ"),IF(J30&lt;16,J30/16,1),1))*IF(L30&lt;0,1,IF(F30="EČneol",IF(J30&lt;8,J30/8,1),1))</f>
        <v>6.6199999999999992</v>
      </c>
      <c r="O30" s="5">
        <f t="shared" ref="O30" si="6">IF(F30="OŽ",N30,IF(H30="Ne",IF(J30*0.3&lt;J30-L30,N30,0),IF(J30*0.1&lt;J30-L30,N30,0)))</f>
        <v>6.6199999999999992</v>
      </c>
      <c r="P30" s="3">
        <f>IF(O30=0,0,IF(F30="OŽ",IF(L30&gt;35,0,IF(J30&gt;35,(36-L30)*1.836,((36-L30)-(36-J30))*1.836)),0)+IF(F30="PČ",IF(L30&gt;31,0,IF(J30&gt;31,(32-L30)*1.347,((32-L30)-(32-J30))*1.347)),0)+ IF(F30="PČneol",IF(L30&gt;15,0,IF(J30&gt;15,(16-L30)*0.255,((16-L30)-(16-J30))*0.255)),0)+IF(F30="PŽ",IF(L30&gt;31,0,IF(J30&gt;31,(32-L30)*0.255,((32-L30)-(32-J30))*0.255)),0)+IF(F30="EČ",IF(L30&gt;23,0,IF(J30&gt;23,(24-L30)*0.612,((24-L30)-(24-J30))*0.612)),0)+IF(F30="EČneol",IF(L30&gt;7,0,IF(J30&gt;7,(8-L30)*0.204,((8-L30)-(8-J30))*0.204)),0)+IF(F30="EŽ",IF(L30&gt;23,0,IF(J30&gt;23,(24-L30)*0.204,((24-L30)-(24-J30))*0.204)),0)+IF(F30="PT",IF(L30&gt;31,0,IF(J30&gt;31,(32-L30)*0.204,((32-L30)-(32-J30))*0.204)),0)+IF(F30="JOŽ",IF(L30&gt;23,0,IF(J30&gt;23,(24-L30)*0.255,((24-L30)-(24-J30))*0.255)),0)+IF(F30="JPČ",IF(L30&gt;23,0,IF(J30&gt;23,(24-L30)*0.204,((24-L30)-(24-J30))*0.204)),0)+IF(F30="JEČ",IF(L30&gt;15,0,IF(J30&gt;15,(16-L30)*0.102,((16-L30)-(16-J30))*0.102)),0)+IF(F30="JEOF",IF(L30&gt;15,0,IF(J30&gt;15,(16-L30)*0.102,((16-L30)-(16-J30))*0.102)),0)+IF(F30="JnPČ",IF(L30&gt;15,0,IF(J30&gt;15,(16-L30)*0.153,((16-L30)-(16-J30))*0.153)),0)+IF(F30="JnEČ",IF(L30&gt;15,0,IF(J30&gt;15,(16-L30)*0.0765,((16-L30)-(16-J30))*0.0765)),0)+IF(F30="JčPČ",IF(L30&gt;15,0,IF(J30&gt;15,(16-L30)*0.06375,((16-L30)-(16-J30))*0.06375)),0)+IF(F30="JčEČ",IF(L30&gt;15,0,IF(J30&gt;15,(16-L30)*0.051,((16-L30)-(16-J30))*0.051)),0)+IF(F30="NEAK",IF(L30&gt;23,0,IF(J30&gt;23,(24-L30)*0.03444,((24-L30)-(24-J30))*0.03444)),0))</f>
        <v>0</v>
      </c>
      <c r="Q30" s="7">
        <f>IF(ISERROR(P30*100/N30),0,(P30*100/N30))</f>
        <v>0</v>
      </c>
      <c r="R30" s="6">
        <f t="shared" ref="R30" si="7">IF(Q30&lt;=30,O30+P30,O30+O30*0.3)*IF(G30=1,0.4,IF(G30=2,0.75,IF(G30="1 (kas 4 m. 1 k. nerengiamos)",0.52,1)))*IF(D30="olimpinė",1,IF(M30="Ne",0.5,1))*IF(OR(A$5="Lietuvos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federacija"),IF(OR(J30&lt;8,K30&lt;16),0,1),1)*E30*IF(I30&lt;=1,1,1/I30)*IF(OR(A$5="Lietuvos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2.6479999999999997</v>
      </c>
    </row>
    <row r="31" spans="1:19" ht="15.75" customHeight="1">
      <c r="A31" s="62" t="s">
        <v>35</v>
      </c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4"/>
      <c r="R31" s="6">
        <f>SUM(R30:R30)</f>
        <v>2.6479999999999997</v>
      </c>
    </row>
    <row r="32" spans="1:19" ht="15.75" customHeight="1">
      <c r="A32" s="1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1"/>
    </row>
    <row r="33" spans="1:18" ht="15.75" customHeight="1">
      <c r="A33" s="18" t="s">
        <v>36</v>
      </c>
      <c r="B33" s="18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1"/>
    </row>
    <row r="34" spans="1:18" ht="15.75" customHeight="1">
      <c r="A34" s="43" t="s">
        <v>45</v>
      </c>
      <c r="B34" s="43"/>
      <c r="C34" s="43"/>
      <c r="D34" s="43"/>
      <c r="E34" s="43"/>
      <c r="F34" s="43"/>
      <c r="G34" s="43"/>
      <c r="H34" s="43"/>
      <c r="I34" s="43"/>
      <c r="J34" s="50"/>
      <c r="K34" s="50"/>
      <c r="L34" s="50"/>
      <c r="M34" s="50"/>
      <c r="N34" s="50"/>
      <c r="O34" s="50"/>
      <c r="P34" s="50"/>
      <c r="Q34" s="50"/>
      <c r="R34" s="51"/>
    </row>
    <row r="35" spans="1:18" ht="15.75" customHeight="1">
      <c r="A35" s="43"/>
      <c r="B35" s="43"/>
      <c r="C35" s="43"/>
      <c r="D35" s="43"/>
      <c r="E35" s="43"/>
      <c r="F35" s="43"/>
      <c r="G35" s="43"/>
      <c r="H35" s="43"/>
      <c r="I35" s="43"/>
      <c r="J35" s="50"/>
      <c r="K35" s="50"/>
      <c r="L35" s="50"/>
      <c r="M35" s="50"/>
      <c r="N35" s="50"/>
      <c r="O35" s="50"/>
      <c r="P35" s="50"/>
      <c r="Q35" s="50"/>
      <c r="R35" s="51"/>
    </row>
    <row r="36" spans="1:18" ht="5.45" customHeight="1">
      <c r="A36" s="1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1"/>
    </row>
    <row r="37" spans="1:18" ht="13.9" customHeight="1">
      <c r="A37" s="65" t="s">
        <v>46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54"/>
    </row>
    <row r="38" spans="1:18" ht="13.9" customHeight="1">
      <c r="A38" s="67" t="s">
        <v>27</v>
      </c>
      <c r="B38" s="68"/>
      <c r="C38" s="68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54"/>
    </row>
    <row r="39" spans="1:18">
      <c r="A39" s="65" t="s">
        <v>47</v>
      </c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54"/>
    </row>
    <row r="40" spans="1:18">
      <c r="A40" s="57">
        <v>1</v>
      </c>
      <c r="B40" s="57" t="s">
        <v>48</v>
      </c>
      <c r="C40" s="8" t="s">
        <v>42</v>
      </c>
      <c r="D40" s="57" t="s">
        <v>30</v>
      </c>
      <c r="E40" s="57">
        <v>1</v>
      </c>
      <c r="F40" s="57" t="s">
        <v>49</v>
      </c>
      <c r="G40" s="57">
        <v>1</v>
      </c>
      <c r="H40" s="57" t="s">
        <v>32</v>
      </c>
      <c r="I40" s="57"/>
      <c r="J40" s="57">
        <v>64</v>
      </c>
      <c r="K40" s="57">
        <v>36</v>
      </c>
      <c r="L40" s="57">
        <v>12</v>
      </c>
      <c r="M40" s="57" t="s">
        <v>32</v>
      </c>
      <c r="N40" s="2">
        <f t="shared" ref="N40:N41" si="8">(IF(F40="OŽ",IF(L40=1,550.8,IF(L40=2,426.38,IF(L40=3,342.14,IF(L40=4,181.44,IF(L40=5,168.48,IF(L40=6,155.52,IF(L40=7,148.5,IF(L40=8,144,0))))))))+IF(L40&lt;=8,0,IF(L40&lt;=16,137.7,IF(L40&lt;=24,108,IF(L40&lt;=32,80.1,IF(L40&lt;=36,52.2,0)))))-IF(L40&lt;=8,0,IF(L40&lt;=16,(L40-9)*2.754,IF(L40&lt;=24,(L40-17)* 2.754,IF(L40&lt;=32,(L40-25)* 2.754,IF(L40&lt;=36,(L40-33)*2.754,0))))),0)+IF(F40="PČ",IF(L40=1,449,IF(L40=2,314.6,IF(L40=3,238,IF(L40=4,172,IF(L40=5,159,IF(L40=6,145,IF(L40=7,132,IF(L40=8,119,0))))))))+IF(L40&lt;=8,0,IF(L40&lt;=16,88,IF(L40&lt;=24,55,IF(L40&lt;=32,22,0))))-IF(L40&lt;=8,0,IF(L40&lt;=16,(L40-9)*2.245,IF(L40&lt;=24,(L40-17)*2.245,IF(L40&lt;=32,(L40-25)*2.245,0)))),0)+IF(F40="PČneol",IF(L40=1,85,IF(L40=2,64.61,IF(L40=3,50.76,IF(L40=4,16.25,IF(L40=5,15,IF(L40=6,13.75,IF(L40=7,12.5,IF(L40=8,11.25,0))))))))+IF(L40&lt;=8,0,IF(L40&lt;=16,9,0))-IF(L40&lt;=8,0,IF(L40&lt;=16,(L40-9)*0.425,0)),0)+IF(F40="PŽ",IF(L40=1,85,IF(L40=2,59.5,IF(L40=3,45,IF(L40=4,32.5,IF(L40=5,30,IF(L40=6,27.5,IF(L40=7,25,IF(L40=8,22.5,0))))))))+IF(L40&lt;=8,0,IF(L40&lt;=16,19,IF(L40&lt;=24,13,IF(L40&lt;=32,8,0))))-IF(L40&lt;=8,0,IF(L40&lt;=16,(L40-9)*0.425,IF(L40&lt;=24,(L40-17)*0.425,IF(L40&lt;=32,(L40-25)*0.425,0)))),0)+IF(F40="EČ",IF(L40=1,204,IF(L40=2,156.24,IF(L40=3,123.84,IF(L40=4,72,IF(L40=5,66,IF(L40=6,60,IF(L40=7,54,IF(L40=8,48,0))))))))+IF(L40&lt;=8,0,IF(L40&lt;=16,40,IF(L40&lt;=24,25,0)))-IF(L40&lt;=8,0,IF(L40&lt;=16,(L40-9)*1.02,IF(L40&lt;=24,(L40-17)*1.02,0))),0)+IF(F40="EČneol",IF(L40=1,68,IF(L40=2,51.69,IF(L40=3,40.61,IF(L40=4,13,IF(L40=5,12,IF(L40=6,11,IF(L40=7,10,IF(L40=8,9,0)))))))))+IF(F40="EŽ",IF(L40=1,68,IF(L40=2,47.6,IF(L40=3,36,IF(L40=4,18,IF(L40=5,16.5,IF(L40=6,15,IF(L40=7,13.5,IF(L40=8,12,0))))))))+IF(L40&lt;=8,0,IF(L40&lt;=16,10,IF(L40&lt;=24,6,0)))-IF(L40&lt;=8,0,IF(L40&lt;=16,(L40-9)*0.34,IF(L40&lt;=24,(L40-17)*0.34,0))),0)+IF(F40="PT",IF(L40=1,68,IF(L40=2,52.08,IF(L40=3,41.28,IF(L40=4,24,IF(L40=5,22,IF(L40=6,20,IF(L40=7,18,IF(L40=8,16,0))))))))+IF(L40&lt;=8,0,IF(L40&lt;=16,13,IF(L40&lt;=24,9,IF(L40&lt;=32,4,0))))-IF(L40&lt;=8,0,IF(L40&lt;=16,(L40-9)*0.34,IF(L40&lt;=24,(L40-17)*0.34,IF(L40&lt;=32,(L40-25)*0.34,0)))),0)+IF(F40="JOŽ",IF(L40=1,85,IF(L40=2,59.5,IF(L40=3,45,IF(L40=4,32.5,IF(L40=5,30,IF(L40=6,27.5,IF(L40=7,25,IF(L40=8,22.5,0))))))))+IF(L40&lt;=8,0,IF(L40&lt;=16,19,IF(L40&lt;=24,13,0)))-IF(L40&lt;=8,0,IF(L40&lt;=16,(L40-9)*0.425,IF(L40&lt;=24,(L40-17)*0.425,0))),0)+IF(F40="JPČ",IF(L40=1,68,IF(L40=2,47.6,IF(L40=3,36,IF(L40=4,26,IF(L40=5,24,IF(L40=6,22,IF(L40=7,20,IF(L40=8,18,0))))))))+IF(L40&lt;=8,0,IF(L40&lt;=16,13,IF(L40&lt;=24,9,0)))-IF(L40&lt;=8,0,IF(L40&lt;=16,(L40-9)*0.34,IF(L40&lt;=24,(L40-17)*0.34,0))),0)+IF(F40="JEČ",IF(L40=1,34,IF(L40=2,26.04,IF(L40=3,20.6,IF(L40=4,12,IF(L40=5,11,IF(L40=6,10,IF(L40=7,9,IF(L40=8,8,0))))))))+IF(L40&lt;=8,0,IF(L40&lt;=16,6,0))-IF(L40&lt;=8,0,IF(L40&lt;=16,(L40-9)*0.17,0)),0)+IF(F40="JEOF",IF(L40=1,34,IF(L40=2,26.04,IF(L40=3,20.6,IF(L40=4,12,IF(L40=5,11,IF(L40=6,10,IF(L40=7,9,IF(L40=8,8,0))))))))+IF(L40&lt;=8,0,IF(L40&lt;=16,6,0))-IF(L40&lt;=8,0,IF(L40&lt;=16,(L40-9)*0.17,0)),0)+IF(F40="JnPČ",IF(L40=1,51,IF(L40=2,35.7,IF(L40=3,27,IF(L40=4,19.5,IF(L40=5,18,IF(L40=6,16.5,IF(L40=7,15,IF(L40=8,13.5,0))))))))+IF(L40&lt;=8,0,IF(L40&lt;=16,10,0))-IF(L40&lt;=8,0,IF(L40&lt;=16,(L40-9)*0.255,0)),0)+IF(F40="JnEČ",IF(L40=1,25.5,IF(L40=2,19.53,IF(L40=3,15.48,IF(L40=4,9,IF(L40=5,8.25,IF(L40=6,7.5,IF(L40=7,6.75,IF(L40=8,6,0))))))))+IF(L40&lt;=8,0,IF(L40&lt;=16,5,0))-IF(L40&lt;=8,0,IF(L40&lt;=16,(L40-9)*0.1275,0)),0)+IF(F40="JčPČ",IF(L40=1,21.25,IF(L40=2,14.5,IF(L40=3,11.5,IF(L40=4,7,IF(L40=5,6.5,IF(L40=6,6,IF(L40=7,5.5,IF(L40=8,5,0))))))))+IF(L40&lt;=8,0,IF(L40&lt;=16,4,0))-IF(L40&lt;=8,0,IF(L40&lt;=16,(L40-9)*0.10625,0)),0)+IF(F40="JčEČ",IF(L40=1,17,IF(L40=2,13.02,IF(L40=3,10.32,IF(L40=4,6,IF(L40=5,5.5,IF(L40=6,5,IF(L40=7,4.5,IF(L40=8,4,0))))))))+IF(L40&lt;=8,0,IF(L40&lt;=16,3,0))-IF(L40&lt;=8,0,IF(L40&lt;=16,(L40-9)*0.085,0)),0)+IF(F40="NEAK",IF(L40=1,11.48,IF(L40=2,8.79,IF(L40=3,6.97,IF(L40=4,4.05,IF(L40=5,3.71,IF(L40=6,3.38,IF(L40=7,3.04,IF(L40=8,2.7,0))))))))+IF(L40&lt;=8,0,IF(L40&lt;=16,2,IF(L40&lt;=24,1.3,0)))-IF(L40&lt;=8,0,IF(L40&lt;=16,(L40-9)*0.0574,IF(L40&lt;=24,(L40-17)*0.0574,0))),0))*IF(L40&lt;0,1,IF(OR(F40="PČ",F40="PŽ",F40="PT"),IF(J40&lt;32,J40/32,1),1))* IF(L40&lt;0,1,IF(OR(F40="EČ",F40="EŽ",F40="JOŽ",F40="JPČ",F40="NEAK"),IF(J40&lt;24,J40/24,1),1))*IF(L40&lt;0,1,IF(OR(F40="PČneol",F40="JEČ",F40="JEOF",F40="JnPČ",F40="JnEČ",F40="JčPČ",F40="JčEČ"),IF(J40&lt;16,J40/16,1),1))*IF(L40&lt;0,1,IF(F40="EČneol",IF(J40&lt;8,J40/8,1),1))</f>
        <v>5.49</v>
      </c>
      <c r="O40" s="5">
        <f t="shared" ref="O40:O41" si="9">IF(F40="OŽ",N40,IF(H40="Ne",IF(J40*0.3&lt;J40-L40,N40,0),IF(J40*0.1&lt;J40-L40,N40,0)))</f>
        <v>5.49</v>
      </c>
      <c r="P40" s="3">
        <f t="shared" ref="P40:P41" si="10">IF(O40=0,0,IF(F40="OŽ",IF(L40&gt;35,0,IF(J40&gt;35,(36-L40)*1.836,((36-L40)-(36-J40))*1.836)),0)+IF(F40="PČ",IF(L40&gt;31,0,IF(J40&gt;31,(32-L40)*1.347,((32-L40)-(32-J40))*1.347)),0)+ IF(F40="PČneol",IF(L40&gt;15,0,IF(J40&gt;15,(16-L40)*0.255,((16-L40)-(16-J40))*0.255)),0)+IF(F40="PŽ",IF(L40&gt;31,0,IF(J40&gt;31,(32-L40)*0.255,((32-L40)-(32-J40))*0.255)),0)+IF(F40="EČ",IF(L40&gt;23,0,IF(J40&gt;23,(24-L40)*0.612,((24-L40)-(24-J40))*0.612)),0)+IF(F40="EČneol",IF(L40&gt;7,0,IF(J40&gt;7,(8-L40)*0.204,((8-L40)-(8-J40))*0.204)),0)+IF(F40="EŽ",IF(L40&gt;23,0,IF(J40&gt;23,(24-L40)*0.204,((24-L40)-(24-J40))*0.204)),0)+IF(F40="PT",IF(L40&gt;31,0,IF(J40&gt;31,(32-L40)*0.204,((32-L40)-(32-J40))*0.204)),0)+IF(F40="JOŽ",IF(L40&gt;23,0,IF(J40&gt;23,(24-L40)*0.255,((24-L40)-(24-J40))*0.255)),0)+IF(F40="JPČ",IF(L40&gt;23,0,IF(J40&gt;23,(24-L40)*0.204,((24-L40)-(24-J40))*0.204)),0)+IF(F40="JEČ",IF(L40&gt;15,0,IF(J40&gt;15,(16-L40)*0.102,((16-L40)-(16-J40))*0.102)),0)+IF(F40="JEOF",IF(L40&gt;15,0,IF(J40&gt;15,(16-L40)*0.102,((16-L40)-(16-J40))*0.102)),0)+IF(F40="JnPČ",IF(L40&gt;15,0,IF(J40&gt;15,(16-L40)*0.153,((16-L40)-(16-J40))*0.153)),0)+IF(F40="JnEČ",IF(L40&gt;15,0,IF(J40&gt;15,(16-L40)*0.0765,((16-L40)-(16-J40))*0.0765)),0)+IF(F40="JčPČ",IF(L40&gt;15,0,IF(J40&gt;15,(16-L40)*0.06375,((16-L40)-(16-J40))*0.06375)),0)+IF(F40="JčEČ",IF(L40&gt;15,0,IF(J40&gt;15,(16-L40)*0.051,((16-L40)-(16-J40))*0.051)),0)+IF(F40="NEAK",IF(L40&gt;23,0,IF(J40&gt;23,(24-L40)*0.03444,((24-L40)-(24-J40))*0.03444)),0))</f>
        <v>0.40799999999999997</v>
      </c>
      <c r="Q40" s="7">
        <f t="shared" ref="Q40:Q41" si="11">IF(ISERROR(P40*100/N40),0,(P40*100/N40))</f>
        <v>7.4316939890710376</v>
      </c>
      <c r="R40" s="6">
        <f t="shared" ref="R40:R41" si="12">IF(Q40&lt;=30,O40+P40,O40+O40*0.3)*IF(G40=1,0.4,IF(G40=2,0.75,IF(G40="1 (kas 4 m. 1 k. nerengiamos)",0.52,1)))*IF(D40="olimpinė",1,IF(M40="Ne",0.5,1))*IF(OR(A$5="Lietuvos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federacija"),IF(OR(J40&lt;8,K40&lt;16),0,1),1)*E40*IF(I40&lt;=1,1,1/I40)*IF(OR(A$5="Lietuvos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2.3592000000000004</v>
      </c>
    </row>
    <row r="41" spans="1:18">
      <c r="A41" s="57">
        <v>2</v>
      </c>
      <c r="B41" s="57" t="s">
        <v>50</v>
      </c>
      <c r="C41" s="8" t="s">
        <v>42</v>
      </c>
      <c r="D41" s="57" t="s">
        <v>30</v>
      </c>
      <c r="E41" s="57">
        <v>1</v>
      </c>
      <c r="F41" s="57" t="s">
        <v>49</v>
      </c>
      <c r="G41" s="57">
        <v>1</v>
      </c>
      <c r="H41" s="57" t="s">
        <v>32</v>
      </c>
      <c r="I41" s="57"/>
      <c r="J41" s="57">
        <v>64</v>
      </c>
      <c r="K41" s="57">
        <v>36</v>
      </c>
      <c r="L41" s="57">
        <v>12</v>
      </c>
      <c r="M41" s="57" t="s">
        <v>32</v>
      </c>
      <c r="N41" s="2">
        <f t="shared" si="8"/>
        <v>5.49</v>
      </c>
      <c r="O41" s="5">
        <f t="shared" si="9"/>
        <v>5.49</v>
      </c>
      <c r="P41" s="3">
        <f t="shared" si="10"/>
        <v>0.40799999999999997</v>
      </c>
      <c r="Q41" s="7">
        <f t="shared" si="11"/>
        <v>7.4316939890710376</v>
      </c>
      <c r="R41" s="6">
        <f t="shared" si="12"/>
        <v>2.3592000000000004</v>
      </c>
    </row>
    <row r="42" spans="1:18" ht="15.75" customHeight="1">
      <c r="A42" s="69" t="s">
        <v>35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1"/>
      <c r="R42" s="6">
        <f>SUM(R40:R41)</f>
        <v>4.7184000000000008</v>
      </c>
    </row>
    <row r="43" spans="1:18" ht="15.75" customHeight="1">
      <c r="A43" s="18" t="s">
        <v>36</v>
      </c>
      <c r="B43" s="18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1"/>
    </row>
    <row r="44" spans="1:18" ht="15.75" customHeight="1">
      <c r="A44" s="43" t="s">
        <v>45</v>
      </c>
      <c r="B44" s="43"/>
      <c r="C44" s="43"/>
      <c r="D44" s="43"/>
      <c r="E44" s="43"/>
      <c r="F44" s="43"/>
      <c r="G44" s="43"/>
      <c r="H44" s="43"/>
      <c r="I44" s="43"/>
      <c r="J44" s="50"/>
      <c r="K44" s="50"/>
      <c r="L44" s="50"/>
      <c r="M44" s="50"/>
      <c r="N44" s="50"/>
      <c r="O44" s="50"/>
      <c r="P44" s="50"/>
      <c r="Q44" s="50"/>
      <c r="R44" s="51"/>
    </row>
    <row r="45" spans="1:18" ht="15.75" customHeight="1">
      <c r="A45" s="43"/>
      <c r="B45" s="43"/>
      <c r="C45" s="43"/>
      <c r="D45" s="43"/>
      <c r="E45" s="43"/>
      <c r="F45" s="43"/>
      <c r="G45" s="43"/>
      <c r="H45" s="43"/>
      <c r="I45" s="43"/>
      <c r="J45" s="50"/>
      <c r="K45" s="50"/>
      <c r="L45" s="50"/>
      <c r="M45" s="50"/>
      <c r="N45" s="50"/>
      <c r="O45" s="50"/>
      <c r="P45" s="50"/>
      <c r="Q45" s="50"/>
      <c r="R45" s="51"/>
    </row>
    <row r="46" spans="1:18" ht="15.75" customHeight="1">
      <c r="A46" s="65" t="s">
        <v>51</v>
      </c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54"/>
    </row>
    <row r="47" spans="1:18" ht="15.75" customHeight="1">
      <c r="A47" s="67" t="s">
        <v>27</v>
      </c>
      <c r="B47" s="68"/>
      <c r="C47" s="68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54"/>
    </row>
    <row r="48" spans="1:18" ht="15.75" customHeight="1">
      <c r="A48" s="65" t="s">
        <v>52</v>
      </c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54"/>
    </row>
    <row r="49" spans="1:18">
      <c r="A49" s="57">
        <v>1</v>
      </c>
      <c r="B49" s="57" t="s">
        <v>53</v>
      </c>
      <c r="C49" s="8" t="s">
        <v>54</v>
      </c>
      <c r="D49" s="57" t="s">
        <v>30</v>
      </c>
      <c r="E49" s="57">
        <v>1</v>
      </c>
      <c r="F49" s="57" t="s">
        <v>55</v>
      </c>
      <c r="G49" s="57" t="s">
        <v>56</v>
      </c>
      <c r="H49" s="57" t="s">
        <v>32</v>
      </c>
      <c r="I49" s="57"/>
      <c r="J49" s="57">
        <v>64</v>
      </c>
      <c r="K49" s="57">
        <v>29</v>
      </c>
      <c r="L49" s="57">
        <v>48</v>
      </c>
      <c r="M49" s="57" t="s">
        <v>32</v>
      </c>
      <c r="N49" s="2">
        <f t="shared" ref="N49" si="13">(IF(F49="OŽ",IF(L49=1,550.8,IF(L49=2,426.38,IF(L49=3,342.14,IF(L49=4,181.44,IF(L49=5,168.48,IF(L49=6,155.52,IF(L49=7,148.5,IF(L49=8,144,0))))))))+IF(L49&lt;=8,0,IF(L49&lt;=16,137.7,IF(L49&lt;=24,108,IF(L49&lt;=32,80.1,IF(L49&lt;=36,52.2,0)))))-IF(L49&lt;=8,0,IF(L49&lt;=16,(L49-9)*2.754,IF(L49&lt;=24,(L49-17)* 2.754,IF(L49&lt;=32,(L49-25)* 2.754,IF(L49&lt;=36,(L49-33)*2.754,0))))),0)+IF(F49="PČ",IF(L49=1,449,IF(L49=2,314.6,IF(L49=3,238,IF(L49=4,172,IF(L49=5,159,IF(L49=6,145,IF(L49=7,132,IF(L49=8,119,0))))))))+IF(L49&lt;=8,0,IF(L49&lt;=16,88,IF(L49&lt;=24,55,IF(L49&lt;=32,22,0))))-IF(L49&lt;=8,0,IF(L49&lt;=16,(L49-9)*2.245,IF(L49&lt;=24,(L49-17)*2.245,IF(L49&lt;=32,(L49-25)*2.245,0)))),0)+IF(F49="PČneol",IF(L49=1,85,IF(L49=2,64.61,IF(L49=3,50.76,IF(L49=4,16.25,IF(L49=5,15,IF(L49=6,13.75,IF(L49=7,12.5,IF(L49=8,11.25,0))))))))+IF(L49&lt;=8,0,IF(L49&lt;=16,9,0))-IF(L49&lt;=8,0,IF(L49&lt;=16,(L49-9)*0.425,0)),0)+IF(F49="PŽ",IF(L49=1,85,IF(L49=2,59.5,IF(L49=3,45,IF(L49=4,32.5,IF(L49=5,30,IF(L49=6,27.5,IF(L49=7,25,IF(L49=8,22.5,0))))))))+IF(L49&lt;=8,0,IF(L49&lt;=16,19,IF(L49&lt;=24,13,IF(L49&lt;=32,8,0))))-IF(L49&lt;=8,0,IF(L49&lt;=16,(L49-9)*0.425,IF(L49&lt;=24,(L49-17)*0.425,IF(L49&lt;=32,(L49-25)*0.425,0)))),0)+IF(F49="EČ",IF(L49=1,204,IF(L49=2,156.24,IF(L49=3,123.84,IF(L49=4,72,IF(L49=5,66,IF(L49=6,60,IF(L49=7,54,IF(L49=8,48,0))))))))+IF(L49&lt;=8,0,IF(L49&lt;=16,40,IF(L49&lt;=24,25,0)))-IF(L49&lt;=8,0,IF(L49&lt;=16,(L49-9)*1.02,IF(L49&lt;=24,(L49-17)*1.02,0))),0)+IF(F49="EČneol",IF(L49=1,68,IF(L49=2,51.69,IF(L49=3,40.61,IF(L49=4,13,IF(L49=5,12,IF(L49=6,11,IF(L49=7,10,IF(L49=8,9,0)))))))))+IF(F49="EŽ",IF(L49=1,68,IF(L49=2,47.6,IF(L49=3,36,IF(L49=4,18,IF(L49=5,16.5,IF(L49=6,15,IF(L49=7,13.5,IF(L49=8,12,0))))))))+IF(L49&lt;=8,0,IF(L49&lt;=16,10,IF(L49&lt;=24,6,0)))-IF(L49&lt;=8,0,IF(L49&lt;=16,(L49-9)*0.34,IF(L49&lt;=24,(L49-17)*0.34,0))),0)+IF(F49="PT",IF(L49=1,68,IF(L49=2,52.08,IF(L49=3,41.28,IF(L49=4,24,IF(L49=5,22,IF(L49=6,20,IF(L49=7,18,IF(L49=8,16,0))))))))+IF(L49&lt;=8,0,IF(L49&lt;=16,13,IF(L49&lt;=24,9,IF(L49&lt;=32,4,0))))-IF(L49&lt;=8,0,IF(L49&lt;=16,(L49-9)*0.34,IF(L49&lt;=24,(L49-17)*0.34,IF(L49&lt;=32,(L49-25)*0.34,0)))),0)+IF(F49="JOŽ",IF(L49=1,85,IF(L49=2,59.5,IF(L49=3,45,IF(L49=4,32.5,IF(L49=5,30,IF(L49=6,27.5,IF(L49=7,25,IF(L49=8,22.5,0))))))))+IF(L49&lt;=8,0,IF(L49&lt;=16,19,IF(L49&lt;=24,13,0)))-IF(L49&lt;=8,0,IF(L49&lt;=16,(L49-9)*0.425,IF(L49&lt;=24,(L49-17)*0.425,0))),0)+IF(F49="JPČ",IF(L49=1,68,IF(L49=2,47.6,IF(L49=3,36,IF(L49=4,26,IF(L49=5,24,IF(L49=6,22,IF(L49=7,20,IF(L49=8,18,0))))))))+IF(L49&lt;=8,0,IF(L49&lt;=16,13,IF(L49&lt;=24,9,0)))-IF(L49&lt;=8,0,IF(L49&lt;=16,(L49-9)*0.34,IF(L49&lt;=24,(L49-17)*0.34,0))),0)+IF(F49="JEČ",IF(L49=1,34,IF(L49=2,26.04,IF(L49=3,20.6,IF(L49=4,12,IF(L49=5,11,IF(L49=6,10,IF(L49=7,9,IF(L49=8,8,0))))))))+IF(L49&lt;=8,0,IF(L49&lt;=16,6,0))-IF(L49&lt;=8,0,IF(L49&lt;=16,(L49-9)*0.17,0)),0)+IF(F49="JEOF",IF(L49=1,34,IF(L49=2,26.04,IF(L49=3,20.6,IF(L49=4,12,IF(L49=5,11,IF(L49=6,10,IF(L49=7,9,IF(L49=8,8,0))))))))+IF(L49&lt;=8,0,IF(L49&lt;=16,6,0))-IF(L49&lt;=8,0,IF(L49&lt;=16,(L49-9)*0.17,0)),0)+IF(F49="JnPČ",IF(L49=1,51,IF(L49=2,35.7,IF(L49=3,27,IF(L49=4,19.5,IF(L49=5,18,IF(L49=6,16.5,IF(L49=7,15,IF(L49=8,13.5,0))))))))+IF(L49&lt;=8,0,IF(L49&lt;=16,10,0))-IF(L49&lt;=8,0,IF(L49&lt;=16,(L49-9)*0.255,0)),0)+IF(F49="JnEČ",IF(L49=1,25.5,IF(L49=2,19.53,IF(L49=3,15.48,IF(L49=4,9,IF(L49=5,8.25,IF(L49=6,7.5,IF(L49=7,6.75,IF(L49=8,6,0))))))))+IF(L49&lt;=8,0,IF(L49&lt;=16,5,0))-IF(L49&lt;=8,0,IF(L49&lt;=16,(L49-9)*0.1275,0)),0)+IF(F49="JčPČ",IF(L49=1,21.25,IF(L49=2,14.5,IF(L49=3,11.5,IF(L49=4,7,IF(L49=5,6.5,IF(L49=6,6,IF(L49=7,5.5,IF(L49=8,5,0))))))))+IF(L49&lt;=8,0,IF(L49&lt;=16,4,0))-IF(L49&lt;=8,0,IF(L49&lt;=16,(L49-9)*0.10625,0)),0)+IF(F49="JčEČ",IF(L49=1,17,IF(L49=2,13.02,IF(L49=3,10.32,IF(L49=4,6,IF(L49=5,5.5,IF(L49=6,5,IF(L49=7,4.5,IF(L49=8,4,0))))))))+IF(L49&lt;=8,0,IF(L49&lt;=16,3,0))-IF(L49&lt;=8,0,IF(L49&lt;=16,(L49-9)*0.085,0)),0)+IF(F49="NEAK",IF(L49=1,11.48,IF(L49=2,8.79,IF(L49=3,6.97,IF(L49=4,4.05,IF(L49=5,3.71,IF(L49=6,3.38,IF(L49=7,3.04,IF(L49=8,2.7,0))))))))+IF(L49&lt;=8,0,IF(L49&lt;=16,2,IF(L49&lt;=24,1.3,0)))-IF(L49&lt;=8,0,IF(L49&lt;=16,(L49-9)*0.0574,IF(L49&lt;=24,(L49-17)*0.0574,0))),0))*IF(L49&lt;0,1,IF(OR(F49="PČ",F49="PŽ",F49="PT"),IF(J49&lt;32,J49/32,1),1))* IF(L49&lt;0,1,IF(OR(F49="EČ",F49="EŽ",F49="JOŽ",F49="JPČ",F49="NEAK"),IF(J49&lt;24,J49/24,1),1))*IF(L49&lt;0,1,IF(OR(F49="PČneol",F49="JEČ",F49="JEOF",F49="JnPČ",F49="JnEČ",F49="JčPČ",F49="JčEČ"),IF(J49&lt;16,J49/16,1),1))*IF(L49&lt;0,1,IF(F49="EČneol",IF(J49&lt;8,J49/8,1),1))</f>
        <v>0</v>
      </c>
      <c r="O49" s="5">
        <f t="shared" ref="O49" si="14">IF(F49="OŽ",N49,IF(H49="Ne",IF(J49*0.3&lt;J49-L49,N49,0),IF(J49*0.1&lt;J49-L49,N49,0)))</f>
        <v>0</v>
      </c>
      <c r="P49" s="3">
        <f t="shared" ref="P49" si="15">IF(O49=0,0,IF(F49="OŽ",IF(L49&gt;35,0,IF(J49&gt;35,(36-L49)*1.836,((36-L49)-(36-J49))*1.836)),0)+IF(F49="PČ",IF(L49&gt;31,0,IF(J49&gt;31,(32-L49)*1.347,((32-L49)-(32-J49))*1.347)),0)+ IF(F49="PČneol",IF(L49&gt;15,0,IF(J49&gt;15,(16-L49)*0.255,((16-L49)-(16-J49))*0.255)),0)+IF(F49="PŽ",IF(L49&gt;31,0,IF(J49&gt;31,(32-L49)*0.255,((32-L49)-(32-J49))*0.255)),0)+IF(F49="EČ",IF(L49&gt;23,0,IF(J49&gt;23,(24-L49)*0.612,((24-L49)-(24-J49))*0.612)),0)+IF(F49="EČneol",IF(L49&gt;7,0,IF(J49&gt;7,(8-L49)*0.204,((8-L49)-(8-J49))*0.204)),0)+IF(F49="EŽ",IF(L49&gt;23,0,IF(J49&gt;23,(24-L49)*0.204,((24-L49)-(24-J49))*0.204)),0)+IF(F49="PT",IF(L49&gt;31,0,IF(J49&gt;31,(32-L49)*0.204,((32-L49)-(32-J49))*0.204)),0)+IF(F49="JOŽ",IF(L49&gt;23,0,IF(J49&gt;23,(24-L49)*0.255,((24-L49)-(24-J49))*0.255)),0)+IF(F49="JPČ",IF(L49&gt;23,0,IF(J49&gt;23,(24-L49)*0.204,((24-L49)-(24-J49))*0.204)),0)+IF(F49="JEČ",IF(L49&gt;15,0,IF(J49&gt;15,(16-L49)*0.102,((16-L49)-(16-J49))*0.102)),0)+IF(F49="JEOF",IF(L49&gt;15,0,IF(J49&gt;15,(16-L49)*0.102,((16-L49)-(16-J49))*0.102)),0)+IF(F49="JnPČ",IF(L49&gt;15,0,IF(J49&gt;15,(16-L49)*0.153,((16-L49)-(16-J49))*0.153)),0)+IF(F49="JnEČ",IF(L49&gt;15,0,IF(J49&gt;15,(16-L49)*0.0765,((16-L49)-(16-J49))*0.0765)),0)+IF(F49="JčPČ",IF(L49&gt;15,0,IF(J49&gt;15,(16-L49)*0.06375,((16-L49)-(16-J49))*0.06375)),0)+IF(F49="JčEČ",IF(L49&gt;15,0,IF(J49&gt;15,(16-L49)*0.051,((16-L49)-(16-J49))*0.051)),0)+IF(F49="NEAK",IF(L49&gt;23,0,IF(J49&gt;23,(24-L49)*0.03444,((24-L49)-(24-J49))*0.03444)),0))</f>
        <v>0</v>
      </c>
      <c r="Q49" s="7">
        <f t="shared" ref="Q49" si="16">IF(ISERROR(P49*100/N49),0,(P49*100/N49))</f>
        <v>0</v>
      </c>
      <c r="R49" s="6">
        <f t="shared" ref="R49" si="17">IF(Q49&lt;=30,O49+P49,O49+O49*0.3)*IF(G49=1,0.4,IF(G49=2,0.75,IF(G49="1 (kas 4 m. 1 k. nerengiamos)",0.52,1)))*IF(D49="olimpinė",1,IF(M49="Ne",0.5,1))*IF(OR(A$5="Lietuvos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federacija"),IF(OR(J49&lt;8,K49&lt;16),0,1),1)*E49*IF(I49&lt;=1,1,1/I49)*IF(OR(A$5="Lietuvos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0" spans="1:18">
      <c r="A50" s="62" t="s">
        <v>35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4"/>
      <c r="R50" s="6">
        <f>SUM(R49:R49)</f>
        <v>0</v>
      </c>
    </row>
    <row r="51" spans="1:18">
      <c r="A51" s="1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1"/>
    </row>
    <row r="52" spans="1:18" ht="15.75">
      <c r="A52" s="18" t="s">
        <v>36</v>
      </c>
      <c r="B52" s="18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1"/>
    </row>
    <row r="53" spans="1:18">
      <c r="A53" s="43" t="s">
        <v>45</v>
      </c>
      <c r="B53" s="43"/>
      <c r="C53" s="43"/>
      <c r="D53" s="43"/>
      <c r="E53" s="43"/>
      <c r="F53" s="43"/>
      <c r="G53" s="43"/>
      <c r="H53" s="43"/>
      <c r="I53" s="43"/>
      <c r="J53" s="50"/>
      <c r="K53" s="50"/>
      <c r="L53" s="50"/>
      <c r="M53" s="50"/>
      <c r="N53" s="50"/>
      <c r="O53" s="50"/>
      <c r="P53" s="50"/>
      <c r="Q53" s="50"/>
      <c r="R53" s="51"/>
    </row>
    <row r="54" spans="1:18">
      <c r="A54" s="43"/>
      <c r="B54" s="43"/>
      <c r="C54" s="43"/>
      <c r="D54" s="43"/>
      <c r="E54" s="43"/>
      <c r="F54" s="43"/>
      <c r="G54" s="43"/>
      <c r="H54" s="43"/>
      <c r="I54" s="43"/>
      <c r="J54" s="50"/>
      <c r="K54" s="50"/>
      <c r="L54" s="50"/>
      <c r="M54" s="50"/>
      <c r="N54" s="50"/>
      <c r="O54" s="50"/>
      <c r="P54" s="50"/>
      <c r="Q54" s="50"/>
      <c r="R54" s="51"/>
    </row>
    <row r="55" spans="1:18">
      <c r="A55" s="65" t="s">
        <v>57</v>
      </c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54"/>
    </row>
    <row r="56" spans="1:18" ht="18">
      <c r="A56" s="67" t="s">
        <v>27</v>
      </c>
      <c r="B56" s="68"/>
      <c r="C56" s="68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54"/>
    </row>
    <row r="57" spans="1:18">
      <c r="A57" s="57">
        <v>1</v>
      </c>
      <c r="B57" s="57" t="s">
        <v>58</v>
      </c>
      <c r="C57" s="8" t="s">
        <v>59</v>
      </c>
      <c r="D57" s="57" t="s">
        <v>30</v>
      </c>
      <c r="E57" s="57">
        <v>1</v>
      </c>
      <c r="F57" s="57" t="s">
        <v>31</v>
      </c>
      <c r="G57" s="57">
        <v>1</v>
      </c>
      <c r="H57" s="57" t="s">
        <v>44</v>
      </c>
      <c r="I57" s="57"/>
      <c r="J57" s="57">
        <v>64</v>
      </c>
      <c r="K57" s="57">
        <v>42</v>
      </c>
      <c r="L57" s="57">
        <v>12</v>
      </c>
      <c r="M57" s="57" t="s">
        <v>32</v>
      </c>
      <c r="N57" s="2">
        <f t="shared" ref="N57:N58" si="18">(IF(F57="OŽ",IF(L57=1,550.8,IF(L57=2,426.38,IF(L57=3,342.14,IF(L57=4,181.44,IF(L57=5,168.48,IF(L57=6,155.52,IF(L57=7,148.5,IF(L57=8,144,0))))))))+IF(L57&lt;=8,0,IF(L57&lt;=16,137.7,IF(L57&lt;=24,108,IF(L57&lt;=32,80.1,IF(L57&lt;=36,52.2,0)))))-IF(L57&lt;=8,0,IF(L57&lt;=16,(L57-9)*2.754,IF(L57&lt;=24,(L57-17)* 2.754,IF(L57&lt;=32,(L57-25)* 2.754,IF(L57&lt;=36,(L57-33)*2.754,0))))),0)+IF(F57="PČ",IF(L57=1,449,IF(L57=2,314.6,IF(L57=3,238,IF(L57=4,172,IF(L57=5,159,IF(L57=6,145,IF(L57=7,132,IF(L57=8,119,0))))))))+IF(L57&lt;=8,0,IF(L57&lt;=16,88,IF(L57&lt;=24,55,IF(L57&lt;=32,22,0))))-IF(L57&lt;=8,0,IF(L57&lt;=16,(L57-9)*2.245,IF(L57&lt;=24,(L57-17)*2.245,IF(L57&lt;=32,(L57-25)*2.245,0)))),0)+IF(F57="PČneol",IF(L57=1,85,IF(L57=2,64.61,IF(L57=3,50.76,IF(L57=4,16.25,IF(L57=5,15,IF(L57=6,13.75,IF(L57=7,12.5,IF(L57=8,11.25,0))))))))+IF(L57&lt;=8,0,IF(L57&lt;=16,9,0))-IF(L57&lt;=8,0,IF(L57&lt;=16,(L57-9)*0.425,0)),0)+IF(F57="PŽ",IF(L57=1,85,IF(L57=2,59.5,IF(L57=3,45,IF(L57=4,32.5,IF(L57=5,30,IF(L57=6,27.5,IF(L57=7,25,IF(L57=8,22.5,0))))))))+IF(L57&lt;=8,0,IF(L57&lt;=16,19,IF(L57&lt;=24,13,IF(L57&lt;=32,8,0))))-IF(L57&lt;=8,0,IF(L57&lt;=16,(L57-9)*0.425,IF(L57&lt;=24,(L57-17)*0.425,IF(L57&lt;=32,(L57-25)*0.425,0)))),0)+IF(F57="EČ",IF(L57=1,204,IF(L57=2,156.24,IF(L57=3,123.84,IF(L57=4,72,IF(L57=5,66,IF(L57=6,60,IF(L57=7,54,IF(L57=8,48,0))))))))+IF(L57&lt;=8,0,IF(L57&lt;=16,40,IF(L57&lt;=24,25,0)))-IF(L57&lt;=8,0,IF(L57&lt;=16,(L57-9)*1.02,IF(L57&lt;=24,(L57-17)*1.02,0))),0)+IF(F57="EČneol",IF(L57=1,68,IF(L57=2,51.69,IF(L57=3,40.61,IF(L57=4,13,IF(L57=5,12,IF(L57=6,11,IF(L57=7,10,IF(L57=8,9,0)))))))))+IF(F57="EŽ",IF(L57=1,68,IF(L57=2,47.6,IF(L57=3,36,IF(L57=4,18,IF(L57=5,16.5,IF(L57=6,15,IF(L57=7,13.5,IF(L57=8,12,0))))))))+IF(L57&lt;=8,0,IF(L57&lt;=16,10,IF(L57&lt;=24,6,0)))-IF(L57&lt;=8,0,IF(L57&lt;=16,(L57-9)*0.34,IF(L57&lt;=24,(L57-17)*0.34,0))),0)+IF(F57="PT",IF(L57=1,68,IF(L57=2,52.08,IF(L57=3,41.28,IF(L57=4,24,IF(L57=5,22,IF(L57=6,20,IF(L57=7,18,IF(L57=8,16,0))))))))+IF(L57&lt;=8,0,IF(L57&lt;=16,13,IF(L57&lt;=24,9,IF(L57&lt;=32,4,0))))-IF(L57&lt;=8,0,IF(L57&lt;=16,(L57-9)*0.34,IF(L57&lt;=24,(L57-17)*0.34,IF(L57&lt;=32,(L57-25)*0.34,0)))),0)+IF(F57="JOŽ",IF(L57=1,85,IF(L57=2,59.5,IF(L57=3,45,IF(L57=4,32.5,IF(L57=5,30,IF(L57=6,27.5,IF(L57=7,25,IF(L57=8,22.5,0))))))))+IF(L57&lt;=8,0,IF(L57&lt;=16,19,IF(L57&lt;=24,13,0)))-IF(L57&lt;=8,0,IF(L57&lt;=16,(L57-9)*0.425,IF(L57&lt;=24,(L57-17)*0.425,0))),0)+IF(F57="JPČ",IF(L57=1,68,IF(L57=2,47.6,IF(L57=3,36,IF(L57=4,26,IF(L57=5,24,IF(L57=6,22,IF(L57=7,20,IF(L57=8,18,0))))))))+IF(L57&lt;=8,0,IF(L57&lt;=16,13,IF(L57&lt;=24,9,0)))-IF(L57&lt;=8,0,IF(L57&lt;=16,(L57-9)*0.34,IF(L57&lt;=24,(L57-17)*0.34,0))),0)+IF(F57="JEČ",IF(L57=1,34,IF(L57=2,26.04,IF(L57=3,20.6,IF(L57=4,12,IF(L57=5,11,IF(L57=6,10,IF(L57=7,9,IF(L57=8,8,0))))))))+IF(L57&lt;=8,0,IF(L57&lt;=16,6,0))-IF(L57&lt;=8,0,IF(L57&lt;=16,(L57-9)*0.17,0)),0)+IF(F57="JEOF",IF(L57=1,34,IF(L57=2,26.04,IF(L57=3,20.6,IF(L57=4,12,IF(L57=5,11,IF(L57=6,10,IF(L57=7,9,IF(L57=8,8,0))))))))+IF(L57&lt;=8,0,IF(L57&lt;=16,6,0))-IF(L57&lt;=8,0,IF(L57&lt;=16,(L57-9)*0.17,0)),0)+IF(F57="JnPČ",IF(L57=1,51,IF(L57=2,35.7,IF(L57=3,27,IF(L57=4,19.5,IF(L57=5,18,IF(L57=6,16.5,IF(L57=7,15,IF(L57=8,13.5,0))))))))+IF(L57&lt;=8,0,IF(L57&lt;=16,10,0))-IF(L57&lt;=8,0,IF(L57&lt;=16,(L57-9)*0.255,0)),0)+IF(F57="JnEČ",IF(L57=1,25.5,IF(L57=2,19.53,IF(L57=3,15.48,IF(L57=4,9,IF(L57=5,8.25,IF(L57=6,7.5,IF(L57=7,6.75,IF(L57=8,6,0))))))))+IF(L57&lt;=8,0,IF(L57&lt;=16,5,0))-IF(L57&lt;=8,0,IF(L57&lt;=16,(L57-9)*0.1275,0)),0)+IF(F57="JčPČ",IF(L57=1,21.25,IF(L57=2,14.5,IF(L57=3,11.5,IF(L57=4,7,IF(L57=5,6.5,IF(L57=6,6,IF(L57=7,5.5,IF(L57=8,5,0))))))))+IF(L57&lt;=8,0,IF(L57&lt;=16,4,0))-IF(L57&lt;=8,0,IF(L57&lt;=16,(L57-9)*0.10625,0)),0)+IF(F57="JčEČ",IF(L57=1,17,IF(L57=2,13.02,IF(L57=3,10.32,IF(L57=4,6,IF(L57=5,5.5,IF(L57=6,5,IF(L57=7,4.5,IF(L57=8,4,0))))))))+IF(L57&lt;=8,0,IF(L57&lt;=16,3,0))-IF(L57&lt;=8,0,IF(L57&lt;=16,(L57-9)*0.085,0)),0)+IF(F57="NEAK",IF(L57=1,11.48,IF(L57=2,8.79,IF(L57=3,6.97,IF(L57=4,4.05,IF(L57=5,3.71,IF(L57=6,3.38,IF(L57=7,3.04,IF(L57=8,2.7,0))))))))+IF(L57&lt;=8,0,IF(L57&lt;=16,2,IF(L57&lt;=24,1.3,0)))-IF(L57&lt;=8,0,IF(L57&lt;=16,(L57-9)*0.0574,IF(L57&lt;=24,(L57-17)*0.0574,0))),0))*IF(L57&lt;0,1,IF(OR(F57="PČ",F57="PŽ",F57="PT"),IF(J57&lt;32,J57/32,1),1))* IF(L57&lt;0,1,IF(OR(F57="EČ",F57="EŽ",F57="JOŽ",F57="JPČ",F57="NEAK"),IF(J57&lt;24,J57/24,1),1))*IF(L57&lt;0,1,IF(OR(F57="PČneol",F57="JEČ",F57="JEOF",F57="JnPČ",F57="JnEČ",F57="JčPČ",F57="JčEČ"),IF(J57&lt;16,J57/16,1),1))*IF(L57&lt;0,1,IF(F57="EČneol",IF(J57&lt;8,J57/8,1),1))</f>
        <v>4.6174999999999997</v>
      </c>
      <c r="O57" s="5">
        <f t="shared" ref="O57:O58" si="19">IF(F57="OŽ",N57,IF(H57="Ne",IF(J57*0.3&lt;J57-L57,N57,0),IF(J57*0.1&lt;J57-L57,N57,0)))</f>
        <v>4.6174999999999997</v>
      </c>
      <c r="P57" s="3">
        <f t="shared" ref="P57:P58" si="20">IF(O57=0,0,IF(F57="OŽ",IF(L57&gt;35,0,IF(J57&gt;35,(36-L57)*1.836,((36-L57)-(36-J57))*1.836)),0)+IF(F57="PČ",IF(L57&gt;31,0,IF(J57&gt;31,(32-L57)*1.347,((32-L57)-(32-J57))*1.347)),0)+ IF(F57="PČneol",IF(L57&gt;15,0,IF(J57&gt;15,(16-L57)*0.255,((16-L57)-(16-J57))*0.255)),0)+IF(F57="PŽ",IF(L57&gt;31,0,IF(J57&gt;31,(32-L57)*0.255,((32-L57)-(32-J57))*0.255)),0)+IF(F57="EČ",IF(L57&gt;23,0,IF(J57&gt;23,(24-L57)*0.612,((24-L57)-(24-J57))*0.612)),0)+IF(F57="EČneol",IF(L57&gt;7,0,IF(J57&gt;7,(8-L57)*0.204,((8-L57)-(8-J57))*0.204)),0)+IF(F57="EŽ",IF(L57&gt;23,0,IF(J57&gt;23,(24-L57)*0.204,((24-L57)-(24-J57))*0.204)),0)+IF(F57="PT",IF(L57&gt;31,0,IF(J57&gt;31,(32-L57)*0.204,((32-L57)-(32-J57))*0.204)),0)+IF(F57="JOŽ",IF(L57&gt;23,0,IF(J57&gt;23,(24-L57)*0.255,((24-L57)-(24-J57))*0.255)),0)+IF(F57="JPČ",IF(L57&gt;23,0,IF(J57&gt;23,(24-L57)*0.204,((24-L57)-(24-J57))*0.204)),0)+IF(F57="JEČ",IF(L57&gt;15,0,IF(J57&gt;15,(16-L57)*0.102,((16-L57)-(16-J57))*0.102)),0)+IF(F57="JEOF",IF(L57&gt;15,0,IF(J57&gt;15,(16-L57)*0.102,((16-L57)-(16-J57))*0.102)),0)+IF(F57="JnPČ",IF(L57&gt;15,0,IF(J57&gt;15,(16-L57)*0.153,((16-L57)-(16-J57))*0.153)),0)+IF(F57="JnEČ",IF(L57&gt;15,0,IF(J57&gt;15,(16-L57)*0.0765,((16-L57)-(16-J57))*0.0765)),0)+IF(F57="JčPČ",IF(L57&gt;15,0,IF(J57&gt;15,(16-L57)*0.06375,((16-L57)-(16-J57))*0.06375)),0)+IF(F57="JčEČ",IF(L57&gt;15,0,IF(J57&gt;15,(16-L57)*0.051,((16-L57)-(16-J57))*0.051)),0)+IF(F57="NEAK",IF(L57&gt;23,0,IF(J57&gt;23,(24-L57)*0.03444,((24-L57)-(24-J57))*0.03444)),0))</f>
        <v>0.30599999999999999</v>
      </c>
      <c r="Q57" s="7">
        <f t="shared" ref="Q57:Q58" si="21">IF(ISERROR(P57*100/N57),0,(P57*100/N57))</f>
        <v>6.6269626421223604</v>
      </c>
      <c r="R57" s="6">
        <f t="shared" ref="R57:R58" si="22">IF(Q57&lt;=30,O57+P57,O57+O57*0.3)*IF(G57=1,0.4,IF(G57=2,0.75,IF(G57="1 (kas 4 m. 1 k. nerengiamos)",0.52,1)))*IF(D57="olimpinė",1,IF(M57="Ne",0.5,1))*IF(OR(A$5="Lietuvos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federacija"),IF(OR(J57&lt;8,K57&lt;16),0,1),1)*E57*IF(I57&lt;=1,1,1/I57)*IF(OR(A$5="Lietuvos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1.9694</v>
      </c>
    </row>
    <row r="58" spans="1:18">
      <c r="A58" s="57">
        <v>2</v>
      </c>
      <c r="B58" s="57" t="s">
        <v>60</v>
      </c>
      <c r="C58" s="8" t="s">
        <v>59</v>
      </c>
      <c r="D58" s="57" t="s">
        <v>30</v>
      </c>
      <c r="E58" s="57">
        <v>1</v>
      </c>
      <c r="F58" s="57" t="s">
        <v>31</v>
      </c>
      <c r="G58" s="57">
        <v>1</v>
      </c>
      <c r="H58" s="57" t="s">
        <v>44</v>
      </c>
      <c r="I58" s="57"/>
      <c r="J58" s="57">
        <v>64</v>
      </c>
      <c r="K58" s="57">
        <v>42</v>
      </c>
      <c r="L58" s="57">
        <v>12</v>
      </c>
      <c r="M58" s="57" t="s">
        <v>32</v>
      </c>
      <c r="N58" s="2">
        <f t="shared" si="18"/>
        <v>4.6174999999999997</v>
      </c>
      <c r="O58" s="5">
        <f t="shared" si="19"/>
        <v>4.6174999999999997</v>
      </c>
      <c r="P58" s="3">
        <f t="shared" si="20"/>
        <v>0.30599999999999999</v>
      </c>
      <c r="Q58" s="7">
        <f t="shared" si="21"/>
        <v>6.6269626421223604</v>
      </c>
      <c r="R58" s="6">
        <f t="shared" si="22"/>
        <v>1.9694</v>
      </c>
    </row>
    <row r="59" spans="1:18">
      <c r="A59" s="62" t="s">
        <v>35</v>
      </c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4"/>
      <c r="R59" s="6">
        <f>SUM(R57:R58)</f>
        <v>3.9388000000000001</v>
      </c>
    </row>
    <row r="60" spans="1:18">
      <c r="A60" s="1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1"/>
    </row>
    <row r="61" spans="1:18" ht="18" customHeight="1">
      <c r="A61" s="18" t="s">
        <v>36</v>
      </c>
      <c r="B61" s="18"/>
      <c r="C61" s="61" t="s">
        <v>61</v>
      </c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</row>
    <row r="62" spans="1:18">
      <c r="A62" s="43" t="s">
        <v>45</v>
      </c>
      <c r="B62" s="43"/>
      <c r="C62" s="43"/>
      <c r="D62" s="43"/>
      <c r="E62" s="43"/>
      <c r="F62" s="43"/>
      <c r="G62" s="43"/>
      <c r="H62" s="43"/>
      <c r="I62" s="43"/>
      <c r="J62" s="50"/>
      <c r="K62" s="50"/>
      <c r="L62" s="50"/>
      <c r="M62" s="50"/>
      <c r="N62" s="50"/>
      <c r="O62" s="50"/>
      <c r="P62" s="50"/>
      <c r="Q62" s="50"/>
      <c r="R62" s="51"/>
    </row>
    <row r="63" spans="1:18">
      <c r="A63" s="65" t="s">
        <v>62</v>
      </c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54"/>
    </row>
    <row r="64" spans="1:18" ht="18">
      <c r="A64" s="67" t="s">
        <v>27</v>
      </c>
      <c r="B64" s="68"/>
      <c r="C64" s="68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54"/>
    </row>
    <row r="65" spans="1:18">
      <c r="A65" s="65" t="s">
        <v>63</v>
      </c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54"/>
    </row>
    <row r="66" spans="1:18">
      <c r="A66" s="57">
        <v>1</v>
      </c>
      <c r="B66" s="57" t="s">
        <v>64</v>
      </c>
      <c r="C66" s="8" t="s">
        <v>65</v>
      </c>
      <c r="D66" s="57" t="s">
        <v>30</v>
      </c>
      <c r="E66" s="57">
        <v>1</v>
      </c>
      <c r="F66" s="57" t="s">
        <v>66</v>
      </c>
      <c r="G66" s="57">
        <v>1</v>
      </c>
      <c r="H66" s="57" t="s">
        <v>32</v>
      </c>
      <c r="I66" s="57"/>
      <c r="J66" s="57">
        <v>131</v>
      </c>
      <c r="K66" s="57">
        <v>131</v>
      </c>
      <c r="L66" s="57">
        <v>29</v>
      </c>
      <c r="M66" s="57" t="s">
        <v>44</v>
      </c>
      <c r="N66" s="2">
        <f t="shared" ref="N66:N69" si="23">(IF(F66="OŽ",IF(L66=1,550.8,IF(L66=2,426.38,IF(L66=3,342.14,IF(L66=4,181.44,IF(L66=5,168.48,IF(L66=6,155.52,IF(L66=7,148.5,IF(L66=8,144,0))))))))+IF(L66&lt;=8,0,IF(L66&lt;=16,137.7,IF(L66&lt;=24,108,IF(L66&lt;=32,80.1,IF(L66&lt;=36,52.2,0)))))-IF(L66&lt;=8,0,IF(L66&lt;=16,(L66-9)*2.754,IF(L66&lt;=24,(L66-17)* 2.754,IF(L66&lt;=32,(L66-25)* 2.754,IF(L66&lt;=36,(L66-33)*2.754,0))))),0)+IF(F66="PČ",IF(L66=1,449,IF(L66=2,314.6,IF(L66=3,238,IF(L66=4,172,IF(L66=5,159,IF(L66=6,145,IF(L66=7,132,IF(L66=8,119,0))))))))+IF(L66&lt;=8,0,IF(L66&lt;=16,88,IF(L66&lt;=24,55,IF(L66&lt;=32,22,0))))-IF(L66&lt;=8,0,IF(L66&lt;=16,(L66-9)*2.245,IF(L66&lt;=24,(L66-17)*2.245,IF(L66&lt;=32,(L66-25)*2.245,0)))),0)+IF(F66="PČneol",IF(L66=1,85,IF(L66=2,64.61,IF(L66=3,50.76,IF(L66=4,16.25,IF(L66=5,15,IF(L66=6,13.75,IF(L66=7,12.5,IF(L66=8,11.25,0))))))))+IF(L66&lt;=8,0,IF(L66&lt;=16,9,0))-IF(L66&lt;=8,0,IF(L66&lt;=16,(L66-9)*0.425,0)),0)+IF(F66="PŽ",IF(L66=1,85,IF(L66=2,59.5,IF(L66=3,45,IF(L66=4,32.5,IF(L66=5,30,IF(L66=6,27.5,IF(L66=7,25,IF(L66=8,22.5,0))))))))+IF(L66&lt;=8,0,IF(L66&lt;=16,19,IF(L66&lt;=24,13,IF(L66&lt;=32,8,0))))-IF(L66&lt;=8,0,IF(L66&lt;=16,(L66-9)*0.425,IF(L66&lt;=24,(L66-17)*0.425,IF(L66&lt;=32,(L66-25)*0.425,0)))),0)+IF(F66="EČ",IF(L66=1,204,IF(L66=2,156.24,IF(L66=3,123.84,IF(L66=4,72,IF(L66=5,66,IF(L66=6,60,IF(L66=7,54,IF(L66=8,48,0))))))))+IF(L66&lt;=8,0,IF(L66&lt;=16,40,IF(L66&lt;=24,25,0)))-IF(L66&lt;=8,0,IF(L66&lt;=16,(L66-9)*1.02,IF(L66&lt;=24,(L66-17)*1.02,0))),0)+IF(F66="EČneol",IF(L66=1,68,IF(L66=2,51.69,IF(L66=3,40.61,IF(L66=4,13,IF(L66=5,12,IF(L66=6,11,IF(L66=7,10,IF(L66=8,9,0)))))))))+IF(F66="EŽ",IF(L66=1,68,IF(L66=2,47.6,IF(L66=3,36,IF(L66=4,18,IF(L66=5,16.5,IF(L66=6,15,IF(L66=7,13.5,IF(L66=8,12,0))))))))+IF(L66&lt;=8,0,IF(L66&lt;=16,10,IF(L66&lt;=24,6,0)))-IF(L66&lt;=8,0,IF(L66&lt;=16,(L66-9)*0.34,IF(L66&lt;=24,(L66-17)*0.34,0))),0)+IF(F66="PT",IF(L66=1,68,IF(L66=2,52.08,IF(L66=3,41.28,IF(L66=4,24,IF(L66=5,22,IF(L66=6,20,IF(L66=7,18,IF(L66=8,16,0))))))))+IF(L66&lt;=8,0,IF(L66&lt;=16,13,IF(L66&lt;=24,9,IF(L66&lt;=32,4,0))))-IF(L66&lt;=8,0,IF(L66&lt;=16,(L66-9)*0.34,IF(L66&lt;=24,(L66-17)*0.34,IF(L66&lt;=32,(L66-25)*0.34,0)))),0)+IF(F66="JOŽ",IF(L66=1,85,IF(L66=2,59.5,IF(L66=3,45,IF(L66=4,32.5,IF(L66=5,30,IF(L66=6,27.5,IF(L66=7,25,IF(L66=8,22.5,0))))))))+IF(L66&lt;=8,0,IF(L66&lt;=16,19,IF(L66&lt;=24,13,0)))-IF(L66&lt;=8,0,IF(L66&lt;=16,(L66-9)*0.425,IF(L66&lt;=24,(L66-17)*0.425,0))),0)+IF(F66="JPČ",IF(L66=1,68,IF(L66=2,47.6,IF(L66=3,36,IF(L66=4,26,IF(L66=5,24,IF(L66=6,22,IF(L66=7,20,IF(L66=8,18,0))))))))+IF(L66&lt;=8,0,IF(L66&lt;=16,13,IF(L66&lt;=24,9,0)))-IF(L66&lt;=8,0,IF(L66&lt;=16,(L66-9)*0.34,IF(L66&lt;=24,(L66-17)*0.34,0))),0)+IF(F66="JEČ",IF(L66=1,34,IF(L66=2,26.04,IF(L66=3,20.6,IF(L66=4,12,IF(L66=5,11,IF(L66=6,10,IF(L66=7,9,IF(L66=8,8,0))))))))+IF(L66&lt;=8,0,IF(L66&lt;=16,6,0))-IF(L66&lt;=8,0,IF(L66&lt;=16,(L66-9)*0.17,0)),0)+IF(F66="JEOF",IF(L66=1,34,IF(L66=2,26.04,IF(L66=3,20.6,IF(L66=4,12,IF(L66=5,11,IF(L66=6,10,IF(L66=7,9,IF(L66=8,8,0))))))))+IF(L66&lt;=8,0,IF(L66&lt;=16,6,0))-IF(L66&lt;=8,0,IF(L66&lt;=16,(L66-9)*0.17,0)),0)+IF(F66="JnPČ",IF(L66=1,51,IF(L66=2,35.7,IF(L66=3,27,IF(L66=4,19.5,IF(L66=5,18,IF(L66=6,16.5,IF(L66=7,15,IF(L66=8,13.5,0))))))))+IF(L66&lt;=8,0,IF(L66&lt;=16,10,0))-IF(L66&lt;=8,0,IF(L66&lt;=16,(L66-9)*0.255,0)),0)+IF(F66="JnEČ",IF(L66=1,25.5,IF(L66=2,19.53,IF(L66=3,15.48,IF(L66=4,9,IF(L66=5,8.25,IF(L66=6,7.5,IF(L66=7,6.75,IF(L66=8,6,0))))))))+IF(L66&lt;=8,0,IF(L66&lt;=16,5,0))-IF(L66&lt;=8,0,IF(L66&lt;=16,(L66-9)*0.1275,0)),0)+IF(F66="JčPČ",IF(L66=1,21.25,IF(L66=2,14.5,IF(L66=3,11.5,IF(L66=4,7,IF(L66=5,6.5,IF(L66=6,6,IF(L66=7,5.5,IF(L66=8,5,0))))))))+IF(L66&lt;=8,0,IF(L66&lt;=16,4,0))-IF(L66&lt;=8,0,IF(L66&lt;=16,(L66-9)*0.10625,0)),0)+IF(F66="JčEČ",IF(L66=1,17,IF(L66=2,13.02,IF(L66=3,10.32,IF(L66=4,6,IF(L66=5,5.5,IF(L66=6,5,IF(L66=7,4.5,IF(L66=8,4,0))))))))+IF(L66&lt;=8,0,IF(L66&lt;=16,3,0))-IF(L66&lt;=8,0,IF(L66&lt;=16,(L66-9)*0.085,0)),0)+IF(F66="NEAK",IF(L66=1,11.48,IF(L66=2,8.79,IF(L66=3,6.97,IF(L66=4,4.05,IF(L66=5,3.71,IF(L66=6,3.38,IF(L66=7,3.04,IF(L66=8,2.7,0))))))))+IF(L66&lt;=8,0,IF(L66&lt;=16,2,IF(L66&lt;=24,1.3,0)))-IF(L66&lt;=8,0,IF(L66&lt;=16,(L66-9)*0.0574,IF(L66&lt;=24,(L66-17)*0.0574,0))),0))*IF(L66&lt;0,1,IF(OR(F66="PČ",F66="PŽ",F66="PT"),IF(J66&lt;32,J66/32,1),1))* IF(L66&lt;0,1,IF(OR(F66="EČ",F66="EŽ",F66="JOŽ",F66="JPČ",F66="NEAK"),IF(J66&lt;24,J66/24,1),1))*IF(L66&lt;0,1,IF(OR(F66="PČneol",F66="JEČ",F66="JEOF",F66="JnPČ",F66="JnEČ",F66="JčPČ",F66="JčEČ"),IF(J66&lt;16,J66/16,1),1))*IF(L66&lt;0,1,IF(F66="EČneol",IF(J66&lt;8,J66/8,1),1))</f>
        <v>13.02</v>
      </c>
      <c r="O66" s="5">
        <f t="shared" ref="O66:O69" si="24">IF(F66="OŽ",N66,IF(H66="Ne",IF(J66*0.3&lt;J66-L66,N66,0),IF(J66*0.1&lt;J66-L66,N66,0)))</f>
        <v>13.02</v>
      </c>
      <c r="P66" s="3">
        <f t="shared" ref="P66:P69" si="25">IF(O66=0,0,IF(F66="OŽ",IF(L66&gt;35,0,IF(J66&gt;35,(36-L66)*1.836,((36-L66)-(36-J66))*1.836)),0)+IF(F66="PČ",IF(L66&gt;31,0,IF(J66&gt;31,(32-L66)*1.347,((32-L66)-(32-J66))*1.347)),0)+ IF(F66="PČneol",IF(L66&gt;15,0,IF(J66&gt;15,(16-L66)*0.255,((16-L66)-(16-J66))*0.255)),0)+IF(F66="PŽ",IF(L66&gt;31,0,IF(J66&gt;31,(32-L66)*0.255,((32-L66)-(32-J66))*0.255)),0)+IF(F66="EČ",IF(L66&gt;23,0,IF(J66&gt;23,(24-L66)*0.612,((24-L66)-(24-J66))*0.612)),0)+IF(F66="EČneol",IF(L66&gt;7,0,IF(J66&gt;7,(8-L66)*0.204,((8-L66)-(8-J66))*0.204)),0)+IF(F66="EŽ",IF(L66&gt;23,0,IF(J66&gt;23,(24-L66)*0.204,((24-L66)-(24-J66))*0.204)),0)+IF(F66="PT",IF(L66&gt;31,0,IF(J66&gt;31,(32-L66)*0.204,((32-L66)-(32-J66))*0.204)),0)+IF(F66="JOŽ",IF(L66&gt;23,0,IF(J66&gt;23,(24-L66)*0.255,((24-L66)-(24-J66))*0.255)),0)+IF(F66="JPČ",IF(L66&gt;23,0,IF(J66&gt;23,(24-L66)*0.204,((24-L66)-(24-J66))*0.204)),0)+IF(F66="JEČ",IF(L66&gt;15,0,IF(J66&gt;15,(16-L66)*0.102,((16-L66)-(16-J66))*0.102)),0)+IF(F66="JEOF",IF(L66&gt;15,0,IF(J66&gt;15,(16-L66)*0.102,((16-L66)-(16-J66))*0.102)),0)+IF(F66="JnPČ",IF(L66&gt;15,0,IF(J66&gt;15,(16-L66)*0.153,((16-L66)-(16-J66))*0.153)),0)+IF(F66="JnEČ",IF(L66&gt;15,0,IF(J66&gt;15,(16-L66)*0.0765,((16-L66)-(16-J66))*0.0765)),0)+IF(F66="JčPČ",IF(L66&gt;15,0,IF(J66&gt;15,(16-L66)*0.06375,((16-L66)-(16-J66))*0.06375)),0)+IF(F66="JčEČ",IF(L66&gt;15,0,IF(J66&gt;15,(16-L66)*0.051,((16-L66)-(16-J66))*0.051)),0)+IF(F66="NEAK",IF(L66&gt;23,0,IF(J66&gt;23,(24-L66)*0.03444,((24-L66)-(24-J66))*0.03444)),0))</f>
        <v>4.0410000000000004</v>
      </c>
      <c r="Q66" s="7">
        <f t="shared" ref="Q66:Q69" si="26">IF(ISERROR(P66*100/N66),0,(P66*100/N66))</f>
        <v>31.036866359447007</v>
      </c>
      <c r="R66" s="6">
        <f t="shared" ref="R66:R69" si="27">IF(Q66&lt;=30,O66+P66,O66+O66*0.3)*IF(G66=1,0.4,IF(G66=2,0.75,IF(G66="1 (kas 4 m. 1 k. nerengiamos)",0.52,1)))*IF(D66="olimpinė",1,IF(M66="Ne",0.5,1))*IF(OR(A$5="Lietuvos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federacija"),IF(OR(J66&lt;8,K66&lt;16),0,1),1)*E66*IF(I66&lt;=1,1,1/I66)*IF(OR(A$5="Lietuvos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6.7703999999999995</v>
      </c>
    </row>
    <row r="67" spans="1:18">
      <c r="A67" s="57">
        <v>2</v>
      </c>
      <c r="B67" s="57" t="s">
        <v>67</v>
      </c>
      <c r="C67" s="8" t="s">
        <v>65</v>
      </c>
      <c r="D67" s="57" t="s">
        <v>30</v>
      </c>
      <c r="E67" s="57">
        <v>1</v>
      </c>
      <c r="F67" s="57" t="s">
        <v>66</v>
      </c>
      <c r="G67" s="57">
        <v>1</v>
      </c>
      <c r="H67" s="57" t="s">
        <v>32</v>
      </c>
      <c r="I67" s="57"/>
      <c r="J67" s="57">
        <v>131</v>
      </c>
      <c r="K67" s="57">
        <v>131</v>
      </c>
      <c r="L67" s="57">
        <v>29</v>
      </c>
      <c r="M67" s="57" t="s">
        <v>44</v>
      </c>
      <c r="N67" s="2">
        <f t="shared" si="23"/>
        <v>13.02</v>
      </c>
      <c r="O67" s="5">
        <f t="shared" si="24"/>
        <v>13.02</v>
      </c>
      <c r="P67" s="3">
        <f t="shared" si="25"/>
        <v>4.0410000000000004</v>
      </c>
      <c r="Q67" s="7">
        <f t="shared" si="26"/>
        <v>31.036866359447007</v>
      </c>
      <c r="R67" s="6">
        <f t="shared" si="27"/>
        <v>6.7703999999999995</v>
      </c>
    </row>
    <row r="68" spans="1:18">
      <c r="A68" s="57">
        <v>3</v>
      </c>
      <c r="B68" s="57" t="s">
        <v>68</v>
      </c>
      <c r="C68" s="8" t="s">
        <v>65</v>
      </c>
      <c r="D68" s="57" t="s">
        <v>30</v>
      </c>
      <c r="E68" s="57">
        <v>1</v>
      </c>
      <c r="F68" s="57" t="s">
        <v>66</v>
      </c>
      <c r="G68" s="57">
        <v>1</v>
      </c>
      <c r="H68" s="57" t="s">
        <v>32</v>
      </c>
      <c r="I68" s="57"/>
      <c r="J68" s="57">
        <v>131</v>
      </c>
      <c r="K68" s="57">
        <v>131</v>
      </c>
      <c r="L68" s="57">
        <v>29</v>
      </c>
      <c r="M68" s="57" t="s">
        <v>44</v>
      </c>
      <c r="N68" s="2">
        <f t="shared" si="23"/>
        <v>13.02</v>
      </c>
      <c r="O68" s="5">
        <f t="shared" si="24"/>
        <v>13.02</v>
      </c>
      <c r="P68" s="3">
        <f t="shared" si="25"/>
        <v>4.0410000000000004</v>
      </c>
      <c r="Q68" s="7">
        <f t="shared" si="26"/>
        <v>31.036866359447007</v>
      </c>
      <c r="R68" s="6">
        <f t="shared" si="27"/>
        <v>6.7703999999999995</v>
      </c>
    </row>
    <row r="69" spans="1:18">
      <c r="A69" s="57">
        <v>4</v>
      </c>
      <c r="B69" s="57" t="s">
        <v>69</v>
      </c>
      <c r="C69" s="8" t="s">
        <v>65</v>
      </c>
      <c r="D69" s="57" t="s">
        <v>30</v>
      </c>
      <c r="E69" s="57">
        <v>1</v>
      </c>
      <c r="F69" s="57" t="s">
        <v>66</v>
      </c>
      <c r="G69" s="57">
        <v>1</v>
      </c>
      <c r="H69" s="57" t="s">
        <v>32</v>
      </c>
      <c r="I69" s="57"/>
      <c r="J69" s="57">
        <v>131</v>
      </c>
      <c r="K69" s="57">
        <v>131</v>
      </c>
      <c r="L69" s="57">
        <v>29</v>
      </c>
      <c r="M69" s="57" t="s">
        <v>44</v>
      </c>
      <c r="N69" s="2">
        <f t="shared" si="23"/>
        <v>13.02</v>
      </c>
      <c r="O69" s="5">
        <f t="shared" si="24"/>
        <v>13.02</v>
      </c>
      <c r="P69" s="3">
        <f t="shared" si="25"/>
        <v>4.0410000000000004</v>
      </c>
      <c r="Q69" s="7">
        <f t="shared" si="26"/>
        <v>31.036866359447007</v>
      </c>
      <c r="R69" s="6">
        <f t="shared" si="27"/>
        <v>6.7703999999999995</v>
      </c>
    </row>
    <row r="70" spans="1:18" ht="15" customHeight="1">
      <c r="A70" s="69" t="s">
        <v>35</v>
      </c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1"/>
      <c r="R70" s="6">
        <f>SUM(R66:R69)</f>
        <v>27.081599999999998</v>
      </c>
    </row>
    <row r="71" spans="1:18" ht="15.75">
      <c r="A71" s="18" t="s">
        <v>36</v>
      </c>
      <c r="B71" s="18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1"/>
    </row>
    <row r="72" spans="1:18" ht="14.25" customHeight="1">
      <c r="A72" s="43" t="s">
        <v>45</v>
      </c>
      <c r="B72" s="43"/>
      <c r="C72" s="43"/>
      <c r="D72" s="43"/>
      <c r="E72" s="43"/>
      <c r="F72" s="43"/>
      <c r="G72" s="43"/>
      <c r="H72" s="43"/>
      <c r="I72" s="43"/>
      <c r="J72" s="50"/>
      <c r="K72" s="50"/>
      <c r="L72" s="50"/>
      <c r="M72" s="50"/>
      <c r="N72" s="50"/>
      <c r="O72" s="50"/>
      <c r="P72" s="50"/>
      <c r="Q72" s="50"/>
      <c r="R72" s="51"/>
    </row>
    <row r="73" spans="1:18">
      <c r="A73" s="43"/>
      <c r="B73" s="43"/>
      <c r="C73" s="43"/>
      <c r="D73" s="43"/>
      <c r="E73" s="43"/>
      <c r="F73" s="43"/>
      <c r="G73" s="43"/>
      <c r="H73" s="43"/>
      <c r="I73" s="43"/>
      <c r="J73" s="50"/>
      <c r="K73" s="50"/>
      <c r="L73" s="50"/>
      <c r="M73" s="50"/>
      <c r="N73" s="50"/>
      <c r="O73" s="50"/>
      <c r="P73" s="50"/>
      <c r="Q73" s="50"/>
      <c r="R73" s="51"/>
    </row>
    <row r="74" spans="1:18">
      <c r="A74" s="65" t="s">
        <v>70</v>
      </c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54"/>
    </row>
    <row r="75" spans="1:18" ht="18">
      <c r="A75" s="67" t="s">
        <v>27</v>
      </c>
      <c r="B75" s="68"/>
      <c r="C75" s="68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54"/>
    </row>
    <row r="76" spans="1:18">
      <c r="A76" s="65" t="s">
        <v>71</v>
      </c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54"/>
    </row>
    <row r="77" spans="1:18">
      <c r="A77" s="57">
        <v>1</v>
      </c>
      <c r="B77" s="57" t="s">
        <v>72</v>
      </c>
      <c r="C77" s="8" t="s">
        <v>73</v>
      </c>
      <c r="D77" s="57" t="s">
        <v>30</v>
      </c>
      <c r="E77" s="57">
        <v>1</v>
      </c>
      <c r="F77" s="57" t="s">
        <v>31</v>
      </c>
      <c r="G77" s="57">
        <v>1</v>
      </c>
      <c r="H77" s="57" t="s">
        <v>32</v>
      </c>
      <c r="I77" s="57"/>
      <c r="J77" s="57">
        <v>128</v>
      </c>
      <c r="K77" s="57">
        <v>33</v>
      </c>
      <c r="L77" s="57">
        <v>33</v>
      </c>
      <c r="M77" s="57" t="s">
        <v>32</v>
      </c>
      <c r="N77" s="2">
        <f t="shared" ref="N77" si="28">(IF(F77="OŽ",IF(L77=1,550.8,IF(L77=2,426.38,IF(L77=3,342.14,IF(L77=4,181.44,IF(L77=5,168.48,IF(L77=6,155.52,IF(L77=7,148.5,IF(L77=8,144,0))))))))+IF(L77&lt;=8,0,IF(L77&lt;=16,137.7,IF(L77&lt;=24,108,IF(L77&lt;=32,80.1,IF(L77&lt;=36,52.2,0)))))-IF(L77&lt;=8,0,IF(L77&lt;=16,(L77-9)*2.754,IF(L77&lt;=24,(L77-17)* 2.754,IF(L77&lt;=32,(L77-25)* 2.754,IF(L77&lt;=36,(L77-33)*2.754,0))))),0)+IF(F77="PČ",IF(L77=1,449,IF(L77=2,314.6,IF(L77=3,238,IF(L77=4,172,IF(L77=5,159,IF(L77=6,145,IF(L77=7,132,IF(L77=8,119,0))))))))+IF(L77&lt;=8,0,IF(L77&lt;=16,88,IF(L77&lt;=24,55,IF(L77&lt;=32,22,0))))-IF(L77&lt;=8,0,IF(L77&lt;=16,(L77-9)*2.245,IF(L77&lt;=24,(L77-17)*2.245,IF(L77&lt;=32,(L77-25)*2.245,0)))),0)+IF(F77="PČneol",IF(L77=1,85,IF(L77=2,64.61,IF(L77=3,50.76,IF(L77=4,16.25,IF(L77=5,15,IF(L77=6,13.75,IF(L77=7,12.5,IF(L77=8,11.25,0))))))))+IF(L77&lt;=8,0,IF(L77&lt;=16,9,0))-IF(L77&lt;=8,0,IF(L77&lt;=16,(L77-9)*0.425,0)),0)+IF(F77="PŽ",IF(L77=1,85,IF(L77=2,59.5,IF(L77=3,45,IF(L77=4,32.5,IF(L77=5,30,IF(L77=6,27.5,IF(L77=7,25,IF(L77=8,22.5,0))))))))+IF(L77&lt;=8,0,IF(L77&lt;=16,19,IF(L77&lt;=24,13,IF(L77&lt;=32,8,0))))-IF(L77&lt;=8,0,IF(L77&lt;=16,(L77-9)*0.425,IF(L77&lt;=24,(L77-17)*0.425,IF(L77&lt;=32,(L77-25)*0.425,0)))),0)+IF(F77="EČ",IF(L77=1,204,IF(L77=2,156.24,IF(L77=3,123.84,IF(L77=4,72,IF(L77=5,66,IF(L77=6,60,IF(L77=7,54,IF(L77=8,48,0))))))))+IF(L77&lt;=8,0,IF(L77&lt;=16,40,IF(L77&lt;=24,25,0)))-IF(L77&lt;=8,0,IF(L77&lt;=16,(L77-9)*1.02,IF(L77&lt;=24,(L77-17)*1.02,0))),0)+IF(F77="EČneol",IF(L77=1,68,IF(L77=2,51.69,IF(L77=3,40.61,IF(L77=4,13,IF(L77=5,12,IF(L77=6,11,IF(L77=7,10,IF(L77=8,9,0)))))))))+IF(F77="EŽ",IF(L77=1,68,IF(L77=2,47.6,IF(L77=3,36,IF(L77=4,18,IF(L77=5,16.5,IF(L77=6,15,IF(L77=7,13.5,IF(L77=8,12,0))))))))+IF(L77&lt;=8,0,IF(L77&lt;=16,10,IF(L77&lt;=24,6,0)))-IF(L77&lt;=8,0,IF(L77&lt;=16,(L77-9)*0.34,IF(L77&lt;=24,(L77-17)*0.34,0))),0)+IF(F77="PT",IF(L77=1,68,IF(L77=2,52.08,IF(L77=3,41.28,IF(L77=4,24,IF(L77=5,22,IF(L77=6,20,IF(L77=7,18,IF(L77=8,16,0))))))))+IF(L77&lt;=8,0,IF(L77&lt;=16,13,IF(L77&lt;=24,9,IF(L77&lt;=32,4,0))))-IF(L77&lt;=8,0,IF(L77&lt;=16,(L77-9)*0.34,IF(L77&lt;=24,(L77-17)*0.34,IF(L77&lt;=32,(L77-25)*0.34,0)))),0)+IF(F77="JOŽ",IF(L77=1,85,IF(L77=2,59.5,IF(L77=3,45,IF(L77=4,32.5,IF(L77=5,30,IF(L77=6,27.5,IF(L77=7,25,IF(L77=8,22.5,0))))))))+IF(L77&lt;=8,0,IF(L77&lt;=16,19,IF(L77&lt;=24,13,0)))-IF(L77&lt;=8,0,IF(L77&lt;=16,(L77-9)*0.425,IF(L77&lt;=24,(L77-17)*0.425,0))),0)+IF(F77="JPČ",IF(L77=1,68,IF(L77=2,47.6,IF(L77=3,36,IF(L77=4,26,IF(L77=5,24,IF(L77=6,22,IF(L77=7,20,IF(L77=8,18,0))))))))+IF(L77&lt;=8,0,IF(L77&lt;=16,13,IF(L77&lt;=24,9,0)))-IF(L77&lt;=8,0,IF(L77&lt;=16,(L77-9)*0.34,IF(L77&lt;=24,(L77-17)*0.34,0))),0)+IF(F77="JEČ",IF(L77=1,34,IF(L77=2,26.04,IF(L77=3,20.6,IF(L77=4,12,IF(L77=5,11,IF(L77=6,10,IF(L77=7,9,IF(L77=8,8,0))))))))+IF(L77&lt;=8,0,IF(L77&lt;=16,6,0))-IF(L77&lt;=8,0,IF(L77&lt;=16,(L77-9)*0.17,0)),0)+IF(F77="JEOF",IF(L77=1,34,IF(L77=2,26.04,IF(L77=3,20.6,IF(L77=4,12,IF(L77=5,11,IF(L77=6,10,IF(L77=7,9,IF(L77=8,8,0))))))))+IF(L77&lt;=8,0,IF(L77&lt;=16,6,0))-IF(L77&lt;=8,0,IF(L77&lt;=16,(L77-9)*0.17,0)),0)+IF(F77="JnPČ",IF(L77=1,51,IF(L77=2,35.7,IF(L77=3,27,IF(L77=4,19.5,IF(L77=5,18,IF(L77=6,16.5,IF(L77=7,15,IF(L77=8,13.5,0))))))))+IF(L77&lt;=8,0,IF(L77&lt;=16,10,0))-IF(L77&lt;=8,0,IF(L77&lt;=16,(L77-9)*0.255,0)),0)+IF(F77="JnEČ",IF(L77=1,25.5,IF(L77=2,19.53,IF(L77=3,15.48,IF(L77=4,9,IF(L77=5,8.25,IF(L77=6,7.5,IF(L77=7,6.75,IF(L77=8,6,0))))))))+IF(L77&lt;=8,0,IF(L77&lt;=16,5,0))-IF(L77&lt;=8,0,IF(L77&lt;=16,(L77-9)*0.1275,0)),0)+IF(F77="JčPČ",IF(L77=1,21.25,IF(L77=2,14.5,IF(L77=3,11.5,IF(L77=4,7,IF(L77=5,6.5,IF(L77=6,6,IF(L77=7,5.5,IF(L77=8,5,0))))))))+IF(L77&lt;=8,0,IF(L77&lt;=16,4,0))-IF(L77&lt;=8,0,IF(L77&lt;=16,(L77-9)*0.10625,0)),0)+IF(F77="JčEČ",IF(L77=1,17,IF(L77=2,13.02,IF(L77=3,10.32,IF(L77=4,6,IF(L77=5,5.5,IF(L77=6,5,IF(L77=7,4.5,IF(L77=8,4,0))))))))+IF(L77&lt;=8,0,IF(L77&lt;=16,3,0))-IF(L77&lt;=8,0,IF(L77&lt;=16,(L77-9)*0.085,0)),0)+IF(F77="NEAK",IF(L77=1,11.48,IF(L77=2,8.79,IF(L77=3,6.97,IF(L77=4,4.05,IF(L77=5,3.71,IF(L77=6,3.38,IF(L77=7,3.04,IF(L77=8,2.7,0))))))))+IF(L77&lt;=8,0,IF(L77&lt;=16,2,IF(L77&lt;=24,1.3,0)))-IF(L77&lt;=8,0,IF(L77&lt;=16,(L77-9)*0.0574,IF(L77&lt;=24,(L77-17)*0.0574,0))),0))*IF(L77&lt;0,1,IF(OR(F77="PČ",F77="PŽ",F77="PT"),IF(J77&lt;32,J77/32,1),1))* IF(L77&lt;0,1,IF(OR(F77="EČ",F77="EŽ",F77="JOŽ",F77="JPČ",F77="NEAK"),IF(J77&lt;24,J77/24,1),1))*IF(L77&lt;0,1,IF(OR(F77="PČneol",F77="JEČ",F77="JEOF",F77="JnPČ",F77="JnEČ",F77="JčPČ",F77="JčEČ"),IF(J77&lt;16,J77/16,1),1))*IF(L77&lt;0,1,IF(F77="EČneol",IF(J77&lt;8,J77/8,1),1))</f>
        <v>0</v>
      </c>
      <c r="O77" s="5">
        <f t="shared" ref="O77" si="29">IF(F77="OŽ",N77,IF(H77="Ne",IF(J77*0.3&lt;J77-L77,N77,0),IF(J77*0.1&lt;J77-L77,N77,0)))</f>
        <v>0</v>
      </c>
      <c r="P77" s="3">
        <f t="shared" ref="P77" si="30">IF(O77=0,0,IF(F77="OŽ",IF(L77&gt;35,0,IF(J77&gt;35,(36-L77)*1.836,((36-L77)-(36-J77))*1.836)),0)+IF(F77="PČ",IF(L77&gt;31,0,IF(J77&gt;31,(32-L77)*1.347,((32-L77)-(32-J77))*1.347)),0)+ IF(F77="PČneol",IF(L77&gt;15,0,IF(J77&gt;15,(16-L77)*0.255,((16-L77)-(16-J77))*0.255)),0)+IF(F77="PŽ",IF(L77&gt;31,0,IF(J77&gt;31,(32-L77)*0.255,((32-L77)-(32-J77))*0.255)),0)+IF(F77="EČ",IF(L77&gt;23,0,IF(J77&gt;23,(24-L77)*0.612,((24-L77)-(24-J77))*0.612)),0)+IF(F77="EČneol",IF(L77&gt;7,0,IF(J77&gt;7,(8-L77)*0.204,((8-L77)-(8-J77))*0.204)),0)+IF(F77="EŽ",IF(L77&gt;23,0,IF(J77&gt;23,(24-L77)*0.204,((24-L77)-(24-J77))*0.204)),0)+IF(F77="PT",IF(L77&gt;31,0,IF(J77&gt;31,(32-L77)*0.204,((32-L77)-(32-J77))*0.204)),0)+IF(F77="JOŽ",IF(L77&gt;23,0,IF(J77&gt;23,(24-L77)*0.255,((24-L77)-(24-J77))*0.255)),0)+IF(F77="JPČ",IF(L77&gt;23,0,IF(J77&gt;23,(24-L77)*0.204,((24-L77)-(24-J77))*0.204)),0)+IF(F77="JEČ",IF(L77&gt;15,0,IF(J77&gt;15,(16-L77)*0.102,((16-L77)-(16-J77))*0.102)),0)+IF(F77="JEOF",IF(L77&gt;15,0,IF(J77&gt;15,(16-L77)*0.102,((16-L77)-(16-J77))*0.102)),0)+IF(F77="JnPČ",IF(L77&gt;15,0,IF(J77&gt;15,(16-L77)*0.153,((16-L77)-(16-J77))*0.153)),0)+IF(F77="JnEČ",IF(L77&gt;15,0,IF(J77&gt;15,(16-L77)*0.0765,((16-L77)-(16-J77))*0.0765)),0)+IF(F77="JčPČ",IF(L77&gt;15,0,IF(J77&gt;15,(16-L77)*0.06375,((16-L77)-(16-J77))*0.06375)),0)+IF(F77="JčEČ",IF(L77&gt;15,0,IF(J77&gt;15,(16-L77)*0.051,((16-L77)-(16-J77))*0.051)),0)+IF(F77="NEAK",IF(L77&gt;23,0,IF(J77&gt;23,(24-L77)*0.03444,((24-L77)-(24-J77))*0.03444)),0))</f>
        <v>0</v>
      </c>
      <c r="Q77" s="7">
        <f t="shared" ref="Q77" si="31">IF(ISERROR(P77*100/N77),0,(P77*100/N77))</f>
        <v>0</v>
      </c>
      <c r="R77" s="6">
        <f t="shared" ref="R77" si="32">IF(Q77&lt;=30,O77+P77,O77+O77*0.3)*IF(G77=1,0.4,IF(G77=2,0.75,IF(G77="1 (kas 4 m. 1 k. nerengiamos)",0.52,1)))*IF(D77="olimpinė",1,IF(M77="Ne",0.5,1))*IF(OR(A$5="Lietuvos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federacija"),IF(OR(J77&lt;8,K77&lt;16),0,1),1)*E77*IF(I77&lt;=1,1,1/I77)*IF(OR(A$5="Lietuvos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78" spans="1:18">
      <c r="A78" s="69" t="s">
        <v>35</v>
      </c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1"/>
      <c r="R78" s="6">
        <f>SUM(R77:R77)</f>
        <v>0</v>
      </c>
    </row>
    <row r="79" spans="1:18" ht="15.75">
      <c r="A79" s="18" t="s">
        <v>36</v>
      </c>
      <c r="B79" s="18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1"/>
    </row>
    <row r="80" spans="1:18">
      <c r="A80" s="43" t="s">
        <v>45</v>
      </c>
      <c r="B80" s="43"/>
      <c r="C80" s="43"/>
      <c r="D80" s="43"/>
      <c r="E80" s="43"/>
      <c r="F80" s="43"/>
      <c r="G80" s="43"/>
      <c r="H80" s="43"/>
      <c r="I80" s="43"/>
      <c r="J80" s="50"/>
      <c r="K80" s="50"/>
      <c r="L80" s="50"/>
      <c r="M80" s="50"/>
      <c r="N80" s="50"/>
      <c r="O80" s="50"/>
      <c r="P80" s="50"/>
      <c r="Q80" s="50"/>
      <c r="R80" s="51"/>
    </row>
    <row r="81" spans="1:18">
      <c r="A81" s="43"/>
      <c r="B81" s="43"/>
      <c r="C81" s="43"/>
      <c r="D81" s="43"/>
      <c r="E81" s="43"/>
      <c r="F81" s="43"/>
      <c r="G81" s="43"/>
      <c r="H81" s="43"/>
      <c r="I81" s="43"/>
      <c r="J81" s="50"/>
      <c r="K81" s="50"/>
      <c r="L81" s="50"/>
      <c r="M81" s="50"/>
      <c r="N81" s="50"/>
      <c r="O81" s="50"/>
      <c r="P81" s="50"/>
      <c r="Q81" s="50"/>
      <c r="R81" s="51"/>
    </row>
    <row r="82" spans="1:18">
      <c r="A82" s="65" t="s">
        <v>74</v>
      </c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54"/>
    </row>
    <row r="83" spans="1:18" ht="18">
      <c r="A83" s="67" t="s">
        <v>27</v>
      </c>
      <c r="B83" s="68"/>
      <c r="C83" s="68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54"/>
    </row>
    <row r="84" spans="1:18">
      <c r="A84" s="65" t="s">
        <v>75</v>
      </c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54"/>
    </row>
    <row r="85" spans="1:18">
      <c r="A85" s="57">
        <v>1</v>
      </c>
      <c r="B85" s="57" t="s">
        <v>76</v>
      </c>
      <c r="C85" s="8" t="s">
        <v>73</v>
      </c>
      <c r="D85" s="57" t="s">
        <v>30</v>
      </c>
      <c r="E85" s="57">
        <v>1</v>
      </c>
      <c r="F85" s="57" t="s">
        <v>31</v>
      </c>
      <c r="G85" s="57">
        <v>1</v>
      </c>
      <c r="H85" s="57" t="s">
        <v>32</v>
      </c>
      <c r="I85" s="57"/>
      <c r="J85" s="57">
        <v>128</v>
      </c>
      <c r="K85" s="57">
        <v>38</v>
      </c>
      <c r="L85" s="57">
        <v>33</v>
      </c>
      <c r="M85" s="57" t="s">
        <v>32</v>
      </c>
      <c r="N85" s="2">
        <f t="shared" ref="N85:N92" si="33">(IF(F85="OŽ",IF(L85=1,550.8,IF(L85=2,426.38,IF(L85=3,342.14,IF(L85=4,181.44,IF(L85=5,168.48,IF(L85=6,155.52,IF(L85=7,148.5,IF(L85=8,144,0))))))))+IF(L85&lt;=8,0,IF(L85&lt;=16,137.7,IF(L85&lt;=24,108,IF(L85&lt;=32,80.1,IF(L85&lt;=36,52.2,0)))))-IF(L85&lt;=8,0,IF(L85&lt;=16,(L85-9)*2.754,IF(L85&lt;=24,(L85-17)* 2.754,IF(L85&lt;=32,(L85-25)* 2.754,IF(L85&lt;=36,(L85-33)*2.754,0))))),0)+IF(F85="PČ",IF(L85=1,449,IF(L85=2,314.6,IF(L85=3,238,IF(L85=4,172,IF(L85=5,159,IF(L85=6,145,IF(L85=7,132,IF(L85=8,119,0))))))))+IF(L85&lt;=8,0,IF(L85&lt;=16,88,IF(L85&lt;=24,55,IF(L85&lt;=32,22,0))))-IF(L85&lt;=8,0,IF(L85&lt;=16,(L85-9)*2.245,IF(L85&lt;=24,(L85-17)*2.245,IF(L85&lt;=32,(L85-25)*2.245,0)))),0)+IF(F85="PČneol",IF(L85=1,85,IF(L85=2,64.61,IF(L85=3,50.76,IF(L85=4,16.25,IF(L85=5,15,IF(L85=6,13.75,IF(L85=7,12.5,IF(L85=8,11.25,0))))))))+IF(L85&lt;=8,0,IF(L85&lt;=16,9,0))-IF(L85&lt;=8,0,IF(L85&lt;=16,(L85-9)*0.425,0)),0)+IF(F85="PŽ",IF(L85=1,85,IF(L85=2,59.5,IF(L85=3,45,IF(L85=4,32.5,IF(L85=5,30,IF(L85=6,27.5,IF(L85=7,25,IF(L85=8,22.5,0))))))))+IF(L85&lt;=8,0,IF(L85&lt;=16,19,IF(L85&lt;=24,13,IF(L85&lt;=32,8,0))))-IF(L85&lt;=8,0,IF(L85&lt;=16,(L85-9)*0.425,IF(L85&lt;=24,(L85-17)*0.425,IF(L85&lt;=32,(L85-25)*0.425,0)))),0)+IF(F85="EČ",IF(L85=1,204,IF(L85=2,156.24,IF(L85=3,123.84,IF(L85=4,72,IF(L85=5,66,IF(L85=6,60,IF(L85=7,54,IF(L85=8,48,0))))))))+IF(L85&lt;=8,0,IF(L85&lt;=16,40,IF(L85&lt;=24,25,0)))-IF(L85&lt;=8,0,IF(L85&lt;=16,(L85-9)*1.02,IF(L85&lt;=24,(L85-17)*1.02,0))),0)+IF(F85="EČneol",IF(L85=1,68,IF(L85=2,51.69,IF(L85=3,40.61,IF(L85=4,13,IF(L85=5,12,IF(L85=6,11,IF(L85=7,10,IF(L85=8,9,0)))))))))+IF(F85="EŽ",IF(L85=1,68,IF(L85=2,47.6,IF(L85=3,36,IF(L85=4,18,IF(L85=5,16.5,IF(L85=6,15,IF(L85=7,13.5,IF(L85=8,12,0))))))))+IF(L85&lt;=8,0,IF(L85&lt;=16,10,IF(L85&lt;=24,6,0)))-IF(L85&lt;=8,0,IF(L85&lt;=16,(L85-9)*0.34,IF(L85&lt;=24,(L85-17)*0.34,0))),0)+IF(F85="PT",IF(L85=1,68,IF(L85=2,52.08,IF(L85=3,41.28,IF(L85=4,24,IF(L85=5,22,IF(L85=6,20,IF(L85=7,18,IF(L85=8,16,0))))))))+IF(L85&lt;=8,0,IF(L85&lt;=16,13,IF(L85&lt;=24,9,IF(L85&lt;=32,4,0))))-IF(L85&lt;=8,0,IF(L85&lt;=16,(L85-9)*0.34,IF(L85&lt;=24,(L85-17)*0.34,IF(L85&lt;=32,(L85-25)*0.34,0)))),0)+IF(F85="JOŽ",IF(L85=1,85,IF(L85=2,59.5,IF(L85=3,45,IF(L85=4,32.5,IF(L85=5,30,IF(L85=6,27.5,IF(L85=7,25,IF(L85=8,22.5,0))))))))+IF(L85&lt;=8,0,IF(L85&lt;=16,19,IF(L85&lt;=24,13,0)))-IF(L85&lt;=8,0,IF(L85&lt;=16,(L85-9)*0.425,IF(L85&lt;=24,(L85-17)*0.425,0))),0)+IF(F85="JPČ",IF(L85=1,68,IF(L85=2,47.6,IF(L85=3,36,IF(L85=4,26,IF(L85=5,24,IF(L85=6,22,IF(L85=7,20,IF(L85=8,18,0))))))))+IF(L85&lt;=8,0,IF(L85&lt;=16,13,IF(L85&lt;=24,9,0)))-IF(L85&lt;=8,0,IF(L85&lt;=16,(L85-9)*0.34,IF(L85&lt;=24,(L85-17)*0.34,0))),0)+IF(F85="JEČ",IF(L85=1,34,IF(L85=2,26.04,IF(L85=3,20.6,IF(L85=4,12,IF(L85=5,11,IF(L85=6,10,IF(L85=7,9,IF(L85=8,8,0))))))))+IF(L85&lt;=8,0,IF(L85&lt;=16,6,0))-IF(L85&lt;=8,0,IF(L85&lt;=16,(L85-9)*0.17,0)),0)+IF(F85="JEOF",IF(L85=1,34,IF(L85=2,26.04,IF(L85=3,20.6,IF(L85=4,12,IF(L85=5,11,IF(L85=6,10,IF(L85=7,9,IF(L85=8,8,0))))))))+IF(L85&lt;=8,0,IF(L85&lt;=16,6,0))-IF(L85&lt;=8,0,IF(L85&lt;=16,(L85-9)*0.17,0)),0)+IF(F85="JnPČ",IF(L85=1,51,IF(L85=2,35.7,IF(L85=3,27,IF(L85=4,19.5,IF(L85=5,18,IF(L85=6,16.5,IF(L85=7,15,IF(L85=8,13.5,0))))))))+IF(L85&lt;=8,0,IF(L85&lt;=16,10,0))-IF(L85&lt;=8,0,IF(L85&lt;=16,(L85-9)*0.255,0)),0)+IF(F85="JnEČ",IF(L85=1,25.5,IF(L85=2,19.53,IF(L85=3,15.48,IF(L85=4,9,IF(L85=5,8.25,IF(L85=6,7.5,IF(L85=7,6.75,IF(L85=8,6,0))))))))+IF(L85&lt;=8,0,IF(L85&lt;=16,5,0))-IF(L85&lt;=8,0,IF(L85&lt;=16,(L85-9)*0.1275,0)),0)+IF(F85="JčPČ",IF(L85=1,21.25,IF(L85=2,14.5,IF(L85=3,11.5,IF(L85=4,7,IF(L85=5,6.5,IF(L85=6,6,IF(L85=7,5.5,IF(L85=8,5,0))))))))+IF(L85&lt;=8,0,IF(L85&lt;=16,4,0))-IF(L85&lt;=8,0,IF(L85&lt;=16,(L85-9)*0.10625,0)),0)+IF(F85="JčEČ",IF(L85=1,17,IF(L85=2,13.02,IF(L85=3,10.32,IF(L85=4,6,IF(L85=5,5.5,IF(L85=6,5,IF(L85=7,4.5,IF(L85=8,4,0))))))))+IF(L85&lt;=8,0,IF(L85&lt;=16,3,0))-IF(L85&lt;=8,0,IF(L85&lt;=16,(L85-9)*0.085,0)),0)+IF(F85="NEAK",IF(L85=1,11.48,IF(L85=2,8.79,IF(L85=3,6.97,IF(L85=4,4.05,IF(L85=5,3.71,IF(L85=6,3.38,IF(L85=7,3.04,IF(L85=8,2.7,0))))))))+IF(L85&lt;=8,0,IF(L85&lt;=16,2,IF(L85&lt;=24,1.3,0)))-IF(L85&lt;=8,0,IF(L85&lt;=16,(L85-9)*0.0574,IF(L85&lt;=24,(L85-17)*0.0574,0))),0))*IF(L85&lt;0,1,IF(OR(F85="PČ",F85="PŽ",F85="PT"),IF(J85&lt;32,J85/32,1),1))* IF(L85&lt;0,1,IF(OR(F85="EČ",F85="EŽ",F85="JOŽ",F85="JPČ",F85="NEAK"),IF(J85&lt;24,J85/24,1),1))*IF(L85&lt;0,1,IF(OR(F85="PČneol",F85="JEČ",F85="JEOF",F85="JnPČ",F85="JnEČ",F85="JčPČ",F85="JčEČ"),IF(J85&lt;16,J85/16,1),1))*IF(L85&lt;0,1,IF(F85="EČneol",IF(J85&lt;8,J85/8,1),1))</f>
        <v>0</v>
      </c>
      <c r="O85" s="5">
        <f t="shared" ref="O85:O92" si="34">IF(F85="OŽ",N85,IF(H85="Ne",IF(J85*0.3&lt;J85-L85,N85,0),IF(J85*0.1&lt;J85-L85,N85,0)))</f>
        <v>0</v>
      </c>
      <c r="P85" s="3">
        <f t="shared" ref="P85:P92" si="35">IF(O85=0,0,IF(F85="OŽ",IF(L85&gt;35,0,IF(J85&gt;35,(36-L85)*1.836,((36-L85)-(36-J85))*1.836)),0)+IF(F85="PČ",IF(L85&gt;31,0,IF(J85&gt;31,(32-L85)*1.347,((32-L85)-(32-J85))*1.347)),0)+ IF(F85="PČneol",IF(L85&gt;15,0,IF(J85&gt;15,(16-L85)*0.255,((16-L85)-(16-J85))*0.255)),0)+IF(F85="PŽ",IF(L85&gt;31,0,IF(J85&gt;31,(32-L85)*0.255,((32-L85)-(32-J85))*0.255)),0)+IF(F85="EČ",IF(L85&gt;23,0,IF(J85&gt;23,(24-L85)*0.612,((24-L85)-(24-J85))*0.612)),0)+IF(F85="EČneol",IF(L85&gt;7,0,IF(J85&gt;7,(8-L85)*0.204,((8-L85)-(8-J85))*0.204)),0)+IF(F85="EŽ",IF(L85&gt;23,0,IF(J85&gt;23,(24-L85)*0.204,((24-L85)-(24-J85))*0.204)),0)+IF(F85="PT",IF(L85&gt;31,0,IF(J85&gt;31,(32-L85)*0.204,((32-L85)-(32-J85))*0.204)),0)+IF(F85="JOŽ",IF(L85&gt;23,0,IF(J85&gt;23,(24-L85)*0.255,((24-L85)-(24-J85))*0.255)),0)+IF(F85="JPČ",IF(L85&gt;23,0,IF(J85&gt;23,(24-L85)*0.204,((24-L85)-(24-J85))*0.204)),0)+IF(F85="JEČ",IF(L85&gt;15,0,IF(J85&gt;15,(16-L85)*0.102,((16-L85)-(16-J85))*0.102)),0)+IF(F85="JEOF",IF(L85&gt;15,0,IF(J85&gt;15,(16-L85)*0.102,((16-L85)-(16-J85))*0.102)),0)+IF(F85="JnPČ",IF(L85&gt;15,0,IF(J85&gt;15,(16-L85)*0.153,((16-L85)-(16-J85))*0.153)),0)+IF(F85="JnEČ",IF(L85&gt;15,0,IF(J85&gt;15,(16-L85)*0.0765,((16-L85)-(16-J85))*0.0765)),0)+IF(F85="JčPČ",IF(L85&gt;15,0,IF(J85&gt;15,(16-L85)*0.06375,((16-L85)-(16-J85))*0.06375)),0)+IF(F85="JčEČ",IF(L85&gt;15,0,IF(J85&gt;15,(16-L85)*0.051,((16-L85)-(16-J85))*0.051)),0)+IF(F85="NEAK",IF(L85&gt;23,0,IF(J85&gt;23,(24-L85)*0.03444,((24-L85)-(24-J85))*0.03444)),0))</f>
        <v>0</v>
      </c>
      <c r="Q85" s="7">
        <f t="shared" ref="Q85:Q92" si="36">IF(ISERROR(P85*100/N85),0,(P85*100/N85))</f>
        <v>0</v>
      </c>
      <c r="R85" s="6">
        <f t="shared" ref="R85:R92" si="37">IF(Q85&lt;=30,O85+P85,O85+O85*0.3)*IF(G85=1,0.4,IF(G85=2,0.75,IF(G85="1 (kas 4 m. 1 k. nerengiamos)",0.52,1)))*IF(D85="olimpinė",1,IF(M85="Ne",0.5,1))*IF(OR(A$5="Lietuvos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federacija"),IF(OR(J85&lt;8,K85&lt;16),0,1),1)*E85*IF(I85&lt;=1,1,1/I85)*IF(OR(A$5="Lietuvos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86" spans="1:18">
      <c r="A86" s="57">
        <v>2</v>
      </c>
      <c r="B86" s="57" t="s">
        <v>77</v>
      </c>
      <c r="C86" s="8" t="s">
        <v>73</v>
      </c>
      <c r="D86" s="57" t="s">
        <v>30</v>
      </c>
      <c r="E86" s="57">
        <v>1</v>
      </c>
      <c r="F86" s="57" t="s">
        <v>31</v>
      </c>
      <c r="G86" s="57">
        <v>1</v>
      </c>
      <c r="H86" s="57" t="s">
        <v>32</v>
      </c>
      <c r="I86" s="57"/>
      <c r="J86" s="57">
        <v>128</v>
      </c>
      <c r="K86" s="57">
        <v>38</v>
      </c>
      <c r="L86" s="57">
        <v>33</v>
      </c>
      <c r="M86" s="57" t="s">
        <v>32</v>
      </c>
      <c r="N86" s="2">
        <f t="shared" si="33"/>
        <v>0</v>
      </c>
      <c r="O86" s="5">
        <f t="shared" si="34"/>
        <v>0</v>
      </c>
      <c r="P86" s="3">
        <f t="shared" si="35"/>
        <v>0</v>
      </c>
      <c r="Q86" s="7">
        <f t="shared" si="36"/>
        <v>0</v>
      </c>
      <c r="R86" s="6">
        <f t="shared" si="37"/>
        <v>0</v>
      </c>
    </row>
    <row r="87" spans="1:18">
      <c r="A87" s="57">
        <v>3</v>
      </c>
      <c r="B87" s="57" t="s">
        <v>58</v>
      </c>
      <c r="C87" s="8" t="s">
        <v>73</v>
      </c>
      <c r="D87" s="57" t="s">
        <v>30</v>
      </c>
      <c r="E87" s="57">
        <v>1</v>
      </c>
      <c r="F87" s="57" t="s">
        <v>31</v>
      </c>
      <c r="G87" s="57">
        <v>1</v>
      </c>
      <c r="H87" s="57" t="s">
        <v>32</v>
      </c>
      <c r="I87" s="57"/>
      <c r="J87" s="57">
        <v>128</v>
      </c>
      <c r="K87" s="57">
        <v>38</v>
      </c>
      <c r="L87" s="57">
        <v>33</v>
      </c>
      <c r="M87" s="57" t="s">
        <v>32</v>
      </c>
      <c r="N87" s="2">
        <f t="shared" si="33"/>
        <v>0</v>
      </c>
      <c r="O87" s="5">
        <f t="shared" si="34"/>
        <v>0</v>
      </c>
      <c r="P87" s="3">
        <f t="shared" si="35"/>
        <v>0</v>
      </c>
      <c r="Q87" s="7">
        <f t="shared" si="36"/>
        <v>0</v>
      </c>
      <c r="R87" s="6">
        <f t="shared" si="37"/>
        <v>0</v>
      </c>
    </row>
    <row r="88" spans="1:18">
      <c r="A88" s="57">
        <v>4</v>
      </c>
      <c r="B88" s="57" t="s">
        <v>78</v>
      </c>
      <c r="C88" s="8" t="s">
        <v>73</v>
      </c>
      <c r="D88" s="57" t="s">
        <v>30</v>
      </c>
      <c r="E88" s="57">
        <v>1</v>
      </c>
      <c r="F88" s="57" t="s">
        <v>31</v>
      </c>
      <c r="G88" s="57">
        <v>1</v>
      </c>
      <c r="H88" s="57" t="s">
        <v>32</v>
      </c>
      <c r="I88" s="57"/>
      <c r="J88" s="57">
        <v>128</v>
      </c>
      <c r="K88" s="57">
        <v>38</v>
      </c>
      <c r="L88" s="57">
        <v>65</v>
      </c>
      <c r="M88" s="57" t="s">
        <v>32</v>
      </c>
      <c r="N88" s="2">
        <f t="shared" si="33"/>
        <v>0</v>
      </c>
      <c r="O88" s="5">
        <f t="shared" si="34"/>
        <v>0</v>
      </c>
      <c r="P88" s="3">
        <f t="shared" si="35"/>
        <v>0</v>
      </c>
      <c r="Q88" s="7">
        <f t="shared" si="36"/>
        <v>0</v>
      </c>
      <c r="R88" s="6">
        <f t="shared" si="37"/>
        <v>0</v>
      </c>
    </row>
    <row r="89" spans="1:18">
      <c r="A89" s="57">
        <v>5</v>
      </c>
      <c r="B89" s="57" t="s">
        <v>76</v>
      </c>
      <c r="C89" s="8" t="s">
        <v>42</v>
      </c>
      <c r="D89" s="57" t="s">
        <v>30</v>
      </c>
      <c r="E89" s="57">
        <v>1</v>
      </c>
      <c r="F89" s="57" t="s">
        <v>31</v>
      </c>
      <c r="G89" s="57">
        <v>1</v>
      </c>
      <c r="H89" s="57" t="s">
        <v>32</v>
      </c>
      <c r="I89" s="57"/>
      <c r="J89" s="57">
        <v>64</v>
      </c>
      <c r="K89" s="57">
        <v>38</v>
      </c>
      <c r="L89" s="57">
        <v>24</v>
      </c>
      <c r="M89" s="57" t="s">
        <v>32</v>
      </c>
      <c r="N89" s="2">
        <f t="shared" si="33"/>
        <v>0</v>
      </c>
      <c r="O89" s="5">
        <f t="shared" si="34"/>
        <v>0</v>
      </c>
      <c r="P89" s="3">
        <f t="shared" si="35"/>
        <v>0</v>
      </c>
      <c r="Q89" s="7">
        <f t="shared" si="36"/>
        <v>0</v>
      </c>
      <c r="R89" s="6">
        <f t="shared" si="37"/>
        <v>0</v>
      </c>
    </row>
    <row r="90" spans="1:18">
      <c r="A90" s="57">
        <v>6</v>
      </c>
      <c r="B90" s="57" t="s">
        <v>77</v>
      </c>
      <c r="C90" s="8" t="s">
        <v>42</v>
      </c>
      <c r="D90" s="57" t="s">
        <v>30</v>
      </c>
      <c r="E90" s="57">
        <v>1</v>
      </c>
      <c r="F90" s="57" t="s">
        <v>31</v>
      </c>
      <c r="G90" s="57">
        <v>1</v>
      </c>
      <c r="H90" s="57" t="s">
        <v>32</v>
      </c>
      <c r="I90" s="57"/>
      <c r="J90" s="57">
        <v>64</v>
      </c>
      <c r="K90" s="57">
        <v>38</v>
      </c>
      <c r="L90" s="57">
        <v>24</v>
      </c>
      <c r="M90" s="57" t="s">
        <v>32</v>
      </c>
      <c r="N90" s="2">
        <f t="shared" si="33"/>
        <v>0</v>
      </c>
      <c r="O90" s="5">
        <f t="shared" si="34"/>
        <v>0</v>
      </c>
      <c r="P90" s="3">
        <f t="shared" si="35"/>
        <v>0</v>
      </c>
      <c r="Q90" s="7">
        <f t="shared" si="36"/>
        <v>0</v>
      </c>
      <c r="R90" s="6">
        <f t="shared" si="37"/>
        <v>0</v>
      </c>
    </row>
    <row r="91" spans="1:18">
      <c r="A91" s="57">
        <v>7</v>
      </c>
      <c r="B91" s="57" t="s">
        <v>58</v>
      </c>
      <c r="C91" s="8" t="s">
        <v>42</v>
      </c>
      <c r="D91" s="57" t="s">
        <v>30</v>
      </c>
      <c r="E91" s="57">
        <v>1</v>
      </c>
      <c r="F91" s="57" t="s">
        <v>31</v>
      </c>
      <c r="G91" s="57">
        <v>1</v>
      </c>
      <c r="H91" s="57" t="s">
        <v>32</v>
      </c>
      <c r="I91" s="57"/>
      <c r="J91" s="57">
        <v>64</v>
      </c>
      <c r="K91" s="57">
        <v>38</v>
      </c>
      <c r="L91" s="57">
        <v>12</v>
      </c>
      <c r="M91" s="57" t="s">
        <v>32</v>
      </c>
      <c r="N91" s="2">
        <f t="shared" si="33"/>
        <v>4.6174999999999997</v>
      </c>
      <c r="O91" s="5">
        <f t="shared" si="34"/>
        <v>4.6174999999999997</v>
      </c>
      <c r="P91" s="3">
        <f t="shared" si="35"/>
        <v>0.30599999999999999</v>
      </c>
      <c r="Q91" s="7">
        <f t="shared" si="36"/>
        <v>6.6269626421223604</v>
      </c>
      <c r="R91" s="6">
        <f t="shared" si="37"/>
        <v>1.9694</v>
      </c>
    </row>
    <row r="92" spans="1:18">
      <c r="A92" s="57">
        <v>8</v>
      </c>
      <c r="B92" s="57" t="s">
        <v>78</v>
      </c>
      <c r="C92" s="8" t="s">
        <v>42</v>
      </c>
      <c r="D92" s="57" t="s">
        <v>30</v>
      </c>
      <c r="E92" s="57">
        <v>1</v>
      </c>
      <c r="F92" s="57" t="s">
        <v>31</v>
      </c>
      <c r="G92" s="57">
        <v>1</v>
      </c>
      <c r="H92" s="57" t="s">
        <v>32</v>
      </c>
      <c r="I92" s="57"/>
      <c r="J92" s="57">
        <v>64</v>
      </c>
      <c r="K92" s="57">
        <v>38</v>
      </c>
      <c r="L92" s="57">
        <v>12</v>
      </c>
      <c r="M92" s="57" t="s">
        <v>44</v>
      </c>
      <c r="N92" s="2">
        <f t="shared" si="33"/>
        <v>4.6174999999999997</v>
      </c>
      <c r="O92" s="5">
        <f t="shared" si="34"/>
        <v>4.6174999999999997</v>
      </c>
      <c r="P92" s="3">
        <f t="shared" si="35"/>
        <v>0.30599999999999999</v>
      </c>
      <c r="Q92" s="7">
        <f t="shared" si="36"/>
        <v>6.6269626421223604</v>
      </c>
      <c r="R92" s="6">
        <f t="shared" si="37"/>
        <v>1.9694</v>
      </c>
    </row>
    <row r="93" spans="1:18">
      <c r="A93" s="69" t="s">
        <v>35</v>
      </c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1"/>
      <c r="R93" s="6">
        <f>SUM(R85:R92)</f>
        <v>3.9388000000000001</v>
      </c>
    </row>
    <row r="94" spans="1:18" ht="15.75">
      <c r="A94" s="18" t="s">
        <v>36</v>
      </c>
      <c r="B94" s="18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1"/>
    </row>
    <row r="95" spans="1:18">
      <c r="A95" s="43" t="s">
        <v>45</v>
      </c>
      <c r="B95" s="43"/>
      <c r="C95" s="43"/>
      <c r="D95" s="43"/>
      <c r="E95" s="43"/>
      <c r="F95" s="43"/>
      <c r="G95" s="43"/>
      <c r="H95" s="43"/>
      <c r="I95" s="43"/>
      <c r="J95" s="50"/>
      <c r="K95" s="50"/>
      <c r="L95" s="50"/>
      <c r="M95" s="50"/>
      <c r="N95" s="50"/>
      <c r="O95" s="50"/>
      <c r="P95" s="50"/>
      <c r="Q95" s="50"/>
      <c r="R95" s="51"/>
    </row>
    <row r="96" spans="1:18">
      <c r="A96" s="43"/>
      <c r="B96" s="43"/>
      <c r="C96" s="43"/>
      <c r="D96" s="43"/>
      <c r="E96" s="43"/>
      <c r="F96" s="43"/>
      <c r="G96" s="43"/>
      <c r="H96" s="43"/>
      <c r="I96" s="43"/>
      <c r="J96" s="50"/>
      <c r="K96" s="50"/>
      <c r="L96" s="50"/>
      <c r="M96" s="50"/>
      <c r="N96" s="50"/>
      <c r="O96" s="50"/>
      <c r="P96" s="50"/>
      <c r="Q96" s="50"/>
      <c r="R96" s="51"/>
    </row>
    <row r="97" spans="1:18">
      <c r="A97" s="65" t="s">
        <v>79</v>
      </c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54"/>
    </row>
    <row r="98" spans="1:18" ht="18">
      <c r="A98" s="67" t="s">
        <v>27</v>
      </c>
      <c r="B98" s="68"/>
      <c r="C98" s="68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54"/>
    </row>
    <row r="99" spans="1:18">
      <c r="A99" s="65" t="s">
        <v>80</v>
      </c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54"/>
    </row>
    <row r="100" spans="1:18">
      <c r="A100" s="57">
        <v>1</v>
      </c>
      <c r="B100" s="57" t="s">
        <v>53</v>
      </c>
      <c r="C100" s="8" t="s">
        <v>65</v>
      </c>
      <c r="D100" s="57" t="s">
        <v>30</v>
      </c>
      <c r="E100" s="57">
        <v>1</v>
      </c>
      <c r="F100" s="57" t="s">
        <v>66</v>
      </c>
      <c r="G100" s="57">
        <v>1</v>
      </c>
      <c r="H100" s="57" t="s">
        <v>32</v>
      </c>
      <c r="I100" s="57"/>
      <c r="J100" s="57">
        <v>132</v>
      </c>
      <c r="K100" s="57">
        <v>132</v>
      </c>
      <c r="L100" s="57">
        <v>48</v>
      </c>
      <c r="M100" s="57" t="s">
        <v>81</v>
      </c>
      <c r="N100" s="2">
        <f t="shared" ref="N100:N104" si="38">(IF(F100="OŽ",IF(L100=1,550.8,IF(L100=2,426.38,IF(L100=3,342.14,IF(L100=4,181.44,IF(L100=5,168.48,IF(L100=6,155.52,IF(L100=7,148.5,IF(L100=8,144,0))))))))+IF(L100&lt;=8,0,IF(L100&lt;=16,137.7,IF(L100&lt;=24,108,IF(L100&lt;=32,80.1,IF(L100&lt;=36,52.2,0)))))-IF(L100&lt;=8,0,IF(L100&lt;=16,(L100-9)*2.754,IF(L100&lt;=24,(L100-17)* 2.754,IF(L100&lt;=32,(L100-25)* 2.754,IF(L100&lt;=36,(L100-33)*2.754,0))))),0)+IF(F100="PČ",IF(L100=1,449,IF(L100=2,314.6,IF(L100=3,238,IF(L100=4,172,IF(L100=5,159,IF(L100=6,145,IF(L100=7,132,IF(L100=8,119,0))))))))+IF(L100&lt;=8,0,IF(L100&lt;=16,88,IF(L100&lt;=24,55,IF(L100&lt;=32,22,0))))-IF(L100&lt;=8,0,IF(L100&lt;=16,(L100-9)*2.245,IF(L100&lt;=24,(L100-17)*2.245,IF(L100&lt;=32,(L100-25)*2.245,0)))),0)+IF(F100="PČneol",IF(L100=1,85,IF(L100=2,64.61,IF(L100=3,50.76,IF(L100=4,16.25,IF(L100=5,15,IF(L100=6,13.75,IF(L100=7,12.5,IF(L100=8,11.25,0))))))))+IF(L100&lt;=8,0,IF(L100&lt;=16,9,0))-IF(L100&lt;=8,0,IF(L100&lt;=16,(L100-9)*0.425,0)),0)+IF(F100="PŽ",IF(L100=1,85,IF(L100=2,59.5,IF(L100=3,45,IF(L100=4,32.5,IF(L100=5,30,IF(L100=6,27.5,IF(L100=7,25,IF(L100=8,22.5,0))))))))+IF(L100&lt;=8,0,IF(L100&lt;=16,19,IF(L100&lt;=24,13,IF(L100&lt;=32,8,0))))-IF(L100&lt;=8,0,IF(L100&lt;=16,(L100-9)*0.425,IF(L100&lt;=24,(L100-17)*0.425,IF(L100&lt;=32,(L100-25)*0.425,0)))),0)+IF(F100="EČ",IF(L100=1,204,IF(L100=2,156.24,IF(L100=3,123.84,IF(L100=4,72,IF(L100=5,66,IF(L100=6,60,IF(L100=7,54,IF(L100=8,48,0))))))))+IF(L100&lt;=8,0,IF(L100&lt;=16,40,IF(L100&lt;=24,25,0)))-IF(L100&lt;=8,0,IF(L100&lt;=16,(L100-9)*1.02,IF(L100&lt;=24,(L100-17)*1.02,0))),0)+IF(F100="EČneol",IF(L100=1,68,IF(L100=2,51.69,IF(L100=3,40.61,IF(L100=4,13,IF(L100=5,12,IF(L100=6,11,IF(L100=7,10,IF(L100=8,9,0)))))))))+IF(F100="EŽ",IF(L100=1,68,IF(L100=2,47.6,IF(L100=3,36,IF(L100=4,18,IF(L100=5,16.5,IF(L100=6,15,IF(L100=7,13.5,IF(L100=8,12,0))))))))+IF(L100&lt;=8,0,IF(L100&lt;=16,10,IF(L100&lt;=24,6,0)))-IF(L100&lt;=8,0,IF(L100&lt;=16,(L100-9)*0.34,IF(L100&lt;=24,(L100-17)*0.34,0))),0)+IF(F100="PT",IF(L100=1,68,IF(L100=2,52.08,IF(L100=3,41.28,IF(L100=4,24,IF(L100=5,22,IF(L100=6,20,IF(L100=7,18,IF(L100=8,16,0))))))))+IF(L100&lt;=8,0,IF(L100&lt;=16,13,IF(L100&lt;=24,9,IF(L100&lt;=32,4,0))))-IF(L100&lt;=8,0,IF(L100&lt;=16,(L100-9)*0.34,IF(L100&lt;=24,(L100-17)*0.34,IF(L100&lt;=32,(L100-25)*0.34,0)))),0)+IF(F100="JOŽ",IF(L100=1,85,IF(L100=2,59.5,IF(L100=3,45,IF(L100=4,32.5,IF(L100=5,30,IF(L100=6,27.5,IF(L100=7,25,IF(L100=8,22.5,0))))))))+IF(L100&lt;=8,0,IF(L100&lt;=16,19,IF(L100&lt;=24,13,0)))-IF(L100&lt;=8,0,IF(L100&lt;=16,(L100-9)*0.425,IF(L100&lt;=24,(L100-17)*0.425,0))),0)+IF(F100="JPČ",IF(L100=1,68,IF(L100=2,47.6,IF(L100=3,36,IF(L100=4,26,IF(L100=5,24,IF(L100=6,22,IF(L100=7,20,IF(L100=8,18,0))))))))+IF(L100&lt;=8,0,IF(L100&lt;=16,13,IF(L100&lt;=24,9,0)))-IF(L100&lt;=8,0,IF(L100&lt;=16,(L100-9)*0.34,IF(L100&lt;=24,(L100-17)*0.34,0))),0)+IF(F100="JEČ",IF(L100=1,34,IF(L100=2,26.04,IF(L100=3,20.6,IF(L100=4,12,IF(L100=5,11,IF(L100=6,10,IF(L100=7,9,IF(L100=8,8,0))))))))+IF(L100&lt;=8,0,IF(L100&lt;=16,6,0))-IF(L100&lt;=8,0,IF(L100&lt;=16,(L100-9)*0.17,0)),0)+IF(F100="JEOF",IF(L100=1,34,IF(L100=2,26.04,IF(L100=3,20.6,IF(L100=4,12,IF(L100=5,11,IF(L100=6,10,IF(L100=7,9,IF(L100=8,8,0))))))))+IF(L100&lt;=8,0,IF(L100&lt;=16,6,0))-IF(L100&lt;=8,0,IF(L100&lt;=16,(L100-9)*0.17,0)),0)+IF(F100="JnPČ",IF(L100=1,51,IF(L100=2,35.7,IF(L100=3,27,IF(L100=4,19.5,IF(L100=5,18,IF(L100=6,16.5,IF(L100=7,15,IF(L100=8,13.5,0))))))))+IF(L100&lt;=8,0,IF(L100&lt;=16,10,0))-IF(L100&lt;=8,0,IF(L100&lt;=16,(L100-9)*0.255,0)),0)+IF(F100="JnEČ",IF(L100=1,25.5,IF(L100=2,19.53,IF(L100=3,15.48,IF(L100=4,9,IF(L100=5,8.25,IF(L100=6,7.5,IF(L100=7,6.75,IF(L100=8,6,0))))))))+IF(L100&lt;=8,0,IF(L100&lt;=16,5,0))-IF(L100&lt;=8,0,IF(L100&lt;=16,(L100-9)*0.1275,0)),0)+IF(F100="JčPČ",IF(L100=1,21.25,IF(L100=2,14.5,IF(L100=3,11.5,IF(L100=4,7,IF(L100=5,6.5,IF(L100=6,6,IF(L100=7,5.5,IF(L100=8,5,0))))))))+IF(L100&lt;=8,0,IF(L100&lt;=16,4,0))-IF(L100&lt;=8,0,IF(L100&lt;=16,(L100-9)*0.10625,0)),0)+IF(F100="JčEČ",IF(L100=1,17,IF(L100=2,13.02,IF(L100=3,10.32,IF(L100=4,6,IF(L100=5,5.5,IF(L100=6,5,IF(L100=7,4.5,IF(L100=8,4,0))))))))+IF(L100&lt;=8,0,IF(L100&lt;=16,3,0))-IF(L100&lt;=8,0,IF(L100&lt;=16,(L100-9)*0.085,0)),0)+IF(F100="NEAK",IF(L100=1,11.48,IF(L100=2,8.79,IF(L100=3,6.97,IF(L100=4,4.05,IF(L100=5,3.71,IF(L100=6,3.38,IF(L100=7,3.04,IF(L100=8,2.7,0))))))))+IF(L100&lt;=8,0,IF(L100&lt;=16,2,IF(L100&lt;=24,1.3,0)))-IF(L100&lt;=8,0,IF(L100&lt;=16,(L100-9)*0.0574,IF(L100&lt;=24,(L100-17)*0.0574,0))),0))*IF(L100&lt;0,1,IF(OR(F100="PČ",F100="PŽ",F100="PT"),IF(J100&lt;32,J100/32,1),1))* IF(L100&lt;0,1,IF(OR(F100="EČ",F100="EŽ",F100="JOŽ",F100="JPČ",F100="NEAK"),IF(J100&lt;24,J100/24,1),1))*IF(L100&lt;0,1,IF(OR(F100="PČneol",F100="JEČ",F100="JEOF",F100="JnPČ",F100="JnEČ",F100="JčPČ",F100="JčEČ"),IF(J100&lt;16,J100/16,1),1))*IF(L100&lt;0,1,IF(F100="EČneol",IF(J100&lt;8,J100/8,1),1))</f>
        <v>0</v>
      </c>
      <c r="O100" s="5">
        <f t="shared" ref="O100:O104" si="39">IF(F100="OŽ",N100,IF(H100="Ne",IF(J100*0.3&lt;J100-L100,N100,0),IF(J100*0.1&lt;J100-L100,N100,0)))</f>
        <v>0</v>
      </c>
      <c r="P100" s="3">
        <f t="shared" ref="P100:P104" si="40">IF(O100=0,0,IF(F100="OŽ",IF(L100&gt;35,0,IF(J100&gt;35,(36-L100)*1.836,((36-L100)-(36-J100))*1.836)),0)+IF(F100="PČ",IF(L100&gt;31,0,IF(J100&gt;31,(32-L100)*1.347,((32-L100)-(32-J100))*1.347)),0)+ IF(F100="PČneol",IF(L100&gt;15,0,IF(J100&gt;15,(16-L100)*0.255,((16-L100)-(16-J100))*0.255)),0)+IF(F100="PŽ",IF(L100&gt;31,0,IF(J100&gt;31,(32-L100)*0.255,((32-L100)-(32-J100))*0.255)),0)+IF(F100="EČ",IF(L100&gt;23,0,IF(J100&gt;23,(24-L100)*0.612,((24-L100)-(24-J100))*0.612)),0)+IF(F100="EČneol",IF(L100&gt;7,0,IF(J100&gt;7,(8-L100)*0.204,((8-L100)-(8-J100))*0.204)),0)+IF(F100="EŽ",IF(L100&gt;23,0,IF(J100&gt;23,(24-L100)*0.204,((24-L100)-(24-J100))*0.204)),0)+IF(F100="PT",IF(L100&gt;31,0,IF(J100&gt;31,(32-L100)*0.204,((32-L100)-(32-J100))*0.204)),0)+IF(F100="JOŽ",IF(L100&gt;23,0,IF(J100&gt;23,(24-L100)*0.255,((24-L100)-(24-J100))*0.255)),0)+IF(F100="JPČ",IF(L100&gt;23,0,IF(J100&gt;23,(24-L100)*0.204,((24-L100)-(24-J100))*0.204)),0)+IF(F100="JEČ",IF(L100&gt;15,0,IF(J100&gt;15,(16-L100)*0.102,((16-L100)-(16-J100))*0.102)),0)+IF(F100="JEOF",IF(L100&gt;15,0,IF(J100&gt;15,(16-L100)*0.102,((16-L100)-(16-J100))*0.102)),0)+IF(F100="JnPČ",IF(L100&gt;15,0,IF(J100&gt;15,(16-L100)*0.153,((16-L100)-(16-J100))*0.153)),0)+IF(F100="JnEČ",IF(L100&gt;15,0,IF(J100&gt;15,(16-L100)*0.0765,((16-L100)-(16-J100))*0.0765)),0)+IF(F100="JčPČ",IF(L100&gt;15,0,IF(J100&gt;15,(16-L100)*0.06375,((16-L100)-(16-J100))*0.06375)),0)+IF(F100="JčEČ",IF(L100&gt;15,0,IF(J100&gt;15,(16-L100)*0.051,((16-L100)-(16-J100))*0.051)),0)+IF(F100="NEAK",IF(L100&gt;23,0,IF(J100&gt;23,(24-L100)*0.03444,((24-L100)-(24-J100))*0.03444)),0))</f>
        <v>0</v>
      </c>
      <c r="Q100" s="7">
        <f t="shared" ref="Q100:Q104" si="41">IF(ISERROR(P100*100/N100),0,(P100*100/N100))</f>
        <v>0</v>
      </c>
      <c r="R100" s="6">
        <f t="shared" ref="R100:R104" si="42">IF(Q100&lt;=30,O100+P100,O100+O100*0.3)*IF(G100=1,0.4,IF(G100=2,0.75,IF(G100="1 (kas 4 m. 1 k. nerengiamos)",0.52,1)))*IF(D100="olimpinė",1,IF(M100="Ne",0.5,1))*IF(OR(A$5="Lietuvos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federacija"),IF(OR(J100&lt;8,K100&lt;16),0,1),1)*E100*IF(I100&lt;=1,1,1/I100)*IF(OR(A$5="Lietuvos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01" spans="1:18">
      <c r="A101" s="57">
        <v>2</v>
      </c>
      <c r="B101" s="57" t="s">
        <v>82</v>
      </c>
      <c r="C101" s="8" t="s">
        <v>65</v>
      </c>
      <c r="D101" s="57" t="s">
        <v>30</v>
      </c>
      <c r="E101" s="57">
        <v>1</v>
      </c>
      <c r="F101" s="57" t="s">
        <v>66</v>
      </c>
      <c r="G101" s="57">
        <v>1</v>
      </c>
      <c r="H101" s="57" t="s">
        <v>32</v>
      </c>
      <c r="I101" s="57"/>
      <c r="J101" s="57">
        <v>132</v>
      </c>
      <c r="K101" s="57">
        <v>132</v>
      </c>
      <c r="L101" s="57">
        <v>48</v>
      </c>
      <c r="M101" s="57" t="s">
        <v>81</v>
      </c>
      <c r="N101" s="2">
        <f t="shared" si="38"/>
        <v>0</v>
      </c>
      <c r="O101" s="5">
        <f t="shared" si="39"/>
        <v>0</v>
      </c>
      <c r="P101" s="3">
        <f t="shared" si="40"/>
        <v>0</v>
      </c>
      <c r="Q101" s="7">
        <f t="shared" si="41"/>
        <v>0</v>
      </c>
      <c r="R101" s="6">
        <f t="shared" si="42"/>
        <v>0</v>
      </c>
    </row>
    <row r="102" spans="1:18">
      <c r="A102" s="57">
        <v>3</v>
      </c>
      <c r="B102" s="57" t="s">
        <v>83</v>
      </c>
      <c r="C102" s="8" t="s">
        <v>65</v>
      </c>
      <c r="D102" s="57" t="s">
        <v>30</v>
      </c>
      <c r="E102" s="57">
        <v>1</v>
      </c>
      <c r="F102" s="57" t="s">
        <v>66</v>
      </c>
      <c r="G102" s="57">
        <v>1</v>
      </c>
      <c r="H102" s="57" t="s">
        <v>32</v>
      </c>
      <c r="I102" s="57"/>
      <c r="J102" s="57">
        <v>132</v>
      </c>
      <c r="K102" s="57">
        <v>132</v>
      </c>
      <c r="L102" s="57">
        <v>48</v>
      </c>
      <c r="M102" s="57" t="s">
        <v>81</v>
      </c>
      <c r="N102" s="2">
        <f t="shared" si="38"/>
        <v>0</v>
      </c>
      <c r="O102" s="5">
        <f t="shared" si="39"/>
        <v>0</v>
      </c>
      <c r="P102" s="3">
        <f t="shared" si="40"/>
        <v>0</v>
      </c>
      <c r="Q102" s="7">
        <f t="shared" si="41"/>
        <v>0</v>
      </c>
      <c r="R102" s="6">
        <f t="shared" si="42"/>
        <v>0</v>
      </c>
    </row>
    <row r="103" spans="1:18">
      <c r="A103" s="57">
        <v>4</v>
      </c>
      <c r="B103" s="57" t="s">
        <v>84</v>
      </c>
      <c r="C103" s="8" t="s">
        <v>65</v>
      </c>
      <c r="D103" s="57" t="s">
        <v>30</v>
      </c>
      <c r="E103" s="57">
        <v>1</v>
      </c>
      <c r="F103" s="57" t="s">
        <v>66</v>
      </c>
      <c r="G103" s="57">
        <v>1</v>
      </c>
      <c r="H103" s="57" t="s">
        <v>32</v>
      </c>
      <c r="I103" s="57"/>
      <c r="J103" s="57">
        <v>132</v>
      </c>
      <c r="K103" s="57">
        <v>132</v>
      </c>
      <c r="L103" s="57">
        <v>48</v>
      </c>
      <c r="M103" s="57" t="s">
        <v>81</v>
      </c>
      <c r="N103" s="2">
        <f t="shared" si="38"/>
        <v>0</v>
      </c>
      <c r="O103" s="5">
        <f t="shared" si="39"/>
        <v>0</v>
      </c>
      <c r="P103" s="3">
        <f t="shared" si="40"/>
        <v>0</v>
      </c>
      <c r="Q103" s="7">
        <f t="shared" si="41"/>
        <v>0</v>
      </c>
      <c r="R103" s="6">
        <f t="shared" si="42"/>
        <v>0</v>
      </c>
    </row>
    <row r="104" spans="1:18">
      <c r="A104" s="57">
        <v>5</v>
      </c>
      <c r="B104" s="57" t="s">
        <v>85</v>
      </c>
      <c r="C104" s="8" t="s">
        <v>65</v>
      </c>
      <c r="D104" s="57" t="s">
        <v>30</v>
      </c>
      <c r="E104" s="57">
        <v>1</v>
      </c>
      <c r="F104" s="57" t="s">
        <v>66</v>
      </c>
      <c r="G104" s="57">
        <v>1</v>
      </c>
      <c r="H104" s="57" t="s">
        <v>32</v>
      </c>
      <c r="I104" s="57"/>
      <c r="J104" s="57">
        <v>132</v>
      </c>
      <c r="K104" s="57">
        <v>132</v>
      </c>
      <c r="L104" s="57">
        <v>48</v>
      </c>
      <c r="M104" s="57" t="s">
        <v>81</v>
      </c>
      <c r="N104" s="2">
        <f t="shared" si="38"/>
        <v>0</v>
      </c>
      <c r="O104" s="5">
        <f t="shared" si="39"/>
        <v>0</v>
      </c>
      <c r="P104" s="3">
        <f t="shared" si="40"/>
        <v>0</v>
      </c>
      <c r="Q104" s="7">
        <f t="shared" si="41"/>
        <v>0</v>
      </c>
      <c r="R104" s="6">
        <f t="shared" si="42"/>
        <v>0</v>
      </c>
    </row>
    <row r="105" spans="1:18">
      <c r="A105" s="69" t="s">
        <v>35</v>
      </c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1"/>
      <c r="R105" s="6">
        <f>SUM(R100:R104)</f>
        <v>0</v>
      </c>
    </row>
    <row r="106" spans="1:18" ht="15.75">
      <c r="A106" s="18" t="s">
        <v>36</v>
      </c>
      <c r="B106" s="18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1"/>
    </row>
    <row r="107" spans="1:18">
      <c r="A107" s="43" t="s">
        <v>45</v>
      </c>
      <c r="B107" s="43"/>
      <c r="C107" s="43"/>
      <c r="D107" s="43"/>
      <c r="E107" s="43"/>
      <c r="F107" s="43"/>
      <c r="G107" s="43"/>
      <c r="H107" s="43"/>
      <c r="I107" s="43"/>
      <c r="J107" s="50"/>
      <c r="K107" s="50"/>
      <c r="L107" s="50"/>
      <c r="M107" s="50"/>
      <c r="N107" s="50"/>
      <c r="O107" s="50"/>
      <c r="P107" s="50"/>
      <c r="Q107" s="50"/>
      <c r="R107" s="51"/>
    </row>
    <row r="108" spans="1:18">
      <c r="A108" s="43"/>
      <c r="B108" s="43"/>
      <c r="C108" s="43"/>
      <c r="D108" s="43"/>
      <c r="E108" s="43"/>
      <c r="F108" s="43"/>
      <c r="G108" s="43"/>
      <c r="H108" s="43"/>
      <c r="I108" s="43"/>
      <c r="J108" s="50"/>
      <c r="K108" s="50"/>
      <c r="L108" s="50"/>
      <c r="M108" s="50"/>
      <c r="N108" s="50"/>
      <c r="O108" s="50"/>
      <c r="P108" s="50"/>
      <c r="Q108" s="50"/>
      <c r="R108" s="51"/>
    </row>
    <row r="109" spans="1:18">
      <c r="A109" s="65" t="s">
        <v>86</v>
      </c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54"/>
    </row>
    <row r="110" spans="1:18" ht="18">
      <c r="A110" s="67" t="s">
        <v>27</v>
      </c>
      <c r="B110" s="68"/>
      <c r="C110" s="68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54"/>
    </row>
    <row r="111" spans="1:18">
      <c r="A111" s="65" t="s">
        <v>87</v>
      </c>
      <c r="B111" s="66"/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54"/>
    </row>
    <row r="112" spans="1:18">
      <c r="A112" s="57">
        <v>1</v>
      </c>
      <c r="B112" s="57" t="s">
        <v>84</v>
      </c>
      <c r="C112" s="8" t="s">
        <v>54</v>
      </c>
      <c r="D112" s="57" t="s">
        <v>30</v>
      </c>
      <c r="E112" s="57">
        <v>4</v>
      </c>
      <c r="F112" s="57" t="s">
        <v>31</v>
      </c>
      <c r="G112" s="57">
        <v>1</v>
      </c>
      <c r="H112" s="57" t="s">
        <v>32</v>
      </c>
      <c r="I112" s="57"/>
      <c r="J112" s="57">
        <v>128</v>
      </c>
      <c r="K112" s="57">
        <v>32</v>
      </c>
      <c r="L112" s="57">
        <v>33</v>
      </c>
      <c r="M112" s="57"/>
      <c r="N112" s="2">
        <f t="shared" ref="N112:N119" si="43">(IF(F112="OŽ",IF(L112=1,550.8,IF(L112=2,426.38,IF(L112=3,342.14,IF(L112=4,181.44,IF(L112=5,168.48,IF(L112=6,155.52,IF(L112=7,148.5,IF(L112=8,144,0))))))))+IF(L112&lt;=8,0,IF(L112&lt;=16,137.7,IF(L112&lt;=24,108,IF(L112&lt;=32,80.1,IF(L112&lt;=36,52.2,0)))))-IF(L112&lt;=8,0,IF(L112&lt;=16,(L112-9)*2.754,IF(L112&lt;=24,(L112-17)* 2.754,IF(L112&lt;=32,(L112-25)* 2.754,IF(L112&lt;=36,(L112-33)*2.754,0))))),0)+IF(F112="PČ",IF(L112=1,449,IF(L112=2,314.6,IF(L112=3,238,IF(L112=4,172,IF(L112=5,159,IF(L112=6,145,IF(L112=7,132,IF(L112=8,119,0))))))))+IF(L112&lt;=8,0,IF(L112&lt;=16,88,IF(L112&lt;=24,55,IF(L112&lt;=32,22,0))))-IF(L112&lt;=8,0,IF(L112&lt;=16,(L112-9)*2.245,IF(L112&lt;=24,(L112-17)*2.245,IF(L112&lt;=32,(L112-25)*2.245,0)))),0)+IF(F112="PČneol",IF(L112=1,85,IF(L112=2,64.61,IF(L112=3,50.76,IF(L112=4,16.25,IF(L112=5,15,IF(L112=6,13.75,IF(L112=7,12.5,IF(L112=8,11.25,0))))))))+IF(L112&lt;=8,0,IF(L112&lt;=16,9,0))-IF(L112&lt;=8,0,IF(L112&lt;=16,(L112-9)*0.425,0)),0)+IF(F112="PŽ",IF(L112=1,85,IF(L112=2,59.5,IF(L112=3,45,IF(L112=4,32.5,IF(L112=5,30,IF(L112=6,27.5,IF(L112=7,25,IF(L112=8,22.5,0))))))))+IF(L112&lt;=8,0,IF(L112&lt;=16,19,IF(L112&lt;=24,13,IF(L112&lt;=32,8,0))))-IF(L112&lt;=8,0,IF(L112&lt;=16,(L112-9)*0.425,IF(L112&lt;=24,(L112-17)*0.425,IF(L112&lt;=32,(L112-25)*0.425,0)))),0)+IF(F112="EČ",IF(L112=1,204,IF(L112=2,156.24,IF(L112=3,123.84,IF(L112=4,72,IF(L112=5,66,IF(L112=6,60,IF(L112=7,54,IF(L112=8,48,0))))))))+IF(L112&lt;=8,0,IF(L112&lt;=16,40,IF(L112&lt;=24,25,0)))-IF(L112&lt;=8,0,IF(L112&lt;=16,(L112-9)*1.02,IF(L112&lt;=24,(L112-17)*1.02,0))),0)+IF(F112="EČneol",IF(L112=1,68,IF(L112=2,51.69,IF(L112=3,40.61,IF(L112=4,13,IF(L112=5,12,IF(L112=6,11,IF(L112=7,10,IF(L112=8,9,0)))))))))+IF(F112="EŽ",IF(L112=1,68,IF(L112=2,47.6,IF(L112=3,36,IF(L112=4,18,IF(L112=5,16.5,IF(L112=6,15,IF(L112=7,13.5,IF(L112=8,12,0))))))))+IF(L112&lt;=8,0,IF(L112&lt;=16,10,IF(L112&lt;=24,6,0)))-IF(L112&lt;=8,0,IF(L112&lt;=16,(L112-9)*0.34,IF(L112&lt;=24,(L112-17)*0.34,0))),0)+IF(F112="PT",IF(L112=1,68,IF(L112=2,52.08,IF(L112=3,41.28,IF(L112=4,24,IF(L112=5,22,IF(L112=6,20,IF(L112=7,18,IF(L112=8,16,0))))))))+IF(L112&lt;=8,0,IF(L112&lt;=16,13,IF(L112&lt;=24,9,IF(L112&lt;=32,4,0))))-IF(L112&lt;=8,0,IF(L112&lt;=16,(L112-9)*0.34,IF(L112&lt;=24,(L112-17)*0.34,IF(L112&lt;=32,(L112-25)*0.34,0)))),0)+IF(F112="JOŽ",IF(L112=1,85,IF(L112=2,59.5,IF(L112=3,45,IF(L112=4,32.5,IF(L112=5,30,IF(L112=6,27.5,IF(L112=7,25,IF(L112=8,22.5,0))))))))+IF(L112&lt;=8,0,IF(L112&lt;=16,19,IF(L112&lt;=24,13,0)))-IF(L112&lt;=8,0,IF(L112&lt;=16,(L112-9)*0.425,IF(L112&lt;=24,(L112-17)*0.425,0))),0)+IF(F112="JPČ",IF(L112=1,68,IF(L112=2,47.6,IF(L112=3,36,IF(L112=4,26,IF(L112=5,24,IF(L112=6,22,IF(L112=7,20,IF(L112=8,18,0))))))))+IF(L112&lt;=8,0,IF(L112&lt;=16,13,IF(L112&lt;=24,9,0)))-IF(L112&lt;=8,0,IF(L112&lt;=16,(L112-9)*0.34,IF(L112&lt;=24,(L112-17)*0.34,0))),0)+IF(F112="JEČ",IF(L112=1,34,IF(L112=2,26.04,IF(L112=3,20.6,IF(L112=4,12,IF(L112=5,11,IF(L112=6,10,IF(L112=7,9,IF(L112=8,8,0))))))))+IF(L112&lt;=8,0,IF(L112&lt;=16,6,0))-IF(L112&lt;=8,0,IF(L112&lt;=16,(L112-9)*0.17,0)),0)+IF(F112="JEOF",IF(L112=1,34,IF(L112=2,26.04,IF(L112=3,20.6,IF(L112=4,12,IF(L112=5,11,IF(L112=6,10,IF(L112=7,9,IF(L112=8,8,0))))))))+IF(L112&lt;=8,0,IF(L112&lt;=16,6,0))-IF(L112&lt;=8,0,IF(L112&lt;=16,(L112-9)*0.17,0)),0)+IF(F112="JnPČ",IF(L112=1,51,IF(L112=2,35.7,IF(L112=3,27,IF(L112=4,19.5,IF(L112=5,18,IF(L112=6,16.5,IF(L112=7,15,IF(L112=8,13.5,0))))))))+IF(L112&lt;=8,0,IF(L112&lt;=16,10,0))-IF(L112&lt;=8,0,IF(L112&lt;=16,(L112-9)*0.255,0)),0)+IF(F112="JnEČ",IF(L112=1,25.5,IF(L112=2,19.53,IF(L112=3,15.48,IF(L112=4,9,IF(L112=5,8.25,IF(L112=6,7.5,IF(L112=7,6.75,IF(L112=8,6,0))))))))+IF(L112&lt;=8,0,IF(L112&lt;=16,5,0))-IF(L112&lt;=8,0,IF(L112&lt;=16,(L112-9)*0.1275,0)),0)+IF(F112="JčPČ",IF(L112=1,21.25,IF(L112=2,14.5,IF(L112=3,11.5,IF(L112=4,7,IF(L112=5,6.5,IF(L112=6,6,IF(L112=7,5.5,IF(L112=8,5,0))))))))+IF(L112&lt;=8,0,IF(L112&lt;=16,4,0))-IF(L112&lt;=8,0,IF(L112&lt;=16,(L112-9)*0.10625,0)),0)+IF(F112="JčEČ",IF(L112=1,17,IF(L112=2,13.02,IF(L112=3,10.32,IF(L112=4,6,IF(L112=5,5.5,IF(L112=6,5,IF(L112=7,4.5,IF(L112=8,4,0))))))))+IF(L112&lt;=8,0,IF(L112&lt;=16,3,0))-IF(L112&lt;=8,0,IF(L112&lt;=16,(L112-9)*0.085,0)),0)+IF(F112="NEAK",IF(L112=1,11.48,IF(L112=2,8.79,IF(L112=3,6.97,IF(L112=4,4.05,IF(L112=5,3.71,IF(L112=6,3.38,IF(L112=7,3.04,IF(L112=8,2.7,0))))))))+IF(L112&lt;=8,0,IF(L112&lt;=16,2,IF(L112&lt;=24,1.3,0)))-IF(L112&lt;=8,0,IF(L112&lt;=16,(L112-9)*0.0574,IF(L112&lt;=24,(L112-17)*0.0574,0))),0))*IF(L112&lt;0,1,IF(OR(F112="PČ",F112="PŽ",F112="PT"),IF(J112&lt;32,J112/32,1),1))* IF(L112&lt;0,1,IF(OR(F112="EČ",F112="EŽ",F112="JOŽ",F112="JPČ",F112="NEAK"),IF(J112&lt;24,J112/24,1),1))*IF(L112&lt;0,1,IF(OR(F112="PČneol",F112="JEČ",F112="JEOF",F112="JnPČ",F112="JnEČ",F112="JčPČ",F112="JčEČ"),IF(J112&lt;16,J112/16,1),1))*IF(L112&lt;0,1,IF(F112="EČneol",IF(J112&lt;8,J112/8,1),1))</f>
        <v>0</v>
      </c>
      <c r="O112" s="5">
        <f t="shared" ref="O112:O119" si="44">IF(F112="OŽ",N112,IF(H112="Ne",IF(J112*0.3&lt;J112-L112,N112,0),IF(J112*0.1&lt;J112-L112,N112,0)))</f>
        <v>0</v>
      </c>
      <c r="P112" s="3">
        <f t="shared" ref="P112:P119" si="45">IF(O112=0,0,IF(F112="OŽ",IF(L112&gt;35,0,IF(J112&gt;35,(36-L112)*1.836,((36-L112)-(36-J112))*1.836)),0)+IF(F112="PČ",IF(L112&gt;31,0,IF(J112&gt;31,(32-L112)*1.347,((32-L112)-(32-J112))*1.347)),0)+ IF(F112="PČneol",IF(L112&gt;15,0,IF(J112&gt;15,(16-L112)*0.255,((16-L112)-(16-J112))*0.255)),0)+IF(F112="PŽ",IF(L112&gt;31,0,IF(J112&gt;31,(32-L112)*0.255,((32-L112)-(32-J112))*0.255)),0)+IF(F112="EČ",IF(L112&gt;23,0,IF(J112&gt;23,(24-L112)*0.612,((24-L112)-(24-J112))*0.612)),0)+IF(F112="EČneol",IF(L112&gt;7,0,IF(J112&gt;7,(8-L112)*0.204,((8-L112)-(8-J112))*0.204)),0)+IF(F112="EŽ",IF(L112&gt;23,0,IF(J112&gt;23,(24-L112)*0.204,((24-L112)-(24-J112))*0.204)),0)+IF(F112="PT",IF(L112&gt;31,0,IF(J112&gt;31,(32-L112)*0.204,((32-L112)-(32-J112))*0.204)),0)+IF(F112="JOŽ",IF(L112&gt;23,0,IF(J112&gt;23,(24-L112)*0.255,((24-L112)-(24-J112))*0.255)),0)+IF(F112="JPČ",IF(L112&gt;23,0,IF(J112&gt;23,(24-L112)*0.204,((24-L112)-(24-J112))*0.204)),0)+IF(F112="JEČ",IF(L112&gt;15,0,IF(J112&gt;15,(16-L112)*0.102,((16-L112)-(16-J112))*0.102)),0)+IF(F112="JEOF",IF(L112&gt;15,0,IF(J112&gt;15,(16-L112)*0.102,((16-L112)-(16-J112))*0.102)),0)+IF(F112="JnPČ",IF(L112&gt;15,0,IF(J112&gt;15,(16-L112)*0.153,((16-L112)-(16-J112))*0.153)),0)+IF(F112="JnEČ",IF(L112&gt;15,0,IF(J112&gt;15,(16-L112)*0.0765,((16-L112)-(16-J112))*0.0765)),0)+IF(F112="JčPČ",IF(L112&gt;15,0,IF(J112&gt;15,(16-L112)*0.06375,((16-L112)-(16-J112))*0.06375)),0)+IF(F112="JčEČ",IF(L112&gt;15,0,IF(J112&gt;15,(16-L112)*0.051,((16-L112)-(16-J112))*0.051)),0)+IF(F112="NEAK",IF(L112&gt;23,0,IF(J112&gt;23,(24-L112)*0.03444,((24-L112)-(24-J112))*0.03444)),0))</f>
        <v>0</v>
      </c>
      <c r="Q112" s="7">
        <f t="shared" ref="Q112:Q119" si="46">IF(ISERROR(P112*100/N112),0,(P112*100/N112))</f>
        <v>0</v>
      </c>
      <c r="R112" s="6">
        <f t="shared" ref="R112:R119" si="47">IF(Q112&lt;=30,O112+P112,O112+O112*0.3)*IF(G112=1,0.4,IF(G112=2,0.75,IF(G112="1 (kas 4 m. 1 k. nerengiamos)",0.52,1)))*IF(D112="olimpinė",1,IF(M112="Ne",0.5,1))*IF(OR(A$5="Lietuvos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federacija"),IF(OR(J112&lt;8,K112&lt;16),0,1),1)*E112*IF(I112&lt;=1,1,1/I112)*IF(OR(A$5="Lietuvos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13" spans="1:18">
      <c r="A113" s="57">
        <v>2</v>
      </c>
      <c r="B113" s="57" t="s">
        <v>85</v>
      </c>
      <c r="C113" s="8" t="s">
        <v>54</v>
      </c>
      <c r="D113" s="57" t="s">
        <v>30</v>
      </c>
      <c r="E113" s="57">
        <v>4</v>
      </c>
      <c r="F113" s="57" t="s">
        <v>31</v>
      </c>
      <c r="G113" s="57">
        <v>1</v>
      </c>
      <c r="H113" s="57" t="s">
        <v>32</v>
      </c>
      <c r="I113" s="57"/>
      <c r="J113" s="57">
        <v>128</v>
      </c>
      <c r="K113" s="57">
        <v>32</v>
      </c>
      <c r="L113" s="57">
        <v>17</v>
      </c>
      <c r="M113" s="57"/>
      <c r="N113" s="2">
        <f t="shared" si="43"/>
        <v>0</v>
      </c>
      <c r="O113" s="5">
        <f t="shared" si="44"/>
        <v>0</v>
      </c>
      <c r="P113" s="3">
        <f t="shared" si="45"/>
        <v>0</v>
      </c>
      <c r="Q113" s="7">
        <f t="shared" si="46"/>
        <v>0</v>
      </c>
      <c r="R113" s="6">
        <f t="shared" si="47"/>
        <v>0</v>
      </c>
    </row>
    <row r="114" spans="1:18">
      <c r="A114" s="57">
        <v>3</v>
      </c>
      <c r="B114" s="57" t="s">
        <v>58</v>
      </c>
      <c r="C114" s="8" t="s">
        <v>54</v>
      </c>
      <c r="D114" s="57" t="s">
        <v>30</v>
      </c>
      <c r="E114" s="57">
        <v>4</v>
      </c>
      <c r="F114" s="57" t="s">
        <v>31</v>
      </c>
      <c r="G114" s="57">
        <v>1</v>
      </c>
      <c r="H114" s="57" t="s">
        <v>32</v>
      </c>
      <c r="I114" s="57"/>
      <c r="J114" s="57">
        <v>128</v>
      </c>
      <c r="K114" s="57">
        <v>32</v>
      </c>
      <c r="L114" s="57">
        <v>33</v>
      </c>
      <c r="M114" s="57"/>
      <c r="N114" s="2">
        <f t="shared" si="43"/>
        <v>0</v>
      </c>
      <c r="O114" s="5">
        <f t="shared" si="44"/>
        <v>0</v>
      </c>
      <c r="P114" s="3">
        <f t="shared" si="45"/>
        <v>0</v>
      </c>
      <c r="Q114" s="7">
        <f t="shared" si="46"/>
        <v>0</v>
      </c>
      <c r="R114" s="6">
        <f t="shared" si="47"/>
        <v>0</v>
      </c>
    </row>
    <row r="115" spans="1:18">
      <c r="A115" s="57">
        <v>4</v>
      </c>
      <c r="B115" s="57" t="s">
        <v>88</v>
      </c>
      <c r="C115" s="8" t="s">
        <v>54</v>
      </c>
      <c r="D115" s="57" t="s">
        <v>30</v>
      </c>
      <c r="E115" s="57">
        <v>4</v>
      </c>
      <c r="F115" s="57" t="s">
        <v>31</v>
      </c>
      <c r="G115" s="57">
        <v>1</v>
      </c>
      <c r="H115" s="57" t="s">
        <v>32</v>
      </c>
      <c r="I115" s="57"/>
      <c r="J115" s="57">
        <v>128</v>
      </c>
      <c r="K115" s="57">
        <v>32</v>
      </c>
      <c r="L115" s="57">
        <v>33</v>
      </c>
      <c r="M115" s="57"/>
      <c r="N115" s="2">
        <f t="shared" si="43"/>
        <v>0</v>
      </c>
      <c r="O115" s="5">
        <f t="shared" si="44"/>
        <v>0</v>
      </c>
      <c r="P115" s="3">
        <f t="shared" si="45"/>
        <v>0</v>
      </c>
      <c r="Q115" s="7">
        <f t="shared" si="46"/>
        <v>0</v>
      </c>
      <c r="R115" s="6">
        <f t="shared" si="47"/>
        <v>0</v>
      </c>
    </row>
    <row r="116" spans="1:18">
      <c r="A116" s="57">
        <v>5</v>
      </c>
      <c r="B116" s="57" t="s">
        <v>84</v>
      </c>
      <c r="C116" s="8" t="s">
        <v>59</v>
      </c>
      <c r="D116" s="57" t="s">
        <v>30</v>
      </c>
      <c r="E116" s="57">
        <v>4</v>
      </c>
      <c r="F116" s="57" t="s">
        <v>31</v>
      </c>
      <c r="G116" s="57">
        <v>1</v>
      </c>
      <c r="H116" s="57" t="s">
        <v>32</v>
      </c>
      <c r="I116" s="57"/>
      <c r="J116" s="57">
        <v>64</v>
      </c>
      <c r="K116" s="57">
        <v>32</v>
      </c>
      <c r="L116" s="57">
        <v>17</v>
      </c>
      <c r="M116" s="57"/>
      <c r="N116" s="2">
        <f t="shared" si="43"/>
        <v>0</v>
      </c>
      <c r="O116" s="5">
        <f t="shared" si="44"/>
        <v>0</v>
      </c>
      <c r="P116" s="3">
        <f t="shared" si="45"/>
        <v>0</v>
      </c>
      <c r="Q116" s="7">
        <f t="shared" si="46"/>
        <v>0</v>
      </c>
      <c r="R116" s="6">
        <f t="shared" si="47"/>
        <v>0</v>
      </c>
    </row>
    <row r="117" spans="1:18">
      <c r="A117" s="57">
        <v>6</v>
      </c>
      <c r="B117" s="57" t="s">
        <v>85</v>
      </c>
      <c r="C117" s="8" t="s">
        <v>59</v>
      </c>
      <c r="D117" s="57" t="s">
        <v>30</v>
      </c>
      <c r="E117" s="57">
        <v>4</v>
      </c>
      <c r="F117" s="57" t="s">
        <v>31</v>
      </c>
      <c r="G117" s="57">
        <v>1</v>
      </c>
      <c r="H117" s="57" t="s">
        <v>32</v>
      </c>
      <c r="I117" s="57"/>
      <c r="J117" s="57">
        <v>64</v>
      </c>
      <c r="K117" s="57">
        <v>32</v>
      </c>
      <c r="L117" s="57">
        <v>17</v>
      </c>
      <c r="M117" s="57"/>
      <c r="N117" s="2">
        <f t="shared" si="43"/>
        <v>0</v>
      </c>
      <c r="O117" s="5">
        <f t="shared" si="44"/>
        <v>0</v>
      </c>
      <c r="P117" s="3">
        <f t="shared" si="45"/>
        <v>0</v>
      </c>
      <c r="Q117" s="7">
        <f t="shared" si="46"/>
        <v>0</v>
      </c>
      <c r="R117" s="6">
        <f t="shared" si="47"/>
        <v>0</v>
      </c>
    </row>
    <row r="118" spans="1:18">
      <c r="A118" s="57">
        <v>7</v>
      </c>
      <c r="B118" s="57" t="s">
        <v>58</v>
      </c>
      <c r="C118" s="8" t="s">
        <v>59</v>
      </c>
      <c r="D118" s="57" t="s">
        <v>30</v>
      </c>
      <c r="E118" s="57">
        <v>4</v>
      </c>
      <c r="F118" s="57" t="s">
        <v>31</v>
      </c>
      <c r="G118" s="57">
        <v>1</v>
      </c>
      <c r="H118" s="57" t="s">
        <v>32</v>
      </c>
      <c r="I118" s="57"/>
      <c r="J118" s="57">
        <v>64</v>
      </c>
      <c r="K118" s="57">
        <v>32</v>
      </c>
      <c r="L118" s="57">
        <v>17</v>
      </c>
      <c r="M118" s="57"/>
      <c r="N118" s="2">
        <f t="shared" si="43"/>
        <v>0</v>
      </c>
      <c r="O118" s="5">
        <f t="shared" si="44"/>
        <v>0</v>
      </c>
      <c r="P118" s="3">
        <f t="shared" si="45"/>
        <v>0</v>
      </c>
      <c r="Q118" s="7">
        <f t="shared" si="46"/>
        <v>0</v>
      </c>
      <c r="R118" s="6">
        <f t="shared" si="47"/>
        <v>0</v>
      </c>
    </row>
    <row r="119" spans="1:18">
      <c r="A119" s="57">
        <v>8</v>
      </c>
      <c r="B119" s="57" t="s">
        <v>88</v>
      </c>
      <c r="C119" s="8" t="s">
        <v>59</v>
      </c>
      <c r="D119" s="57" t="s">
        <v>30</v>
      </c>
      <c r="E119" s="57">
        <v>4</v>
      </c>
      <c r="F119" s="57" t="s">
        <v>31</v>
      </c>
      <c r="G119" s="57">
        <v>1</v>
      </c>
      <c r="H119" s="57" t="s">
        <v>32</v>
      </c>
      <c r="I119" s="57"/>
      <c r="J119" s="57">
        <v>64</v>
      </c>
      <c r="K119" s="57">
        <v>32</v>
      </c>
      <c r="L119" s="57">
        <v>17</v>
      </c>
      <c r="M119" s="57"/>
      <c r="N119" s="2">
        <f t="shared" si="43"/>
        <v>0</v>
      </c>
      <c r="O119" s="5">
        <f t="shared" si="44"/>
        <v>0</v>
      </c>
      <c r="P119" s="3">
        <f t="shared" si="45"/>
        <v>0</v>
      </c>
      <c r="Q119" s="7">
        <f t="shared" si="46"/>
        <v>0</v>
      </c>
      <c r="R119" s="6">
        <f t="shared" si="47"/>
        <v>0</v>
      </c>
    </row>
    <row r="120" spans="1:18">
      <c r="A120" s="69" t="s">
        <v>35</v>
      </c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1"/>
      <c r="R120" s="6">
        <f>SUM(R112:R119)</f>
        <v>0</v>
      </c>
    </row>
    <row r="121" spans="1:18" ht="15.75">
      <c r="A121" s="18" t="s">
        <v>36</v>
      </c>
      <c r="B121" s="18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1"/>
    </row>
    <row r="122" spans="1:18">
      <c r="A122" s="43" t="s">
        <v>45</v>
      </c>
      <c r="B122" s="43"/>
      <c r="C122" s="43"/>
      <c r="D122" s="43"/>
      <c r="E122" s="43"/>
      <c r="F122" s="43"/>
      <c r="G122" s="43"/>
      <c r="H122" s="43"/>
      <c r="I122" s="43"/>
      <c r="J122" s="50"/>
      <c r="K122" s="50"/>
      <c r="L122" s="50"/>
      <c r="M122" s="50"/>
      <c r="N122" s="50"/>
      <c r="O122" s="50"/>
      <c r="P122" s="50"/>
      <c r="Q122" s="50"/>
      <c r="R122" s="51"/>
    </row>
    <row r="123" spans="1:18">
      <c r="A123" s="43"/>
      <c r="B123" s="43"/>
      <c r="C123" s="43"/>
      <c r="D123" s="43"/>
      <c r="E123" s="43"/>
      <c r="F123" s="43"/>
      <c r="G123" s="43"/>
      <c r="H123" s="43"/>
      <c r="I123" s="43"/>
      <c r="J123" s="50"/>
      <c r="K123" s="50"/>
      <c r="L123" s="50"/>
      <c r="M123" s="50"/>
      <c r="N123" s="50"/>
      <c r="O123" s="50"/>
      <c r="P123" s="50"/>
      <c r="Q123" s="50"/>
      <c r="R123" s="51"/>
    </row>
    <row r="124" spans="1:18">
      <c r="A124" s="65" t="s">
        <v>89</v>
      </c>
      <c r="B124" s="66"/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54"/>
    </row>
    <row r="125" spans="1:18" ht="18">
      <c r="A125" s="67" t="s">
        <v>27</v>
      </c>
      <c r="B125" s="68"/>
      <c r="C125" s="68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54"/>
    </row>
    <row r="126" spans="1:18">
      <c r="A126" s="65" t="s">
        <v>90</v>
      </c>
      <c r="B126" s="66"/>
      <c r="C126" s="66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54"/>
    </row>
    <row r="127" spans="1:18">
      <c r="A127" s="57">
        <v>1</v>
      </c>
      <c r="B127" s="57" t="s">
        <v>53</v>
      </c>
      <c r="C127" s="8" t="s">
        <v>65</v>
      </c>
      <c r="D127" s="57" t="s">
        <v>30</v>
      </c>
      <c r="E127" s="57">
        <v>1</v>
      </c>
      <c r="F127" s="57" t="s">
        <v>66</v>
      </c>
      <c r="G127" s="57">
        <v>1</v>
      </c>
      <c r="H127" s="57" t="s">
        <v>32</v>
      </c>
      <c r="I127" s="57"/>
      <c r="J127" s="57">
        <v>132</v>
      </c>
      <c r="K127" s="57">
        <v>132</v>
      </c>
      <c r="L127" s="57">
        <v>40</v>
      </c>
      <c r="M127" s="57" t="s">
        <v>81</v>
      </c>
      <c r="N127" s="2">
        <f t="shared" ref="N127:N130" si="48">(IF(F127="OŽ",IF(L127=1,550.8,IF(L127=2,426.38,IF(L127=3,342.14,IF(L127=4,181.44,IF(L127=5,168.48,IF(L127=6,155.52,IF(L127=7,148.5,IF(L127=8,144,0))))))))+IF(L127&lt;=8,0,IF(L127&lt;=16,137.7,IF(L127&lt;=24,108,IF(L127&lt;=32,80.1,IF(L127&lt;=36,52.2,0)))))-IF(L127&lt;=8,0,IF(L127&lt;=16,(L127-9)*2.754,IF(L127&lt;=24,(L127-17)* 2.754,IF(L127&lt;=32,(L127-25)* 2.754,IF(L127&lt;=36,(L127-33)*2.754,0))))),0)+IF(F127="PČ",IF(L127=1,449,IF(L127=2,314.6,IF(L127=3,238,IF(L127=4,172,IF(L127=5,159,IF(L127=6,145,IF(L127=7,132,IF(L127=8,119,0))))))))+IF(L127&lt;=8,0,IF(L127&lt;=16,88,IF(L127&lt;=24,55,IF(L127&lt;=32,22,0))))-IF(L127&lt;=8,0,IF(L127&lt;=16,(L127-9)*2.245,IF(L127&lt;=24,(L127-17)*2.245,IF(L127&lt;=32,(L127-25)*2.245,0)))),0)+IF(F127="PČneol",IF(L127=1,85,IF(L127=2,64.61,IF(L127=3,50.76,IF(L127=4,16.25,IF(L127=5,15,IF(L127=6,13.75,IF(L127=7,12.5,IF(L127=8,11.25,0))))))))+IF(L127&lt;=8,0,IF(L127&lt;=16,9,0))-IF(L127&lt;=8,0,IF(L127&lt;=16,(L127-9)*0.425,0)),0)+IF(F127="PŽ",IF(L127=1,85,IF(L127=2,59.5,IF(L127=3,45,IF(L127=4,32.5,IF(L127=5,30,IF(L127=6,27.5,IF(L127=7,25,IF(L127=8,22.5,0))))))))+IF(L127&lt;=8,0,IF(L127&lt;=16,19,IF(L127&lt;=24,13,IF(L127&lt;=32,8,0))))-IF(L127&lt;=8,0,IF(L127&lt;=16,(L127-9)*0.425,IF(L127&lt;=24,(L127-17)*0.425,IF(L127&lt;=32,(L127-25)*0.425,0)))),0)+IF(F127="EČ",IF(L127=1,204,IF(L127=2,156.24,IF(L127=3,123.84,IF(L127=4,72,IF(L127=5,66,IF(L127=6,60,IF(L127=7,54,IF(L127=8,48,0))))))))+IF(L127&lt;=8,0,IF(L127&lt;=16,40,IF(L127&lt;=24,25,0)))-IF(L127&lt;=8,0,IF(L127&lt;=16,(L127-9)*1.02,IF(L127&lt;=24,(L127-17)*1.02,0))),0)+IF(F127="EČneol",IF(L127=1,68,IF(L127=2,51.69,IF(L127=3,40.61,IF(L127=4,13,IF(L127=5,12,IF(L127=6,11,IF(L127=7,10,IF(L127=8,9,0)))))))))+IF(F127="EŽ",IF(L127=1,68,IF(L127=2,47.6,IF(L127=3,36,IF(L127=4,18,IF(L127=5,16.5,IF(L127=6,15,IF(L127=7,13.5,IF(L127=8,12,0))))))))+IF(L127&lt;=8,0,IF(L127&lt;=16,10,IF(L127&lt;=24,6,0)))-IF(L127&lt;=8,0,IF(L127&lt;=16,(L127-9)*0.34,IF(L127&lt;=24,(L127-17)*0.34,0))),0)+IF(F127="PT",IF(L127=1,68,IF(L127=2,52.08,IF(L127=3,41.28,IF(L127=4,24,IF(L127=5,22,IF(L127=6,20,IF(L127=7,18,IF(L127=8,16,0))))))))+IF(L127&lt;=8,0,IF(L127&lt;=16,13,IF(L127&lt;=24,9,IF(L127&lt;=32,4,0))))-IF(L127&lt;=8,0,IF(L127&lt;=16,(L127-9)*0.34,IF(L127&lt;=24,(L127-17)*0.34,IF(L127&lt;=32,(L127-25)*0.34,0)))),0)+IF(F127="JOŽ",IF(L127=1,85,IF(L127=2,59.5,IF(L127=3,45,IF(L127=4,32.5,IF(L127=5,30,IF(L127=6,27.5,IF(L127=7,25,IF(L127=8,22.5,0))))))))+IF(L127&lt;=8,0,IF(L127&lt;=16,19,IF(L127&lt;=24,13,0)))-IF(L127&lt;=8,0,IF(L127&lt;=16,(L127-9)*0.425,IF(L127&lt;=24,(L127-17)*0.425,0))),0)+IF(F127="JPČ",IF(L127=1,68,IF(L127=2,47.6,IF(L127=3,36,IF(L127=4,26,IF(L127=5,24,IF(L127=6,22,IF(L127=7,20,IF(L127=8,18,0))))))))+IF(L127&lt;=8,0,IF(L127&lt;=16,13,IF(L127&lt;=24,9,0)))-IF(L127&lt;=8,0,IF(L127&lt;=16,(L127-9)*0.34,IF(L127&lt;=24,(L127-17)*0.34,0))),0)+IF(F127="JEČ",IF(L127=1,34,IF(L127=2,26.04,IF(L127=3,20.6,IF(L127=4,12,IF(L127=5,11,IF(L127=6,10,IF(L127=7,9,IF(L127=8,8,0))))))))+IF(L127&lt;=8,0,IF(L127&lt;=16,6,0))-IF(L127&lt;=8,0,IF(L127&lt;=16,(L127-9)*0.17,0)),0)+IF(F127="JEOF",IF(L127=1,34,IF(L127=2,26.04,IF(L127=3,20.6,IF(L127=4,12,IF(L127=5,11,IF(L127=6,10,IF(L127=7,9,IF(L127=8,8,0))))))))+IF(L127&lt;=8,0,IF(L127&lt;=16,6,0))-IF(L127&lt;=8,0,IF(L127&lt;=16,(L127-9)*0.17,0)),0)+IF(F127="JnPČ",IF(L127=1,51,IF(L127=2,35.7,IF(L127=3,27,IF(L127=4,19.5,IF(L127=5,18,IF(L127=6,16.5,IF(L127=7,15,IF(L127=8,13.5,0))))))))+IF(L127&lt;=8,0,IF(L127&lt;=16,10,0))-IF(L127&lt;=8,0,IF(L127&lt;=16,(L127-9)*0.255,0)),0)+IF(F127="JnEČ",IF(L127=1,25.5,IF(L127=2,19.53,IF(L127=3,15.48,IF(L127=4,9,IF(L127=5,8.25,IF(L127=6,7.5,IF(L127=7,6.75,IF(L127=8,6,0))))))))+IF(L127&lt;=8,0,IF(L127&lt;=16,5,0))-IF(L127&lt;=8,0,IF(L127&lt;=16,(L127-9)*0.1275,0)),0)+IF(F127="JčPČ",IF(L127=1,21.25,IF(L127=2,14.5,IF(L127=3,11.5,IF(L127=4,7,IF(L127=5,6.5,IF(L127=6,6,IF(L127=7,5.5,IF(L127=8,5,0))))))))+IF(L127&lt;=8,0,IF(L127&lt;=16,4,0))-IF(L127&lt;=8,0,IF(L127&lt;=16,(L127-9)*0.10625,0)),0)+IF(F127="JčEČ",IF(L127=1,17,IF(L127=2,13.02,IF(L127=3,10.32,IF(L127=4,6,IF(L127=5,5.5,IF(L127=6,5,IF(L127=7,4.5,IF(L127=8,4,0))))))))+IF(L127&lt;=8,0,IF(L127&lt;=16,3,0))-IF(L127&lt;=8,0,IF(L127&lt;=16,(L127-9)*0.085,0)),0)+IF(F127="NEAK",IF(L127=1,11.48,IF(L127=2,8.79,IF(L127=3,6.97,IF(L127=4,4.05,IF(L127=5,3.71,IF(L127=6,3.38,IF(L127=7,3.04,IF(L127=8,2.7,0))))))))+IF(L127&lt;=8,0,IF(L127&lt;=16,2,IF(L127&lt;=24,1.3,0)))-IF(L127&lt;=8,0,IF(L127&lt;=16,(L127-9)*0.0574,IF(L127&lt;=24,(L127-17)*0.0574,0))),0))*IF(L127&lt;0,1,IF(OR(F127="PČ",F127="PŽ",F127="PT"),IF(J127&lt;32,J127/32,1),1))* IF(L127&lt;0,1,IF(OR(F127="EČ",F127="EŽ",F127="JOŽ",F127="JPČ",F127="NEAK"),IF(J127&lt;24,J127/24,1),1))*IF(L127&lt;0,1,IF(OR(F127="PČneol",F127="JEČ",F127="JEOF",F127="JnPČ",F127="JnEČ",F127="JčPČ",F127="JčEČ"),IF(J127&lt;16,J127/16,1),1))*IF(L127&lt;0,1,IF(F127="EČneol",IF(J127&lt;8,J127/8,1),1))</f>
        <v>0</v>
      </c>
      <c r="O127" s="5">
        <f t="shared" ref="O127:O130" si="49">IF(F127="OŽ",N127,IF(H127="Ne",IF(J127*0.3&lt;J127-L127,N127,0),IF(J127*0.1&lt;J127-L127,N127,0)))</f>
        <v>0</v>
      </c>
      <c r="P127" s="3">
        <f t="shared" ref="P127:P130" si="50">IF(O127=0,0,IF(F127="OŽ",IF(L127&gt;35,0,IF(J127&gt;35,(36-L127)*1.836,((36-L127)-(36-J127))*1.836)),0)+IF(F127="PČ",IF(L127&gt;31,0,IF(J127&gt;31,(32-L127)*1.347,((32-L127)-(32-J127))*1.347)),0)+ IF(F127="PČneol",IF(L127&gt;15,0,IF(J127&gt;15,(16-L127)*0.255,((16-L127)-(16-J127))*0.255)),0)+IF(F127="PŽ",IF(L127&gt;31,0,IF(J127&gt;31,(32-L127)*0.255,((32-L127)-(32-J127))*0.255)),0)+IF(F127="EČ",IF(L127&gt;23,0,IF(J127&gt;23,(24-L127)*0.612,((24-L127)-(24-J127))*0.612)),0)+IF(F127="EČneol",IF(L127&gt;7,0,IF(J127&gt;7,(8-L127)*0.204,((8-L127)-(8-J127))*0.204)),0)+IF(F127="EŽ",IF(L127&gt;23,0,IF(J127&gt;23,(24-L127)*0.204,((24-L127)-(24-J127))*0.204)),0)+IF(F127="PT",IF(L127&gt;31,0,IF(J127&gt;31,(32-L127)*0.204,((32-L127)-(32-J127))*0.204)),0)+IF(F127="JOŽ",IF(L127&gt;23,0,IF(J127&gt;23,(24-L127)*0.255,((24-L127)-(24-J127))*0.255)),0)+IF(F127="JPČ",IF(L127&gt;23,0,IF(J127&gt;23,(24-L127)*0.204,((24-L127)-(24-J127))*0.204)),0)+IF(F127="JEČ",IF(L127&gt;15,0,IF(J127&gt;15,(16-L127)*0.102,((16-L127)-(16-J127))*0.102)),0)+IF(F127="JEOF",IF(L127&gt;15,0,IF(J127&gt;15,(16-L127)*0.102,((16-L127)-(16-J127))*0.102)),0)+IF(F127="JnPČ",IF(L127&gt;15,0,IF(J127&gt;15,(16-L127)*0.153,((16-L127)-(16-J127))*0.153)),0)+IF(F127="JnEČ",IF(L127&gt;15,0,IF(J127&gt;15,(16-L127)*0.0765,((16-L127)-(16-J127))*0.0765)),0)+IF(F127="JčPČ",IF(L127&gt;15,0,IF(J127&gt;15,(16-L127)*0.06375,((16-L127)-(16-J127))*0.06375)),0)+IF(F127="JčEČ",IF(L127&gt;15,0,IF(J127&gt;15,(16-L127)*0.051,((16-L127)-(16-J127))*0.051)),0)+IF(F127="NEAK",IF(L127&gt;23,0,IF(J127&gt;23,(24-L127)*0.03444,((24-L127)-(24-J127))*0.03444)),0))</f>
        <v>0</v>
      </c>
      <c r="Q127" s="7">
        <f t="shared" ref="Q127:Q130" si="51">IF(ISERROR(P127*100/N127),0,(P127*100/N127))</f>
        <v>0</v>
      </c>
      <c r="R127" s="6">
        <f t="shared" ref="R127:R130" si="52">IF(Q127&lt;=30,O127+P127,O127+O127*0.3)*IF(G127=1,0.4,IF(G127=2,0.75,IF(G127="1 (kas 4 m. 1 k. nerengiamos)",0.52,1)))*IF(D127="olimpinė",1,IF(M127="Ne",0.5,1))*IF(OR(A$5="Lietuvos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federacija"),IF(OR(J127&lt;8,K127&lt;16),0,1),1)*E127*IF(I127&lt;=1,1,1/I127)*IF(OR(A$5="Lietuvos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28" spans="1:18">
      <c r="A128" s="57">
        <v>2</v>
      </c>
      <c r="B128" s="57" t="s">
        <v>82</v>
      </c>
      <c r="C128" s="8" t="s">
        <v>65</v>
      </c>
      <c r="D128" s="57" t="s">
        <v>30</v>
      </c>
      <c r="E128" s="57">
        <v>1</v>
      </c>
      <c r="F128" s="57" t="s">
        <v>66</v>
      </c>
      <c r="G128" s="57">
        <v>1</v>
      </c>
      <c r="H128" s="57" t="s">
        <v>32</v>
      </c>
      <c r="I128" s="57"/>
      <c r="J128" s="57">
        <v>132</v>
      </c>
      <c r="K128" s="57">
        <v>132</v>
      </c>
      <c r="L128" s="57">
        <v>40</v>
      </c>
      <c r="M128" s="57" t="s">
        <v>81</v>
      </c>
      <c r="N128" s="2">
        <f t="shared" si="48"/>
        <v>0</v>
      </c>
      <c r="O128" s="5">
        <f t="shared" si="49"/>
        <v>0</v>
      </c>
      <c r="P128" s="3">
        <f t="shared" si="50"/>
        <v>0</v>
      </c>
      <c r="Q128" s="7">
        <f t="shared" si="51"/>
        <v>0</v>
      </c>
      <c r="R128" s="6">
        <f t="shared" si="52"/>
        <v>0</v>
      </c>
    </row>
    <row r="129" spans="1:18">
      <c r="A129" s="57">
        <v>3</v>
      </c>
      <c r="B129" s="57" t="s">
        <v>64</v>
      </c>
      <c r="C129" s="8" t="s">
        <v>65</v>
      </c>
      <c r="D129" s="57" t="s">
        <v>30</v>
      </c>
      <c r="E129" s="57">
        <v>1</v>
      </c>
      <c r="F129" s="57" t="s">
        <v>66</v>
      </c>
      <c r="G129" s="57">
        <v>1</v>
      </c>
      <c r="H129" s="57" t="s">
        <v>32</v>
      </c>
      <c r="I129" s="57"/>
      <c r="J129" s="57">
        <v>132</v>
      </c>
      <c r="K129" s="57">
        <v>132</v>
      </c>
      <c r="L129" s="57">
        <v>40</v>
      </c>
      <c r="M129" s="57" t="s">
        <v>81</v>
      </c>
      <c r="N129" s="2">
        <f t="shared" si="48"/>
        <v>0</v>
      </c>
      <c r="O129" s="5">
        <f t="shared" si="49"/>
        <v>0</v>
      </c>
      <c r="P129" s="3">
        <f t="shared" si="50"/>
        <v>0</v>
      </c>
      <c r="Q129" s="7">
        <f t="shared" si="51"/>
        <v>0</v>
      </c>
      <c r="R129" s="6">
        <f t="shared" si="52"/>
        <v>0</v>
      </c>
    </row>
    <row r="130" spans="1:18">
      <c r="A130" s="57">
        <v>4</v>
      </c>
      <c r="B130" s="57" t="s">
        <v>84</v>
      </c>
      <c r="C130" s="8" t="s">
        <v>65</v>
      </c>
      <c r="D130" s="57" t="s">
        <v>30</v>
      </c>
      <c r="E130" s="57">
        <v>1</v>
      </c>
      <c r="F130" s="57" t="s">
        <v>66</v>
      </c>
      <c r="G130" s="57">
        <v>1</v>
      </c>
      <c r="H130" s="57" t="s">
        <v>32</v>
      </c>
      <c r="I130" s="57"/>
      <c r="J130" s="57">
        <v>132</v>
      </c>
      <c r="K130" s="57">
        <v>132</v>
      </c>
      <c r="L130" s="57">
        <v>40</v>
      </c>
      <c r="M130" s="57" t="s">
        <v>81</v>
      </c>
      <c r="N130" s="2">
        <f t="shared" si="48"/>
        <v>0</v>
      </c>
      <c r="O130" s="5">
        <f t="shared" si="49"/>
        <v>0</v>
      </c>
      <c r="P130" s="3">
        <f t="shared" si="50"/>
        <v>0</v>
      </c>
      <c r="Q130" s="7">
        <f t="shared" si="51"/>
        <v>0</v>
      </c>
      <c r="R130" s="6">
        <f t="shared" si="52"/>
        <v>0</v>
      </c>
    </row>
    <row r="131" spans="1:18">
      <c r="A131" s="69" t="s">
        <v>35</v>
      </c>
      <c r="B131" s="70"/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1"/>
      <c r="R131" s="6">
        <f>SUM(R127:R130)</f>
        <v>0</v>
      </c>
    </row>
    <row r="132" spans="1:18" ht="15.75">
      <c r="A132" s="18" t="s">
        <v>36</v>
      </c>
      <c r="B132" s="18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1"/>
    </row>
    <row r="133" spans="1:18">
      <c r="A133" s="43" t="s">
        <v>45</v>
      </c>
      <c r="B133" s="43"/>
      <c r="C133" s="43"/>
      <c r="D133" s="43"/>
      <c r="E133" s="43"/>
      <c r="F133" s="43"/>
      <c r="G133" s="43"/>
      <c r="H133" s="43"/>
      <c r="I133" s="43"/>
      <c r="J133" s="50"/>
      <c r="K133" s="50"/>
      <c r="L133" s="50"/>
      <c r="M133" s="50"/>
      <c r="N133" s="50"/>
      <c r="O133" s="50"/>
      <c r="P133" s="50"/>
      <c r="Q133" s="50"/>
      <c r="R133" s="51"/>
    </row>
    <row r="134" spans="1:18">
      <c r="A134" s="43"/>
      <c r="B134" s="43"/>
      <c r="C134" s="43"/>
      <c r="D134" s="43"/>
      <c r="E134" s="43"/>
      <c r="F134" s="43"/>
      <c r="G134" s="43"/>
      <c r="H134" s="43"/>
      <c r="I134" s="43"/>
      <c r="J134" s="50"/>
      <c r="K134" s="50"/>
      <c r="L134" s="50"/>
      <c r="M134" s="50"/>
      <c r="N134" s="50"/>
      <c r="O134" s="50"/>
      <c r="P134" s="50"/>
      <c r="Q134" s="50"/>
      <c r="R134" s="51"/>
    </row>
    <row r="135" spans="1:18" ht="13.9" customHeight="1">
      <c r="A135" s="65" t="s">
        <v>91</v>
      </c>
      <c r="B135" s="66"/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54"/>
    </row>
    <row r="136" spans="1:18" ht="16.899999999999999" customHeight="1">
      <c r="A136" s="67" t="s">
        <v>27</v>
      </c>
      <c r="B136" s="68"/>
      <c r="C136" s="68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54"/>
    </row>
    <row r="137" spans="1:18" ht="15.6" customHeight="1">
      <c r="A137" s="65" t="s">
        <v>92</v>
      </c>
      <c r="B137" s="66"/>
      <c r="C137" s="66"/>
      <c r="D137" s="66"/>
      <c r="E137" s="66"/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54"/>
    </row>
    <row r="138" spans="1:18" ht="13.9" customHeight="1">
      <c r="A138" s="57">
        <v>1</v>
      </c>
      <c r="B138" s="57" t="s">
        <v>53</v>
      </c>
      <c r="C138" s="8" t="s">
        <v>54</v>
      </c>
      <c r="D138" s="57" t="s">
        <v>30</v>
      </c>
      <c r="E138" s="57">
        <v>1</v>
      </c>
      <c r="F138" s="57" t="s">
        <v>66</v>
      </c>
      <c r="G138" s="57">
        <v>1</v>
      </c>
      <c r="H138" s="57" t="s">
        <v>32</v>
      </c>
      <c r="I138" s="57"/>
      <c r="J138" s="57">
        <v>240</v>
      </c>
      <c r="K138" s="57">
        <v>47</v>
      </c>
      <c r="L138" s="57">
        <v>95</v>
      </c>
      <c r="M138" s="57" t="s">
        <v>32</v>
      </c>
      <c r="N138" s="2">
        <f t="shared" ref="N138:N140" si="53">(IF(F138="OŽ",IF(L138=1,550.8,IF(L138=2,426.38,IF(L138=3,342.14,IF(L138=4,181.44,IF(L138=5,168.48,IF(L138=6,155.52,IF(L138=7,148.5,IF(L138=8,144,0))))))))+IF(L138&lt;=8,0,IF(L138&lt;=16,137.7,IF(L138&lt;=24,108,IF(L138&lt;=32,80.1,IF(L138&lt;=36,52.2,0)))))-IF(L138&lt;=8,0,IF(L138&lt;=16,(L138-9)*2.754,IF(L138&lt;=24,(L138-17)* 2.754,IF(L138&lt;=32,(L138-25)* 2.754,IF(L138&lt;=36,(L138-33)*2.754,0))))),0)+IF(F138="PČ",IF(L138=1,449,IF(L138=2,314.6,IF(L138=3,238,IF(L138=4,172,IF(L138=5,159,IF(L138=6,145,IF(L138=7,132,IF(L138=8,119,0))))))))+IF(L138&lt;=8,0,IF(L138&lt;=16,88,IF(L138&lt;=24,55,IF(L138&lt;=32,22,0))))-IF(L138&lt;=8,0,IF(L138&lt;=16,(L138-9)*2.245,IF(L138&lt;=24,(L138-17)*2.245,IF(L138&lt;=32,(L138-25)*2.245,0)))),0)+IF(F138="PČneol",IF(L138=1,85,IF(L138=2,64.61,IF(L138=3,50.76,IF(L138=4,16.25,IF(L138=5,15,IF(L138=6,13.75,IF(L138=7,12.5,IF(L138=8,11.25,0))))))))+IF(L138&lt;=8,0,IF(L138&lt;=16,9,0))-IF(L138&lt;=8,0,IF(L138&lt;=16,(L138-9)*0.425,0)),0)+IF(F138="PŽ",IF(L138=1,85,IF(L138=2,59.5,IF(L138=3,45,IF(L138=4,32.5,IF(L138=5,30,IF(L138=6,27.5,IF(L138=7,25,IF(L138=8,22.5,0))))))))+IF(L138&lt;=8,0,IF(L138&lt;=16,19,IF(L138&lt;=24,13,IF(L138&lt;=32,8,0))))-IF(L138&lt;=8,0,IF(L138&lt;=16,(L138-9)*0.425,IF(L138&lt;=24,(L138-17)*0.425,IF(L138&lt;=32,(L138-25)*0.425,0)))),0)+IF(F138="EČ",IF(L138=1,204,IF(L138=2,156.24,IF(L138=3,123.84,IF(L138=4,72,IF(L138=5,66,IF(L138=6,60,IF(L138=7,54,IF(L138=8,48,0))))))))+IF(L138&lt;=8,0,IF(L138&lt;=16,40,IF(L138&lt;=24,25,0)))-IF(L138&lt;=8,0,IF(L138&lt;=16,(L138-9)*1.02,IF(L138&lt;=24,(L138-17)*1.02,0))),0)+IF(F138="EČneol",IF(L138=1,68,IF(L138=2,51.69,IF(L138=3,40.61,IF(L138=4,13,IF(L138=5,12,IF(L138=6,11,IF(L138=7,10,IF(L138=8,9,0)))))))))+IF(F138="EŽ",IF(L138=1,68,IF(L138=2,47.6,IF(L138=3,36,IF(L138=4,18,IF(L138=5,16.5,IF(L138=6,15,IF(L138=7,13.5,IF(L138=8,12,0))))))))+IF(L138&lt;=8,0,IF(L138&lt;=16,10,IF(L138&lt;=24,6,0)))-IF(L138&lt;=8,0,IF(L138&lt;=16,(L138-9)*0.34,IF(L138&lt;=24,(L138-17)*0.34,0))),0)+IF(F138="PT",IF(L138=1,68,IF(L138=2,52.08,IF(L138=3,41.28,IF(L138=4,24,IF(L138=5,22,IF(L138=6,20,IF(L138=7,18,IF(L138=8,16,0))))))))+IF(L138&lt;=8,0,IF(L138&lt;=16,13,IF(L138&lt;=24,9,IF(L138&lt;=32,4,0))))-IF(L138&lt;=8,0,IF(L138&lt;=16,(L138-9)*0.34,IF(L138&lt;=24,(L138-17)*0.34,IF(L138&lt;=32,(L138-25)*0.34,0)))),0)+IF(F138="JOŽ",IF(L138=1,85,IF(L138=2,59.5,IF(L138=3,45,IF(L138=4,32.5,IF(L138=5,30,IF(L138=6,27.5,IF(L138=7,25,IF(L138=8,22.5,0))))))))+IF(L138&lt;=8,0,IF(L138&lt;=16,19,IF(L138&lt;=24,13,0)))-IF(L138&lt;=8,0,IF(L138&lt;=16,(L138-9)*0.425,IF(L138&lt;=24,(L138-17)*0.425,0))),0)+IF(F138="JPČ",IF(L138=1,68,IF(L138=2,47.6,IF(L138=3,36,IF(L138=4,26,IF(L138=5,24,IF(L138=6,22,IF(L138=7,20,IF(L138=8,18,0))))))))+IF(L138&lt;=8,0,IF(L138&lt;=16,13,IF(L138&lt;=24,9,0)))-IF(L138&lt;=8,0,IF(L138&lt;=16,(L138-9)*0.34,IF(L138&lt;=24,(L138-17)*0.34,0))),0)+IF(F138="JEČ",IF(L138=1,34,IF(L138=2,26.04,IF(L138=3,20.6,IF(L138=4,12,IF(L138=5,11,IF(L138=6,10,IF(L138=7,9,IF(L138=8,8,0))))))))+IF(L138&lt;=8,0,IF(L138&lt;=16,6,0))-IF(L138&lt;=8,0,IF(L138&lt;=16,(L138-9)*0.17,0)),0)+IF(F138="JEOF",IF(L138=1,34,IF(L138=2,26.04,IF(L138=3,20.6,IF(L138=4,12,IF(L138=5,11,IF(L138=6,10,IF(L138=7,9,IF(L138=8,8,0))))))))+IF(L138&lt;=8,0,IF(L138&lt;=16,6,0))-IF(L138&lt;=8,0,IF(L138&lt;=16,(L138-9)*0.17,0)),0)+IF(F138="JnPČ",IF(L138=1,51,IF(L138=2,35.7,IF(L138=3,27,IF(L138=4,19.5,IF(L138=5,18,IF(L138=6,16.5,IF(L138=7,15,IF(L138=8,13.5,0))))))))+IF(L138&lt;=8,0,IF(L138&lt;=16,10,0))-IF(L138&lt;=8,0,IF(L138&lt;=16,(L138-9)*0.255,0)),0)+IF(F138="JnEČ",IF(L138=1,25.5,IF(L138=2,19.53,IF(L138=3,15.48,IF(L138=4,9,IF(L138=5,8.25,IF(L138=6,7.5,IF(L138=7,6.75,IF(L138=8,6,0))))))))+IF(L138&lt;=8,0,IF(L138&lt;=16,5,0))-IF(L138&lt;=8,0,IF(L138&lt;=16,(L138-9)*0.1275,0)),0)+IF(F138="JčPČ",IF(L138=1,21.25,IF(L138=2,14.5,IF(L138=3,11.5,IF(L138=4,7,IF(L138=5,6.5,IF(L138=6,6,IF(L138=7,5.5,IF(L138=8,5,0))))))))+IF(L138&lt;=8,0,IF(L138&lt;=16,4,0))-IF(L138&lt;=8,0,IF(L138&lt;=16,(L138-9)*0.10625,0)),0)+IF(F138="JčEČ",IF(L138=1,17,IF(L138=2,13.02,IF(L138=3,10.32,IF(L138=4,6,IF(L138=5,5.5,IF(L138=6,5,IF(L138=7,4.5,IF(L138=8,4,0))))))))+IF(L138&lt;=8,0,IF(L138&lt;=16,3,0))-IF(L138&lt;=8,0,IF(L138&lt;=16,(L138-9)*0.085,0)),0)+IF(F138="NEAK",IF(L138=1,11.48,IF(L138=2,8.79,IF(L138=3,6.97,IF(L138=4,4.05,IF(L138=5,3.71,IF(L138=6,3.38,IF(L138=7,3.04,IF(L138=8,2.7,0))))))))+IF(L138&lt;=8,0,IF(L138&lt;=16,2,IF(L138&lt;=24,1.3,0)))-IF(L138&lt;=8,0,IF(L138&lt;=16,(L138-9)*0.0574,IF(L138&lt;=24,(L138-17)*0.0574,0))),0))*IF(L138&lt;0,1,IF(OR(F138="PČ",F138="PŽ",F138="PT"),IF(J138&lt;32,J138/32,1),1))* IF(L138&lt;0,1,IF(OR(F138="EČ",F138="EŽ",F138="JOŽ",F138="JPČ",F138="NEAK"),IF(J138&lt;24,J138/24,1),1))*IF(L138&lt;0,1,IF(OR(F138="PČneol",F138="JEČ",F138="JEOF",F138="JnPČ",F138="JnEČ",F138="JčPČ",F138="JčEČ"),IF(J138&lt;16,J138/16,1),1))*IF(L138&lt;0,1,IF(F138="EČneol",IF(J138&lt;8,J138/8,1),1))</f>
        <v>0</v>
      </c>
      <c r="O138" s="5">
        <f t="shared" ref="O138:O140" si="54">IF(F138="OŽ",N138,IF(H138="Ne",IF(J138*0.3&lt;J138-L138,N138,0),IF(J138*0.1&lt;J138-L138,N138,0)))</f>
        <v>0</v>
      </c>
      <c r="P138" s="3">
        <f t="shared" ref="P138:P140" si="55">IF(O138=0,0,IF(F138="OŽ",IF(L138&gt;35,0,IF(J138&gt;35,(36-L138)*1.836,((36-L138)-(36-J138))*1.836)),0)+IF(F138="PČ",IF(L138&gt;31,0,IF(J138&gt;31,(32-L138)*1.347,((32-L138)-(32-J138))*1.347)),0)+ IF(F138="PČneol",IF(L138&gt;15,0,IF(J138&gt;15,(16-L138)*0.255,((16-L138)-(16-J138))*0.255)),0)+IF(F138="PŽ",IF(L138&gt;31,0,IF(J138&gt;31,(32-L138)*0.255,((32-L138)-(32-J138))*0.255)),0)+IF(F138="EČ",IF(L138&gt;23,0,IF(J138&gt;23,(24-L138)*0.612,((24-L138)-(24-J138))*0.612)),0)+IF(F138="EČneol",IF(L138&gt;7,0,IF(J138&gt;7,(8-L138)*0.204,((8-L138)-(8-J138))*0.204)),0)+IF(F138="EŽ",IF(L138&gt;23,0,IF(J138&gt;23,(24-L138)*0.204,((24-L138)-(24-J138))*0.204)),0)+IF(F138="PT",IF(L138&gt;31,0,IF(J138&gt;31,(32-L138)*0.204,((32-L138)-(32-J138))*0.204)),0)+IF(F138="JOŽ",IF(L138&gt;23,0,IF(J138&gt;23,(24-L138)*0.255,((24-L138)-(24-J138))*0.255)),0)+IF(F138="JPČ",IF(L138&gt;23,0,IF(J138&gt;23,(24-L138)*0.204,((24-L138)-(24-J138))*0.204)),0)+IF(F138="JEČ",IF(L138&gt;15,0,IF(J138&gt;15,(16-L138)*0.102,((16-L138)-(16-J138))*0.102)),0)+IF(F138="JEOF",IF(L138&gt;15,0,IF(J138&gt;15,(16-L138)*0.102,((16-L138)-(16-J138))*0.102)),0)+IF(F138="JnPČ",IF(L138&gt;15,0,IF(J138&gt;15,(16-L138)*0.153,((16-L138)-(16-J138))*0.153)),0)+IF(F138="JnEČ",IF(L138&gt;15,0,IF(J138&gt;15,(16-L138)*0.0765,((16-L138)-(16-J138))*0.0765)),0)+IF(F138="JčPČ",IF(L138&gt;15,0,IF(J138&gt;15,(16-L138)*0.06375,((16-L138)-(16-J138))*0.06375)),0)+IF(F138="JčEČ",IF(L138&gt;15,0,IF(J138&gt;15,(16-L138)*0.051,((16-L138)-(16-J138))*0.051)),0)+IF(F138="NEAK",IF(L138&gt;23,0,IF(J138&gt;23,(24-L138)*0.03444,((24-L138)-(24-J138))*0.03444)),0))</f>
        <v>0</v>
      </c>
      <c r="Q138" s="7">
        <f t="shared" ref="Q138:Q140" si="56">IF(ISERROR(P138*100/N138),0,(P138*100/N138))</f>
        <v>0</v>
      </c>
      <c r="R138" s="6">
        <f>IF(Q138&lt;=30,O138+P138,O138+O138*0.3)*IF(G138=1,0.4,IF(G138=2,0.75,IF(G138="1 (kas 4 m. 1 k. nerengiamos)",0.52,1)))*IF(D138="olimpinė",1,IF(M138="Ne",0.5,1))*IF(OR(A$5="Lietuvos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federacija"),IF(OR(J138&lt;8,K138&lt;16),0,1),1)*E138*IF(I138&lt;=1,1,1/I138)*IF(OR(A$5="Lietuvos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39" spans="1:18">
      <c r="A139" s="57">
        <v>2</v>
      </c>
      <c r="B139" s="57" t="s">
        <v>53</v>
      </c>
      <c r="C139" s="8" t="s">
        <v>93</v>
      </c>
      <c r="D139" s="57" t="s">
        <v>30</v>
      </c>
      <c r="E139" s="57">
        <v>1</v>
      </c>
      <c r="F139" s="57" t="s">
        <v>66</v>
      </c>
      <c r="G139" s="57">
        <v>1</v>
      </c>
      <c r="H139" s="57" t="s">
        <v>32</v>
      </c>
      <c r="I139" s="57"/>
      <c r="J139" s="57">
        <v>120</v>
      </c>
      <c r="K139" s="57">
        <v>47</v>
      </c>
      <c r="L139" s="57">
        <v>24</v>
      </c>
      <c r="M139" s="57" t="s">
        <v>32</v>
      </c>
      <c r="N139" s="2">
        <f t="shared" si="53"/>
        <v>39.284999999999997</v>
      </c>
      <c r="O139" s="5">
        <f t="shared" si="54"/>
        <v>39.284999999999997</v>
      </c>
      <c r="P139" s="3">
        <f t="shared" si="55"/>
        <v>10.776</v>
      </c>
      <c r="Q139" s="7">
        <f t="shared" si="56"/>
        <v>27.430316914852998</v>
      </c>
      <c r="R139" s="6">
        <f>IF(Q139&lt;=30,O139+P139,O139+O139*0.3)*IF(G139=1,0.4,IF(G139=2,0.75,IF(G139="1 (kas 4 m. 1 k. nerengiamos)",0.52,1)))*IF(D139="olimpinė",1,IF(M139="Ne",0.5,1))*IF(OR(A$5="Lietuvos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federacija"),IF(OR(J139&lt;8,K139&lt;16),0,1),1)*E139*IF(I139&lt;=1,1,1/I139)*IF(OR(A$5="Lietuvos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20.0244</v>
      </c>
    </row>
    <row r="140" spans="1:18">
      <c r="A140" s="57">
        <v>3</v>
      </c>
      <c r="B140" s="57"/>
      <c r="C140" s="8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2">
        <f t="shared" si="53"/>
        <v>0</v>
      </c>
      <c r="O140" s="5">
        <f t="shared" si="54"/>
        <v>0</v>
      </c>
      <c r="P140" s="3">
        <f t="shared" si="55"/>
        <v>0</v>
      </c>
      <c r="Q140" s="7">
        <f t="shared" si="56"/>
        <v>0</v>
      </c>
      <c r="R140" s="6">
        <f>IF(Q140&lt;=30,O140+P140,O140+O140*0.3)*IF(G140=1,0.4,IF(G140=2,0.75,IF(G140="1 (kas 4 m. 1 k. nerengiamos)",0.52,1)))*IF(D140="olimpinė",1,IF(M140="Ne",0.5,1))*IF(OR(A$5="Lietuvos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federacija"),IF(OR(J140&lt;8,K140&lt;16),0,1),1)*E140*IF(I140&lt;=1,1,1/I140)*IF(OR(A$5="Lietuvos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41" spans="1:18" ht="13.9" customHeight="1">
      <c r="A141" s="69" t="s">
        <v>35</v>
      </c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0"/>
      <c r="P141" s="70"/>
      <c r="Q141" s="71"/>
      <c r="R141" s="6">
        <f>SUM(R138:R140)</f>
        <v>20.0244</v>
      </c>
    </row>
    <row r="142" spans="1:18" ht="15.75">
      <c r="A142" s="18" t="s">
        <v>36</v>
      </c>
      <c r="B142" s="18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1"/>
    </row>
    <row r="143" spans="1:18">
      <c r="A143" s="43" t="s">
        <v>45</v>
      </c>
      <c r="B143" s="43"/>
      <c r="C143" s="43"/>
      <c r="D143" s="43"/>
      <c r="E143" s="43"/>
      <c r="F143" s="43"/>
      <c r="G143" s="43"/>
      <c r="H143" s="43"/>
      <c r="I143" s="43"/>
      <c r="J143" s="50"/>
      <c r="K143" s="50"/>
      <c r="L143" s="50"/>
      <c r="M143" s="50"/>
      <c r="N143" s="50"/>
      <c r="O143" s="50"/>
      <c r="P143" s="50"/>
      <c r="Q143" s="50"/>
      <c r="R143" s="51"/>
    </row>
    <row r="144" spans="1:18">
      <c r="A144" s="43"/>
      <c r="B144" s="43"/>
      <c r="C144" s="43"/>
      <c r="D144" s="43"/>
      <c r="E144" s="43"/>
      <c r="F144" s="43"/>
      <c r="G144" s="43"/>
      <c r="H144" s="43"/>
      <c r="I144" s="43"/>
      <c r="J144" s="50"/>
      <c r="K144" s="50"/>
      <c r="L144" s="50"/>
      <c r="M144" s="50"/>
      <c r="N144" s="50"/>
      <c r="O144" s="50"/>
      <c r="P144" s="50"/>
      <c r="Q144" s="50"/>
      <c r="R144" s="51"/>
    </row>
    <row r="145" spans="1:18" ht="13.9" customHeight="1">
      <c r="A145" s="65" t="s">
        <v>94</v>
      </c>
      <c r="B145" s="66"/>
      <c r="C145" s="66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54"/>
    </row>
    <row r="146" spans="1:18" ht="15.6" customHeight="1">
      <c r="A146" s="67" t="s">
        <v>27</v>
      </c>
      <c r="B146" s="68"/>
      <c r="C146" s="68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54"/>
    </row>
    <row r="147" spans="1:18" ht="13.9" customHeight="1">
      <c r="A147" s="65" t="s">
        <v>95</v>
      </c>
      <c r="B147" s="66"/>
      <c r="C147" s="66"/>
      <c r="D147" s="66"/>
      <c r="E147" s="66"/>
      <c r="F147" s="66"/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54"/>
    </row>
    <row r="148" spans="1:18">
      <c r="A148" s="57">
        <v>1</v>
      </c>
      <c r="B148" s="57" t="s">
        <v>53</v>
      </c>
      <c r="C148" s="8" t="s">
        <v>54</v>
      </c>
      <c r="D148" s="57" t="s">
        <v>30</v>
      </c>
      <c r="E148" s="57">
        <v>1</v>
      </c>
      <c r="F148" s="57" t="s">
        <v>66</v>
      </c>
      <c r="G148" s="57">
        <v>1</v>
      </c>
      <c r="H148" s="57" t="s">
        <v>32</v>
      </c>
      <c r="I148" s="57"/>
      <c r="J148" s="57">
        <v>240</v>
      </c>
      <c r="K148" s="57">
        <v>53</v>
      </c>
      <c r="L148" s="57">
        <v>48</v>
      </c>
      <c r="M148" s="57" t="s">
        <v>32</v>
      </c>
      <c r="N148" s="2">
        <f t="shared" ref="N148:N149" si="57">(IF(F148="OŽ",IF(L148=1,550.8,IF(L148=2,426.38,IF(L148=3,342.14,IF(L148=4,181.44,IF(L148=5,168.48,IF(L148=6,155.52,IF(L148=7,148.5,IF(L148=8,144,0))))))))+IF(L148&lt;=8,0,IF(L148&lt;=16,137.7,IF(L148&lt;=24,108,IF(L148&lt;=32,80.1,IF(L148&lt;=36,52.2,0)))))-IF(L148&lt;=8,0,IF(L148&lt;=16,(L148-9)*2.754,IF(L148&lt;=24,(L148-17)* 2.754,IF(L148&lt;=32,(L148-25)* 2.754,IF(L148&lt;=36,(L148-33)*2.754,0))))),0)+IF(F148="PČ",IF(L148=1,449,IF(L148=2,314.6,IF(L148=3,238,IF(L148=4,172,IF(L148=5,159,IF(L148=6,145,IF(L148=7,132,IF(L148=8,119,0))))))))+IF(L148&lt;=8,0,IF(L148&lt;=16,88,IF(L148&lt;=24,55,IF(L148&lt;=32,22,0))))-IF(L148&lt;=8,0,IF(L148&lt;=16,(L148-9)*2.245,IF(L148&lt;=24,(L148-17)*2.245,IF(L148&lt;=32,(L148-25)*2.245,0)))),0)+IF(F148="PČneol",IF(L148=1,85,IF(L148=2,64.61,IF(L148=3,50.76,IF(L148=4,16.25,IF(L148=5,15,IF(L148=6,13.75,IF(L148=7,12.5,IF(L148=8,11.25,0))))))))+IF(L148&lt;=8,0,IF(L148&lt;=16,9,0))-IF(L148&lt;=8,0,IF(L148&lt;=16,(L148-9)*0.425,0)),0)+IF(F148="PŽ",IF(L148=1,85,IF(L148=2,59.5,IF(L148=3,45,IF(L148=4,32.5,IF(L148=5,30,IF(L148=6,27.5,IF(L148=7,25,IF(L148=8,22.5,0))))))))+IF(L148&lt;=8,0,IF(L148&lt;=16,19,IF(L148&lt;=24,13,IF(L148&lt;=32,8,0))))-IF(L148&lt;=8,0,IF(L148&lt;=16,(L148-9)*0.425,IF(L148&lt;=24,(L148-17)*0.425,IF(L148&lt;=32,(L148-25)*0.425,0)))),0)+IF(F148="EČ",IF(L148=1,204,IF(L148=2,156.24,IF(L148=3,123.84,IF(L148=4,72,IF(L148=5,66,IF(L148=6,60,IF(L148=7,54,IF(L148=8,48,0))))))))+IF(L148&lt;=8,0,IF(L148&lt;=16,40,IF(L148&lt;=24,25,0)))-IF(L148&lt;=8,0,IF(L148&lt;=16,(L148-9)*1.02,IF(L148&lt;=24,(L148-17)*1.02,0))),0)+IF(F148="EČneol",IF(L148=1,68,IF(L148=2,51.69,IF(L148=3,40.61,IF(L148=4,13,IF(L148=5,12,IF(L148=6,11,IF(L148=7,10,IF(L148=8,9,0)))))))))+IF(F148="EŽ",IF(L148=1,68,IF(L148=2,47.6,IF(L148=3,36,IF(L148=4,18,IF(L148=5,16.5,IF(L148=6,15,IF(L148=7,13.5,IF(L148=8,12,0))))))))+IF(L148&lt;=8,0,IF(L148&lt;=16,10,IF(L148&lt;=24,6,0)))-IF(L148&lt;=8,0,IF(L148&lt;=16,(L148-9)*0.34,IF(L148&lt;=24,(L148-17)*0.34,0))),0)+IF(F148="PT",IF(L148=1,68,IF(L148=2,52.08,IF(L148=3,41.28,IF(L148=4,24,IF(L148=5,22,IF(L148=6,20,IF(L148=7,18,IF(L148=8,16,0))))))))+IF(L148&lt;=8,0,IF(L148&lt;=16,13,IF(L148&lt;=24,9,IF(L148&lt;=32,4,0))))-IF(L148&lt;=8,0,IF(L148&lt;=16,(L148-9)*0.34,IF(L148&lt;=24,(L148-17)*0.34,IF(L148&lt;=32,(L148-25)*0.34,0)))),0)+IF(F148="JOŽ",IF(L148=1,85,IF(L148=2,59.5,IF(L148=3,45,IF(L148=4,32.5,IF(L148=5,30,IF(L148=6,27.5,IF(L148=7,25,IF(L148=8,22.5,0))))))))+IF(L148&lt;=8,0,IF(L148&lt;=16,19,IF(L148&lt;=24,13,0)))-IF(L148&lt;=8,0,IF(L148&lt;=16,(L148-9)*0.425,IF(L148&lt;=24,(L148-17)*0.425,0))),0)+IF(F148="JPČ",IF(L148=1,68,IF(L148=2,47.6,IF(L148=3,36,IF(L148=4,26,IF(L148=5,24,IF(L148=6,22,IF(L148=7,20,IF(L148=8,18,0))))))))+IF(L148&lt;=8,0,IF(L148&lt;=16,13,IF(L148&lt;=24,9,0)))-IF(L148&lt;=8,0,IF(L148&lt;=16,(L148-9)*0.34,IF(L148&lt;=24,(L148-17)*0.34,0))),0)+IF(F148="JEČ",IF(L148=1,34,IF(L148=2,26.04,IF(L148=3,20.6,IF(L148=4,12,IF(L148=5,11,IF(L148=6,10,IF(L148=7,9,IF(L148=8,8,0))))))))+IF(L148&lt;=8,0,IF(L148&lt;=16,6,0))-IF(L148&lt;=8,0,IF(L148&lt;=16,(L148-9)*0.17,0)),0)+IF(F148="JEOF",IF(L148=1,34,IF(L148=2,26.04,IF(L148=3,20.6,IF(L148=4,12,IF(L148=5,11,IF(L148=6,10,IF(L148=7,9,IF(L148=8,8,0))))))))+IF(L148&lt;=8,0,IF(L148&lt;=16,6,0))-IF(L148&lt;=8,0,IF(L148&lt;=16,(L148-9)*0.17,0)),0)+IF(F148="JnPČ",IF(L148=1,51,IF(L148=2,35.7,IF(L148=3,27,IF(L148=4,19.5,IF(L148=5,18,IF(L148=6,16.5,IF(L148=7,15,IF(L148=8,13.5,0))))))))+IF(L148&lt;=8,0,IF(L148&lt;=16,10,0))-IF(L148&lt;=8,0,IF(L148&lt;=16,(L148-9)*0.255,0)),0)+IF(F148="JnEČ",IF(L148=1,25.5,IF(L148=2,19.53,IF(L148=3,15.48,IF(L148=4,9,IF(L148=5,8.25,IF(L148=6,7.5,IF(L148=7,6.75,IF(L148=8,6,0))))))))+IF(L148&lt;=8,0,IF(L148&lt;=16,5,0))-IF(L148&lt;=8,0,IF(L148&lt;=16,(L148-9)*0.1275,0)),0)+IF(F148="JčPČ",IF(L148=1,21.25,IF(L148=2,14.5,IF(L148=3,11.5,IF(L148=4,7,IF(L148=5,6.5,IF(L148=6,6,IF(L148=7,5.5,IF(L148=8,5,0))))))))+IF(L148&lt;=8,0,IF(L148&lt;=16,4,0))-IF(L148&lt;=8,0,IF(L148&lt;=16,(L148-9)*0.10625,0)),0)+IF(F148="JčEČ",IF(L148=1,17,IF(L148=2,13.02,IF(L148=3,10.32,IF(L148=4,6,IF(L148=5,5.5,IF(L148=6,5,IF(L148=7,4.5,IF(L148=8,4,0))))))))+IF(L148&lt;=8,0,IF(L148&lt;=16,3,0))-IF(L148&lt;=8,0,IF(L148&lt;=16,(L148-9)*0.085,0)),0)+IF(F148="NEAK",IF(L148=1,11.48,IF(L148=2,8.79,IF(L148=3,6.97,IF(L148=4,4.05,IF(L148=5,3.71,IF(L148=6,3.38,IF(L148=7,3.04,IF(L148=8,2.7,0))))))))+IF(L148&lt;=8,0,IF(L148&lt;=16,2,IF(L148&lt;=24,1.3,0)))-IF(L148&lt;=8,0,IF(L148&lt;=16,(L148-9)*0.0574,IF(L148&lt;=24,(L148-17)*0.0574,0))),0))*IF(L148&lt;0,1,IF(OR(F148="PČ",F148="PŽ",F148="PT"),IF(J148&lt;32,J148/32,1),1))* IF(L148&lt;0,1,IF(OR(F148="EČ",F148="EŽ",F148="JOŽ",F148="JPČ",F148="NEAK"),IF(J148&lt;24,J148/24,1),1))*IF(L148&lt;0,1,IF(OR(F148="PČneol",F148="JEČ",F148="JEOF",F148="JnPČ",F148="JnEČ",F148="JčPČ",F148="JčEČ"),IF(J148&lt;16,J148/16,1),1))*IF(L148&lt;0,1,IF(F148="EČneol",IF(J148&lt;8,J148/8,1),1))</f>
        <v>0</v>
      </c>
      <c r="O148" s="5">
        <f t="shared" ref="O148:O149" si="58">IF(F148="OŽ",N148,IF(H148="Ne",IF(J148*0.3&lt;J148-L148,N148,0),IF(J148*0.1&lt;J148-L148,N148,0)))</f>
        <v>0</v>
      </c>
      <c r="P148" s="3">
        <f t="shared" ref="P148:P149" si="59">IF(O148=0,0,IF(F148="OŽ",IF(L148&gt;35,0,IF(J148&gt;35,(36-L148)*1.836,((36-L148)-(36-J148))*1.836)),0)+IF(F148="PČ",IF(L148&gt;31,0,IF(J148&gt;31,(32-L148)*1.347,((32-L148)-(32-J148))*1.347)),0)+ IF(F148="PČneol",IF(L148&gt;15,0,IF(J148&gt;15,(16-L148)*0.255,((16-L148)-(16-J148))*0.255)),0)+IF(F148="PŽ",IF(L148&gt;31,0,IF(J148&gt;31,(32-L148)*0.255,((32-L148)-(32-J148))*0.255)),0)+IF(F148="EČ",IF(L148&gt;23,0,IF(J148&gt;23,(24-L148)*0.612,((24-L148)-(24-J148))*0.612)),0)+IF(F148="EČneol",IF(L148&gt;7,0,IF(J148&gt;7,(8-L148)*0.204,((8-L148)-(8-J148))*0.204)),0)+IF(F148="EŽ",IF(L148&gt;23,0,IF(J148&gt;23,(24-L148)*0.204,((24-L148)-(24-J148))*0.204)),0)+IF(F148="PT",IF(L148&gt;31,0,IF(J148&gt;31,(32-L148)*0.204,((32-L148)-(32-J148))*0.204)),0)+IF(F148="JOŽ",IF(L148&gt;23,0,IF(J148&gt;23,(24-L148)*0.255,((24-L148)-(24-J148))*0.255)),0)+IF(F148="JPČ",IF(L148&gt;23,0,IF(J148&gt;23,(24-L148)*0.204,((24-L148)-(24-J148))*0.204)),0)+IF(F148="JEČ",IF(L148&gt;15,0,IF(J148&gt;15,(16-L148)*0.102,((16-L148)-(16-J148))*0.102)),0)+IF(F148="JEOF",IF(L148&gt;15,0,IF(J148&gt;15,(16-L148)*0.102,((16-L148)-(16-J148))*0.102)),0)+IF(F148="JnPČ",IF(L148&gt;15,0,IF(J148&gt;15,(16-L148)*0.153,((16-L148)-(16-J148))*0.153)),0)+IF(F148="JnEČ",IF(L148&gt;15,0,IF(J148&gt;15,(16-L148)*0.0765,((16-L148)-(16-J148))*0.0765)),0)+IF(F148="JčPČ",IF(L148&gt;15,0,IF(J148&gt;15,(16-L148)*0.06375,((16-L148)-(16-J148))*0.06375)),0)+IF(F148="JčEČ",IF(L148&gt;15,0,IF(J148&gt;15,(16-L148)*0.051,((16-L148)-(16-J148))*0.051)),0)+IF(F148="NEAK",IF(L148&gt;23,0,IF(J148&gt;23,(24-L148)*0.03444,((24-L148)-(24-J148))*0.03444)),0))</f>
        <v>0</v>
      </c>
      <c r="Q148" s="7">
        <f t="shared" ref="Q148:Q149" si="60">IF(ISERROR(P148*100/N148),0,(P148*100/N148))</f>
        <v>0</v>
      </c>
      <c r="R148" s="6">
        <f t="shared" ref="R148:R149" si="61">IF(Q148&lt;=30,O148+P148,O148+O148*0.3)*IF(G148=1,0.4,IF(G148=2,0.75,IF(G148="1 (kas 4 m. 1 k. nerengiamos)",0.52,1)))*IF(D148="olimpinė",1,IF(M148="Ne",0.5,1))*IF(OR(A$5="Lietuvos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federacija"),IF(OR(J148&lt;8,K148&lt;16),0,1),1)*E148*IF(I148&lt;=1,1,1/I148)*IF(OR(A$5="Lietuvos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49" spans="1:18">
      <c r="A149" s="57">
        <v>2</v>
      </c>
      <c r="B149" s="57" t="s">
        <v>53</v>
      </c>
      <c r="C149" s="8" t="s">
        <v>93</v>
      </c>
      <c r="D149" s="57" t="s">
        <v>30</v>
      </c>
      <c r="E149" s="57">
        <v>1</v>
      </c>
      <c r="F149" s="57" t="s">
        <v>66</v>
      </c>
      <c r="G149" s="57">
        <v>1</v>
      </c>
      <c r="H149" s="57" t="s">
        <v>32</v>
      </c>
      <c r="I149" s="57"/>
      <c r="J149" s="57">
        <v>120</v>
      </c>
      <c r="K149" s="57">
        <v>53</v>
      </c>
      <c r="L149" s="57">
        <v>24</v>
      </c>
      <c r="M149" s="57" t="s">
        <v>32</v>
      </c>
      <c r="N149" s="2">
        <f t="shared" si="57"/>
        <v>39.284999999999997</v>
      </c>
      <c r="O149" s="5">
        <f t="shared" si="58"/>
        <v>39.284999999999997</v>
      </c>
      <c r="P149" s="3">
        <f t="shared" si="59"/>
        <v>10.776</v>
      </c>
      <c r="Q149" s="7">
        <f t="shared" si="60"/>
        <v>27.430316914852998</v>
      </c>
      <c r="R149" s="6">
        <f t="shared" si="61"/>
        <v>20.0244</v>
      </c>
    </row>
    <row r="150" spans="1:18" ht="13.9" customHeight="1">
      <c r="A150" s="69" t="s">
        <v>35</v>
      </c>
      <c r="B150" s="70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1"/>
      <c r="R150" s="6">
        <f>SUM(R148:R149)</f>
        <v>20.0244</v>
      </c>
    </row>
    <row r="151" spans="1:18" ht="15.75">
      <c r="A151" s="18" t="s">
        <v>36</v>
      </c>
      <c r="B151" s="18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1"/>
    </row>
    <row r="152" spans="1:18">
      <c r="A152" s="43" t="s">
        <v>45</v>
      </c>
      <c r="B152" s="43"/>
      <c r="C152" s="43"/>
      <c r="D152" s="43"/>
      <c r="E152" s="43"/>
      <c r="F152" s="43"/>
      <c r="G152" s="43"/>
      <c r="H152" s="43"/>
      <c r="I152" s="43"/>
      <c r="J152" s="50"/>
      <c r="K152" s="50"/>
      <c r="L152" s="50"/>
      <c r="M152" s="50"/>
      <c r="N152" s="50"/>
      <c r="O152" s="50"/>
      <c r="P152" s="50"/>
      <c r="Q152" s="50"/>
      <c r="R152" s="51"/>
    </row>
    <row r="153" spans="1:18">
      <c r="A153" s="43"/>
      <c r="B153" s="43"/>
      <c r="C153" s="43"/>
      <c r="D153" s="43"/>
      <c r="E153" s="43"/>
      <c r="F153" s="43"/>
      <c r="G153" s="43"/>
      <c r="H153" s="43"/>
      <c r="I153" s="43"/>
      <c r="J153" s="50"/>
      <c r="K153" s="50"/>
      <c r="L153" s="50"/>
      <c r="M153" s="50"/>
      <c r="N153" s="50"/>
      <c r="O153" s="50"/>
      <c r="P153" s="50"/>
      <c r="Q153" s="50"/>
      <c r="R153" s="51"/>
    </row>
    <row r="154" spans="1:18">
      <c r="A154" s="65" t="s">
        <v>96</v>
      </c>
      <c r="B154" s="66"/>
      <c r="C154" s="66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54"/>
    </row>
    <row r="155" spans="1:18" ht="18">
      <c r="A155" s="67" t="s">
        <v>27</v>
      </c>
      <c r="B155" s="68"/>
      <c r="C155" s="68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54"/>
    </row>
    <row r="156" spans="1:18">
      <c r="A156" s="65" t="s">
        <v>80</v>
      </c>
      <c r="B156" s="66"/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54"/>
    </row>
    <row r="157" spans="1:18">
      <c r="A157" s="57">
        <v>1</v>
      </c>
      <c r="B157" s="57" t="s">
        <v>82</v>
      </c>
      <c r="C157" s="8" t="s">
        <v>65</v>
      </c>
      <c r="D157" s="57" t="s">
        <v>30</v>
      </c>
      <c r="E157" s="57">
        <v>1</v>
      </c>
      <c r="F157" s="57" t="s">
        <v>66</v>
      </c>
      <c r="G157" s="57">
        <v>1</v>
      </c>
      <c r="H157" s="57" t="s">
        <v>32</v>
      </c>
      <c r="I157" s="57"/>
      <c r="J157" s="57">
        <v>132</v>
      </c>
      <c r="K157" s="57">
        <v>132</v>
      </c>
      <c r="L157" s="57">
        <v>47</v>
      </c>
      <c r="M157" s="57" t="s">
        <v>81</v>
      </c>
      <c r="N157" s="2">
        <f>(IF(F157="OŽ",IF(L157=1,550.8,IF(L157=2,426.38,IF(L157=3,342.14,IF(L157=4,181.44,IF(L157=5,168.48,IF(L157=6,155.52,IF(L157=7,148.5,IF(L157=8,144,0))))))))+IF(L157&lt;=8,0,IF(L157&lt;=16,137.7,IF(L157&lt;=24,108,IF(L157&lt;=32,80.1,IF(L157&lt;=36,52.2,0)))))-IF(L157&lt;=8,0,IF(L157&lt;=16,(L157-9)*2.754,IF(L157&lt;=24,(L157-17)* 2.754,IF(L157&lt;=32,(L157-25)* 2.754,IF(L157&lt;=36,(L157-33)*2.754,0))))),0)+IF(F157="PČ",IF(L157=1,449,IF(L157=2,314.6,IF(L157=3,238,IF(L157=4,172,IF(L157=5,159,IF(L157=6,145,IF(L157=7,132,IF(L157=8,119,0))))))))+IF(L157&lt;=8,0,IF(L157&lt;=16,88,IF(L157&lt;=24,55,IF(L157&lt;=32,22,0))))-IF(L157&lt;=8,0,IF(L157&lt;=16,(L157-9)*2.245,IF(L157&lt;=24,(L157-17)*2.245,IF(L157&lt;=32,(L157-25)*2.245,0)))),0)+IF(F157="PČneol",IF(L157=1,85,IF(L157=2,64.61,IF(L157=3,50.76,IF(L157=4,16.25,IF(L157=5,15,IF(L157=6,13.75,IF(L157=7,12.5,IF(L157=8,11.25,0))))))))+IF(L157&lt;=8,0,IF(L157&lt;=16,9,0))-IF(L157&lt;=8,0,IF(L157&lt;=16,(L157-9)*0.425,0)),0)+IF(F157="PŽ",IF(L157=1,85,IF(L157=2,59.5,IF(L157=3,45,IF(L157=4,32.5,IF(L157=5,30,IF(L157=6,27.5,IF(L157=7,25,IF(L157=8,22.5,0))))))))+IF(L157&lt;=8,0,IF(L157&lt;=16,19,IF(L157&lt;=24,13,IF(L157&lt;=32,8,0))))-IF(L157&lt;=8,0,IF(L157&lt;=16,(L157-9)*0.425,IF(L157&lt;=24,(L157-17)*0.425,IF(L157&lt;=32,(L157-25)*0.425,0)))),0)+IF(F157="EČ",IF(L157=1,204,IF(L157=2,156.24,IF(L157=3,123.84,IF(L157=4,72,IF(L157=5,66,IF(L157=6,60,IF(L157=7,54,IF(L157=8,48,0))))))))+IF(L157&lt;=8,0,IF(L157&lt;=16,40,IF(L157&lt;=24,25,0)))-IF(L157&lt;=8,0,IF(L157&lt;=16,(L157-9)*1.02,IF(L157&lt;=24,(L157-17)*1.02,0))),0)+IF(F157="EČneol",IF(L157=1,68,IF(L157=2,51.69,IF(L157=3,40.61,IF(L157=4,13,IF(L157=5,12,IF(L157=6,11,IF(L157=7,10,IF(L157=8,9,0)))))))))+IF(F157="EŽ",IF(L157=1,68,IF(L157=2,47.6,IF(L157=3,36,IF(L157=4,18,IF(L157=5,16.5,IF(L157=6,15,IF(L157=7,13.5,IF(L157=8,12,0))))))))+IF(L157&lt;=8,0,IF(L157&lt;=16,10,IF(L157&lt;=24,6,0)))-IF(L157&lt;=8,0,IF(L157&lt;=16,(L157-9)*0.34,IF(L157&lt;=24,(L157-17)*0.34,0))),0)+IF(F157="PT",IF(L157=1,68,IF(L157=2,52.08,IF(L157=3,41.28,IF(L157=4,24,IF(L157=5,22,IF(L157=6,20,IF(L157=7,18,IF(L157=8,16,0))))))))+IF(L157&lt;=8,0,IF(L157&lt;=16,13,IF(L157&lt;=24,9,IF(L157&lt;=32,4,0))))-IF(L157&lt;=8,0,IF(L157&lt;=16,(L157-9)*0.34,IF(L157&lt;=24,(L157-17)*0.34,IF(L157&lt;=32,(L157-25)*0.34,0)))),0)+IF(F157="JOŽ",IF(L157=1,85,IF(L157=2,59.5,IF(L157=3,45,IF(L157=4,32.5,IF(L157=5,30,IF(L157=6,27.5,IF(L157=7,25,IF(L157=8,22.5,0))))))))+IF(L157&lt;=8,0,IF(L157&lt;=16,19,IF(L157&lt;=24,13,0)))-IF(L157&lt;=8,0,IF(L157&lt;=16,(L157-9)*0.425,IF(L157&lt;=24,(L157-17)*0.425,0))),0)+IF(F157="JPČ",IF(L157=1,68,IF(L157=2,47.6,IF(L157=3,36,IF(L157=4,26,IF(L157=5,24,IF(L157=6,22,IF(L157=7,20,IF(L157=8,18,0))))))))+IF(L157&lt;=8,0,IF(L157&lt;=16,13,IF(L157&lt;=24,9,0)))-IF(L157&lt;=8,0,IF(L157&lt;=16,(L157-9)*0.34,IF(L157&lt;=24,(L157-17)*0.34,0))),0)+IF(F157="JEČ",IF(L157=1,34,IF(L157=2,26.04,IF(L157=3,20.6,IF(L157=4,12,IF(L157=5,11,IF(L157=6,10,IF(L157=7,9,IF(L157=8,8,0))))))))+IF(L157&lt;=8,0,IF(L157&lt;=16,6,0))-IF(L157&lt;=8,0,IF(L157&lt;=16,(L157-9)*0.17,0)),0)+IF(F157="JEOF",IF(L157=1,34,IF(L157=2,26.04,IF(L157=3,20.6,IF(L157=4,12,IF(L157=5,11,IF(L157=6,10,IF(L157=7,9,IF(L157=8,8,0))))))))+IF(L157&lt;=8,0,IF(L157&lt;=16,6,0))-IF(L157&lt;=8,0,IF(L157&lt;=16,(L157-9)*0.17,0)),0)+IF(F157="JnPČ",IF(L157=1,51,IF(L157=2,35.7,IF(L157=3,27,IF(L157=4,19.5,IF(L157=5,18,IF(L157=6,16.5,IF(L157=7,15,IF(L157=8,13.5,0))))))))+IF(L157&lt;=8,0,IF(L157&lt;=16,10,0))-IF(L157&lt;=8,0,IF(L157&lt;=16,(L157-9)*0.255,0)),0)+IF(F157="JnEČ",IF(L157=1,25.5,IF(L157=2,19.53,IF(L157=3,15.48,IF(L157=4,9,IF(L157=5,8.25,IF(L157=6,7.5,IF(L157=7,6.75,IF(L157=8,6,0))))))))+IF(L157&lt;=8,0,IF(L157&lt;=16,5,0))-IF(L157&lt;=8,0,IF(L157&lt;=16,(L157-9)*0.1275,0)),0)+IF(F157="JčPČ",IF(L157=1,21.25,IF(L157=2,14.5,IF(L157=3,11.5,IF(L157=4,7,IF(L157=5,6.5,IF(L157=6,6,IF(L157=7,5.5,IF(L157=8,5,0))))))))+IF(L157&lt;=8,0,IF(L157&lt;=16,4,0))-IF(L157&lt;=8,0,IF(L157&lt;=16,(L157-9)*0.10625,0)),0)+IF(F157="JčEČ",IF(L157=1,17,IF(L157=2,13.02,IF(L157=3,10.32,IF(L157=4,6,IF(L157=5,5.5,IF(L157=6,5,IF(L157=7,4.5,IF(L157=8,4,0))))))))+IF(L157&lt;=8,0,IF(L157&lt;=16,3,0))-IF(L157&lt;=8,0,IF(L157&lt;=16,(L157-9)*0.085,0)),0)+IF(F157="NEAK",IF(L157=1,11.48,IF(L157=2,8.79,IF(L157=3,6.97,IF(L157=4,4.05,IF(L157=5,3.71,IF(L157=6,3.38,IF(L157=7,3.04,IF(L157=8,2.7,0))))))))+IF(L157&lt;=8,0,IF(L157&lt;=16,2,IF(L157&lt;=24,1.3,0)))-IF(L157&lt;=8,0,IF(L157&lt;=16,(L157-9)*0.0574,IF(L157&lt;=24,(L157-17)*0.0574,0))),0))*IF(L157&lt;0,1,IF(OR(F157="PČ",F157="PŽ",F157="PT"),IF(J157&lt;32,J157/32,1),1))* IF(L157&lt;0,1,IF(OR(F157="EČ",F157="EŽ",F157="JOŽ",F157="JPČ",F157="NEAK"),IF(J157&lt;24,J157/24,1),1))*IF(L157&lt;0,1,IF(OR(F157="PČneol",F157="JEČ",F157="JEOF",F157="JnPČ",F157="JnEČ",F157="JčPČ",F157="JčEČ"),IF(J157&lt;16,J157/16,1),1))*IF(L157&lt;0,1,IF(F157="EČneol",IF(J157&lt;8,J157/8,1),1))</f>
        <v>0</v>
      </c>
      <c r="O157" s="5">
        <f t="shared" ref="O157:O162" si="62">IF(F157="OŽ",N157,IF(H157="Ne",IF(J157*0.3&lt;J157-L157,N157,0),IF(J157*0.1&lt;J157-L157,N157,0)))</f>
        <v>0</v>
      </c>
      <c r="P157" s="3">
        <f t="shared" ref="P157:P162" si="63">IF(O157=0,0,IF(F157="OŽ",IF(L157&gt;35,0,IF(J157&gt;35,(36-L157)*1.836,((36-L157)-(36-J157))*1.836)),0)+IF(F157="PČ",IF(L157&gt;31,0,IF(J157&gt;31,(32-L157)*1.347,((32-L157)-(32-J157))*1.347)),0)+ IF(F157="PČneol",IF(L157&gt;15,0,IF(J157&gt;15,(16-L157)*0.255,((16-L157)-(16-J157))*0.255)),0)+IF(F157="PŽ",IF(L157&gt;31,0,IF(J157&gt;31,(32-L157)*0.255,((32-L157)-(32-J157))*0.255)),0)+IF(F157="EČ",IF(L157&gt;23,0,IF(J157&gt;23,(24-L157)*0.612,((24-L157)-(24-J157))*0.612)),0)+IF(F157="EČneol",IF(L157&gt;7,0,IF(J157&gt;7,(8-L157)*0.204,((8-L157)-(8-J157))*0.204)),0)+IF(F157="EŽ",IF(L157&gt;23,0,IF(J157&gt;23,(24-L157)*0.204,((24-L157)-(24-J157))*0.204)),0)+IF(F157="PT",IF(L157&gt;31,0,IF(J157&gt;31,(32-L157)*0.204,((32-L157)-(32-J157))*0.204)),0)+IF(F157="JOŽ",IF(L157&gt;23,0,IF(J157&gt;23,(24-L157)*0.255,((24-L157)-(24-J157))*0.255)),0)+IF(F157="JPČ",IF(L157&gt;23,0,IF(J157&gt;23,(24-L157)*0.204,((24-L157)-(24-J157))*0.204)),0)+IF(F157="JEČ",IF(L157&gt;15,0,IF(J157&gt;15,(16-L157)*0.102,((16-L157)-(16-J157))*0.102)),0)+IF(F157="JEOF",IF(L157&gt;15,0,IF(J157&gt;15,(16-L157)*0.102,((16-L157)-(16-J157))*0.102)),0)+IF(F157="JnPČ",IF(L157&gt;15,0,IF(J157&gt;15,(16-L157)*0.153,((16-L157)-(16-J157))*0.153)),0)+IF(F157="JnEČ",IF(L157&gt;15,0,IF(J157&gt;15,(16-L157)*0.0765,((16-L157)-(16-J157))*0.0765)),0)+IF(F157="JčPČ",IF(L157&gt;15,0,IF(J157&gt;15,(16-L157)*0.06375,((16-L157)-(16-J157))*0.06375)),0)+IF(F157="JčEČ",IF(L157&gt;15,0,IF(J157&gt;15,(16-L157)*0.051,((16-L157)-(16-J157))*0.051)),0)+IF(F157="NEAK",IF(L157&gt;23,0,IF(J157&gt;23,(24-L157)*0.03444,((24-L157)-(24-J157))*0.03444)),0))</f>
        <v>0</v>
      </c>
      <c r="Q157" s="7">
        <f t="shared" ref="Q157:Q162" si="64">IF(ISERROR(P157*100/N157),0,(P157*100/N157))</f>
        <v>0</v>
      </c>
      <c r="R157" s="6">
        <f t="shared" ref="R157:R162" si="65">IF(Q157&lt;=30,O157+P157,O157+O157*0.3)*IF(G157=1,0.4,IF(G157=2,0.75,IF(G157="1 (kas 4 m. 1 k. nerengiamos)",0.52,1)))*IF(D157="olimpinė",1,IF(M157="Ne",0.5,1))*IF(OR(A$5="Lietuvos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federacija"),IF(OR(J157&lt;8,K157&lt;16),0,1),1)*E157*IF(I157&lt;=1,1,1/I157)*IF(OR(A$5="Lietuvos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58" spans="1:18">
      <c r="A158" s="57">
        <v>2</v>
      </c>
      <c r="B158" s="57" t="s">
        <v>64</v>
      </c>
      <c r="C158" s="8" t="s">
        <v>65</v>
      </c>
      <c r="D158" s="57" t="s">
        <v>30</v>
      </c>
      <c r="E158" s="57">
        <v>1</v>
      </c>
      <c r="F158" s="57" t="s">
        <v>66</v>
      </c>
      <c r="G158" s="57">
        <v>1</v>
      </c>
      <c r="H158" s="57" t="s">
        <v>32</v>
      </c>
      <c r="I158" s="57"/>
      <c r="J158" s="57">
        <v>132</v>
      </c>
      <c r="K158" s="57">
        <v>132</v>
      </c>
      <c r="L158" s="57">
        <v>47</v>
      </c>
      <c r="M158" s="57" t="s">
        <v>81</v>
      </c>
      <c r="N158" s="2">
        <f t="shared" ref="N158:N162" si="66">(IF(F158="OŽ",IF(L158=1,550.8,IF(L158=2,426.38,IF(L158=3,342.14,IF(L158=4,181.44,IF(L158=5,168.48,IF(L158=6,155.52,IF(L158=7,148.5,IF(L158=8,144,0))))))))+IF(L158&lt;=8,0,IF(L158&lt;=16,137.7,IF(L158&lt;=24,108,IF(L158&lt;=32,80.1,IF(L158&lt;=36,52.2,0)))))-IF(L158&lt;=8,0,IF(L158&lt;=16,(L158-9)*2.754,IF(L158&lt;=24,(L158-17)* 2.754,IF(L158&lt;=32,(L158-25)* 2.754,IF(L158&lt;=36,(L158-33)*2.754,0))))),0)+IF(F158="PČ",IF(L158=1,449,IF(L158=2,314.6,IF(L158=3,238,IF(L158=4,172,IF(L158=5,159,IF(L158=6,145,IF(L158=7,132,IF(L158=8,119,0))))))))+IF(L158&lt;=8,0,IF(L158&lt;=16,88,IF(L158&lt;=24,55,IF(L158&lt;=32,22,0))))-IF(L158&lt;=8,0,IF(L158&lt;=16,(L158-9)*2.245,IF(L158&lt;=24,(L158-17)*2.245,IF(L158&lt;=32,(L158-25)*2.245,0)))),0)+IF(F158="PČneol",IF(L158=1,85,IF(L158=2,64.61,IF(L158=3,50.76,IF(L158=4,16.25,IF(L158=5,15,IF(L158=6,13.75,IF(L158=7,12.5,IF(L158=8,11.25,0))))))))+IF(L158&lt;=8,0,IF(L158&lt;=16,9,0))-IF(L158&lt;=8,0,IF(L158&lt;=16,(L158-9)*0.425,0)),0)+IF(F158="PŽ",IF(L158=1,85,IF(L158=2,59.5,IF(L158=3,45,IF(L158=4,32.5,IF(L158=5,30,IF(L158=6,27.5,IF(L158=7,25,IF(L158=8,22.5,0))))))))+IF(L158&lt;=8,0,IF(L158&lt;=16,19,IF(L158&lt;=24,13,IF(L158&lt;=32,8,0))))-IF(L158&lt;=8,0,IF(L158&lt;=16,(L158-9)*0.425,IF(L158&lt;=24,(L158-17)*0.425,IF(L158&lt;=32,(L158-25)*0.425,0)))),0)+IF(F158="EČ",IF(L158=1,204,IF(L158=2,156.24,IF(L158=3,123.84,IF(L158=4,72,IF(L158=5,66,IF(L158=6,60,IF(L158=7,54,IF(L158=8,48,0))))))))+IF(L158&lt;=8,0,IF(L158&lt;=16,40,IF(L158&lt;=24,25,0)))-IF(L158&lt;=8,0,IF(L158&lt;=16,(L158-9)*1.02,IF(L158&lt;=24,(L158-17)*1.02,0))),0)+IF(F158="EČneol",IF(L158=1,68,IF(L158=2,51.69,IF(L158=3,40.61,IF(L158=4,13,IF(L158=5,12,IF(L158=6,11,IF(L158=7,10,IF(L158=8,9,0)))))))))+IF(F158="EŽ",IF(L158=1,68,IF(L158=2,47.6,IF(L158=3,36,IF(L158=4,18,IF(L158=5,16.5,IF(L158=6,15,IF(L158=7,13.5,IF(L158=8,12,0))))))))+IF(L158&lt;=8,0,IF(L158&lt;=16,10,IF(L158&lt;=24,6,0)))-IF(L158&lt;=8,0,IF(L158&lt;=16,(L158-9)*0.34,IF(L158&lt;=24,(L158-17)*0.34,0))),0)+IF(F158="PT",IF(L158=1,68,IF(L158=2,52.08,IF(L158=3,41.28,IF(L158=4,24,IF(L158=5,22,IF(L158=6,20,IF(L158=7,18,IF(L158=8,16,0))))))))+IF(L158&lt;=8,0,IF(L158&lt;=16,13,IF(L158&lt;=24,9,IF(L158&lt;=32,4,0))))-IF(L158&lt;=8,0,IF(L158&lt;=16,(L158-9)*0.34,IF(L158&lt;=24,(L158-17)*0.34,IF(L158&lt;=32,(L158-25)*0.34,0)))),0)+IF(F158="JOŽ",IF(L158=1,85,IF(L158=2,59.5,IF(L158=3,45,IF(L158=4,32.5,IF(L158=5,30,IF(L158=6,27.5,IF(L158=7,25,IF(L158=8,22.5,0))))))))+IF(L158&lt;=8,0,IF(L158&lt;=16,19,IF(L158&lt;=24,13,0)))-IF(L158&lt;=8,0,IF(L158&lt;=16,(L158-9)*0.425,IF(L158&lt;=24,(L158-17)*0.425,0))),0)+IF(F158="JPČ",IF(L158=1,68,IF(L158=2,47.6,IF(L158=3,36,IF(L158=4,26,IF(L158=5,24,IF(L158=6,22,IF(L158=7,20,IF(L158=8,18,0))))))))+IF(L158&lt;=8,0,IF(L158&lt;=16,13,IF(L158&lt;=24,9,0)))-IF(L158&lt;=8,0,IF(L158&lt;=16,(L158-9)*0.34,IF(L158&lt;=24,(L158-17)*0.34,0))),0)+IF(F158="JEČ",IF(L158=1,34,IF(L158=2,26.04,IF(L158=3,20.6,IF(L158=4,12,IF(L158=5,11,IF(L158=6,10,IF(L158=7,9,IF(L158=8,8,0))))))))+IF(L158&lt;=8,0,IF(L158&lt;=16,6,0))-IF(L158&lt;=8,0,IF(L158&lt;=16,(L158-9)*0.17,0)),0)+IF(F158="JEOF",IF(L158=1,34,IF(L158=2,26.04,IF(L158=3,20.6,IF(L158=4,12,IF(L158=5,11,IF(L158=6,10,IF(L158=7,9,IF(L158=8,8,0))))))))+IF(L158&lt;=8,0,IF(L158&lt;=16,6,0))-IF(L158&lt;=8,0,IF(L158&lt;=16,(L158-9)*0.17,0)),0)+IF(F158="JnPČ",IF(L158=1,51,IF(L158=2,35.7,IF(L158=3,27,IF(L158=4,19.5,IF(L158=5,18,IF(L158=6,16.5,IF(L158=7,15,IF(L158=8,13.5,0))))))))+IF(L158&lt;=8,0,IF(L158&lt;=16,10,0))-IF(L158&lt;=8,0,IF(L158&lt;=16,(L158-9)*0.255,0)),0)+IF(F158="JnEČ",IF(L158=1,25.5,IF(L158=2,19.53,IF(L158=3,15.48,IF(L158=4,9,IF(L158=5,8.25,IF(L158=6,7.5,IF(L158=7,6.75,IF(L158=8,6,0))))))))+IF(L158&lt;=8,0,IF(L158&lt;=16,5,0))-IF(L158&lt;=8,0,IF(L158&lt;=16,(L158-9)*0.1275,0)),0)+IF(F158="JčPČ",IF(L158=1,21.25,IF(L158=2,14.5,IF(L158=3,11.5,IF(L158=4,7,IF(L158=5,6.5,IF(L158=6,6,IF(L158=7,5.5,IF(L158=8,5,0))))))))+IF(L158&lt;=8,0,IF(L158&lt;=16,4,0))-IF(L158&lt;=8,0,IF(L158&lt;=16,(L158-9)*0.10625,0)),0)+IF(F158="JčEČ",IF(L158=1,17,IF(L158=2,13.02,IF(L158=3,10.32,IF(L158=4,6,IF(L158=5,5.5,IF(L158=6,5,IF(L158=7,4.5,IF(L158=8,4,0))))))))+IF(L158&lt;=8,0,IF(L158&lt;=16,3,0))-IF(L158&lt;=8,0,IF(L158&lt;=16,(L158-9)*0.085,0)),0)+IF(F158="NEAK",IF(L158=1,11.48,IF(L158=2,8.79,IF(L158=3,6.97,IF(L158=4,4.05,IF(L158=5,3.71,IF(L158=6,3.38,IF(L158=7,3.04,IF(L158=8,2.7,0))))))))+IF(L158&lt;=8,0,IF(L158&lt;=16,2,IF(L158&lt;=24,1.3,0)))-IF(L158&lt;=8,0,IF(L158&lt;=16,(L158-9)*0.0574,IF(L158&lt;=24,(L158-17)*0.0574,0))),0))*IF(L158&lt;0,1,IF(OR(F158="PČ",F158="PŽ",F158="PT"),IF(J158&lt;32,J158/32,1),1))* IF(L158&lt;0,1,IF(OR(F158="EČ",F158="EŽ",F158="JOŽ",F158="JPČ",F158="NEAK"),IF(J158&lt;24,J158/24,1),1))*IF(L158&lt;0,1,IF(OR(F158="PČneol",F158="JEČ",F158="JEOF",F158="JnPČ",F158="JnEČ",F158="JčPČ",F158="JčEČ"),IF(J158&lt;16,J158/16,1),1))*IF(L158&lt;0,1,IF(F158="EČneol",IF(J158&lt;8,J158/8,1),1))</f>
        <v>0</v>
      </c>
      <c r="O158" s="5">
        <f t="shared" si="62"/>
        <v>0</v>
      </c>
      <c r="P158" s="3">
        <f t="shared" si="63"/>
        <v>0</v>
      </c>
      <c r="Q158" s="7">
        <f t="shared" si="64"/>
        <v>0</v>
      </c>
      <c r="R158" s="6">
        <f t="shared" si="65"/>
        <v>0</v>
      </c>
    </row>
    <row r="159" spans="1:18">
      <c r="A159" s="57">
        <v>3</v>
      </c>
      <c r="B159" s="57" t="s">
        <v>84</v>
      </c>
      <c r="C159" s="8" t="s">
        <v>65</v>
      </c>
      <c r="D159" s="57" t="s">
        <v>30</v>
      </c>
      <c r="E159" s="57">
        <v>1</v>
      </c>
      <c r="F159" s="57" t="s">
        <v>66</v>
      </c>
      <c r="G159" s="57">
        <v>1</v>
      </c>
      <c r="H159" s="57" t="s">
        <v>32</v>
      </c>
      <c r="I159" s="57"/>
      <c r="J159" s="57">
        <v>132</v>
      </c>
      <c r="K159" s="57">
        <v>132</v>
      </c>
      <c r="L159" s="57">
        <v>47</v>
      </c>
      <c r="M159" s="57" t="s">
        <v>81</v>
      </c>
      <c r="N159" s="2">
        <f t="shared" si="66"/>
        <v>0</v>
      </c>
      <c r="O159" s="5">
        <f t="shared" si="62"/>
        <v>0</v>
      </c>
      <c r="P159" s="3">
        <f t="shared" si="63"/>
        <v>0</v>
      </c>
      <c r="Q159" s="7">
        <f t="shared" si="64"/>
        <v>0</v>
      </c>
      <c r="R159" s="6">
        <f t="shared" si="65"/>
        <v>0</v>
      </c>
    </row>
    <row r="160" spans="1:18">
      <c r="A160" s="57">
        <v>4</v>
      </c>
      <c r="B160" s="57" t="s">
        <v>83</v>
      </c>
      <c r="C160" s="8" t="s">
        <v>65</v>
      </c>
      <c r="D160" s="57" t="s">
        <v>30</v>
      </c>
      <c r="E160" s="57">
        <v>1</v>
      </c>
      <c r="F160" s="57" t="s">
        <v>66</v>
      </c>
      <c r="G160" s="57">
        <v>1</v>
      </c>
      <c r="H160" s="57" t="s">
        <v>32</v>
      </c>
      <c r="I160" s="57"/>
      <c r="J160" s="57">
        <v>132</v>
      </c>
      <c r="K160" s="57">
        <v>132</v>
      </c>
      <c r="L160" s="57">
        <v>47</v>
      </c>
      <c r="M160" s="57" t="s">
        <v>81</v>
      </c>
      <c r="N160" s="2">
        <f t="shared" si="66"/>
        <v>0</v>
      </c>
      <c r="O160" s="5">
        <f t="shared" si="62"/>
        <v>0</v>
      </c>
      <c r="P160" s="3">
        <f t="shared" si="63"/>
        <v>0</v>
      </c>
      <c r="Q160" s="7">
        <f t="shared" si="64"/>
        <v>0</v>
      </c>
      <c r="R160" s="6">
        <f t="shared" si="65"/>
        <v>0</v>
      </c>
    </row>
    <row r="161" spans="1:18">
      <c r="A161" s="57">
        <v>5</v>
      </c>
      <c r="B161" s="57" t="s">
        <v>97</v>
      </c>
      <c r="C161" s="8" t="s">
        <v>65</v>
      </c>
      <c r="D161" s="57" t="s">
        <v>30</v>
      </c>
      <c r="E161" s="57">
        <v>1</v>
      </c>
      <c r="F161" s="57" t="s">
        <v>66</v>
      </c>
      <c r="G161" s="57">
        <v>1</v>
      </c>
      <c r="H161" s="57" t="s">
        <v>32</v>
      </c>
      <c r="I161" s="57"/>
      <c r="J161" s="57">
        <v>132</v>
      </c>
      <c r="K161" s="57">
        <v>132</v>
      </c>
      <c r="L161" s="57">
        <v>47</v>
      </c>
      <c r="M161" s="57" t="s">
        <v>81</v>
      </c>
      <c r="N161" s="2">
        <f t="shared" si="66"/>
        <v>0</v>
      </c>
      <c r="O161" s="5">
        <f t="shared" si="62"/>
        <v>0</v>
      </c>
      <c r="P161" s="3">
        <f t="shared" si="63"/>
        <v>0</v>
      </c>
      <c r="Q161" s="7">
        <f t="shared" si="64"/>
        <v>0</v>
      </c>
      <c r="R161" s="6">
        <f t="shared" si="65"/>
        <v>0</v>
      </c>
    </row>
    <row r="162" spans="1:18">
      <c r="A162" s="57">
        <v>6</v>
      </c>
      <c r="B162" s="57" t="s">
        <v>98</v>
      </c>
      <c r="C162" s="8" t="s">
        <v>65</v>
      </c>
      <c r="D162" s="57" t="s">
        <v>30</v>
      </c>
      <c r="E162" s="57">
        <v>1</v>
      </c>
      <c r="F162" s="57" t="s">
        <v>66</v>
      </c>
      <c r="G162" s="57">
        <v>1</v>
      </c>
      <c r="H162" s="57" t="s">
        <v>32</v>
      </c>
      <c r="I162" s="57"/>
      <c r="J162" s="57">
        <v>132</v>
      </c>
      <c r="K162" s="57">
        <v>132</v>
      </c>
      <c r="L162" s="57">
        <v>47</v>
      </c>
      <c r="M162" s="57" t="s">
        <v>32</v>
      </c>
      <c r="N162" s="2">
        <f t="shared" si="66"/>
        <v>0</v>
      </c>
      <c r="O162" s="5">
        <f t="shared" si="62"/>
        <v>0</v>
      </c>
      <c r="P162" s="3">
        <f t="shared" si="63"/>
        <v>0</v>
      </c>
      <c r="Q162" s="7">
        <f t="shared" si="64"/>
        <v>0</v>
      </c>
      <c r="R162" s="6">
        <f t="shared" si="65"/>
        <v>0</v>
      </c>
    </row>
    <row r="163" spans="1:18">
      <c r="A163" s="69" t="s">
        <v>35</v>
      </c>
      <c r="B163" s="70"/>
      <c r="C163" s="70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O163" s="70"/>
      <c r="P163" s="70"/>
      <c r="Q163" s="71"/>
      <c r="R163" s="6">
        <f>SUM(R157:R162)</f>
        <v>0</v>
      </c>
    </row>
    <row r="164" spans="1:18" ht="15.75">
      <c r="A164" s="18" t="s">
        <v>36</v>
      </c>
      <c r="B164" s="18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1"/>
    </row>
    <row r="165" spans="1:18">
      <c r="A165" s="43" t="s">
        <v>45</v>
      </c>
      <c r="B165" s="43"/>
      <c r="C165" s="43"/>
      <c r="D165" s="43"/>
      <c r="E165" s="43"/>
      <c r="F165" s="43"/>
      <c r="G165" s="43"/>
      <c r="H165" s="43"/>
      <c r="I165" s="43"/>
      <c r="J165" s="50"/>
      <c r="K165" s="50"/>
      <c r="L165" s="50"/>
      <c r="M165" s="50"/>
      <c r="N165" s="50"/>
      <c r="O165" s="50"/>
      <c r="P165" s="50"/>
      <c r="Q165" s="50"/>
      <c r="R165" s="51"/>
    </row>
    <row r="166" spans="1:18">
      <c r="A166" s="43"/>
      <c r="B166" s="43"/>
      <c r="C166" s="43"/>
      <c r="D166" s="43"/>
      <c r="E166" s="43"/>
      <c r="F166" s="43"/>
      <c r="G166" s="43"/>
      <c r="H166" s="43"/>
      <c r="I166" s="43"/>
      <c r="J166" s="50"/>
      <c r="K166" s="50"/>
      <c r="L166" s="50"/>
      <c r="M166" s="50"/>
      <c r="N166" s="50"/>
      <c r="O166" s="50"/>
      <c r="P166" s="50"/>
      <c r="Q166" s="50"/>
      <c r="R166" s="51"/>
    </row>
    <row r="167" spans="1:18">
      <c r="A167" s="104" t="s">
        <v>99</v>
      </c>
      <c r="B167" s="105"/>
      <c r="C167" s="105"/>
      <c r="D167" s="105"/>
      <c r="E167" s="105"/>
      <c r="F167" s="105"/>
      <c r="G167" s="105"/>
      <c r="H167" s="105"/>
      <c r="I167" s="105"/>
      <c r="J167" s="105"/>
      <c r="K167" s="105"/>
      <c r="L167" s="105"/>
      <c r="M167" s="105"/>
      <c r="N167" s="105"/>
      <c r="O167" s="105"/>
      <c r="P167" s="105"/>
      <c r="Q167" s="54"/>
    </row>
    <row r="168" spans="1:18" ht="18">
      <c r="A168" s="67" t="s">
        <v>27</v>
      </c>
      <c r="B168" s="68"/>
      <c r="C168" s="68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54"/>
    </row>
    <row r="169" spans="1:18">
      <c r="A169" s="65" t="s">
        <v>71</v>
      </c>
      <c r="B169" s="66"/>
      <c r="C169" s="66"/>
      <c r="D169" s="66"/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54"/>
    </row>
    <row r="170" spans="1:18">
      <c r="A170" s="57">
        <v>1</v>
      </c>
      <c r="B170" s="57" t="s">
        <v>58</v>
      </c>
      <c r="C170" s="8" t="s">
        <v>73</v>
      </c>
      <c r="D170" s="57" t="s">
        <v>30</v>
      </c>
      <c r="E170" s="57">
        <v>1</v>
      </c>
      <c r="F170" s="57" t="s">
        <v>31</v>
      </c>
      <c r="G170" s="57">
        <v>1</v>
      </c>
      <c r="H170" s="57" t="s">
        <v>32</v>
      </c>
      <c r="I170" s="57"/>
      <c r="J170" s="57"/>
      <c r="K170" s="57"/>
      <c r="L170" s="57"/>
      <c r="M170" s="57"/>
      <c r="N170" s="2">
        <f t="shared" ref="N170" si="67">(IF(F170="OŽ",IF(L170=1,550.8,IF(L170=2,426.38,IF(L170=3,342.14,IF(L170=4,181.44,IF(L170=5,168.48,IF(L170=6,155.52,IF(L170=7,148.5,IF(L170=8,144,0))))))))+IF(L170&lt;=8,0,IF(L170&lt;=16,137.7,IF(L170&lt;=24,108,IF(L170&lt;=32,80.1,IF(L170&lt;=36,52.2,0)))))-IF(L170&lt;=8,0,IF(L170&lt;=16,(L170-9)*2.754,IF(L170&lt;=24,(L170-17)* 2.754,IF(L170&lt;=32,(L170-25)* 2.754,IF(L170&lt;=36,(L170-33)*2.754,0))))),0)+IF(F170="PČ",IF(L170=1,449,IF(L170=2,314.6,IF(L170=3,238,IF(L170=4,172,IF(L170=5,159,IF(L170=6,145,IF(L170=7,132,IF(L170=8,119,0))))))))+IF(L170&lt;=8,0,IF(L170&lt;=16,88,IF(L170&lt;=24,55,IF(L170&lt;=32,22,0))))-IF(L170&lt;=8,0,IF(L170&lt;=16,(L170-9)*2.245,IF(L170&lt;=24,(L170-17)*2.245,IF(L170&lt;=32,(L170-25)*2.245,0)))),0)+IF(F170="PČneol",IF(L170=1,85,IF(L170=2,64.61,IF(L170=3,50.76,IF(L170=4,16.25,IF(L170=5,15,IF(L170=6,13.75,IF(L170=7,12.5,IF(L170=8,11.25,0))))))))+IF(L170&lt;=8,0,IF(L170&lt;=16,9,0))-IF(L170&lt;=8,0,IF(L170&lt;=16,(L170-9)*0.425,0)),0)+IF(F170="PŽ",IF(L170=1,85,IF(L170=2,59.5,IF(L170=3,45,IF(L170=4,32.5,IF(L170=5,30,IF(L170=6,27.5,IF(L170=7,25,IF(L170=8,22.5,0))))))))+IF(L170&lt;=8,0,IF(L170&lt;=16,19,IF(L170&lt;=24,13,IF(L170&lt;=32,8,0))))-IF(L170&lt;=8,0,IF(L170&lt;=16,(L170-9)*0.425,IF(L170&lt;=24,(L170-17)*0.425,IF(L170&lt;=32,(L170-25)*0.425,0)))),0)+IF(F170="EČ",IF(L170=1,204,IF(L170=2,156.24,IF(L170=3,123.84,IF(L170=4,72,IF(L170=5,66,IF(L170=6,60,IF(L170=7,54,IF(L170=8,48,0))))))))+IF(L170&lt;=8,0,IF(L170&lt;=16,40,IF(L170&lt;=24,25,0)))-IF(L170&lt;=8,0,IF(L170&lt;=16,(L170-9)*1.02,IF(L170&lt;=24,(L170-17)*1.02,0))),0)+IF(F170="EČneol",IF(L170=1,68,IF(L170=2,51.69,IF(L170=3,40.61,IF(L170=4,13,IF(L170=5,12,IF(L170=6,11,IF(L170=7,10,IF(L170=8,9,0)))))))))+IF(F170="EŽ",IF(L170=1,68,IF(L170=2,47.6,IF(L170=3,36,IF(L170=4,18,IF(L170=5,16.5,IF(L170=6,15,IF(L170=7,13.5,IF(L170=8,12,0))))))))+IF(L170&lt;=8,0,IF(L170&lt;=16,10,IF(L170&lt;=24,6,0)))-IF(L170&lt;=8,0,IF(L170&lt;=16,(L170-9)*0.34,IF(L170&lt;=24,(L170-17)*0.34,0))),0)+IF(F170="PT",IF(L170=1,68,IF(L170=2,52.08,IF(L170=3,41.28,IF(L170=4,24,IF(L170=5,22,IF(L170=6,20,IF(L170=7,18,IF(L170=8,16,0))))))))+IF(L170&lt;=8,0,IF(L170&lt;=16,13,IF(L170&lt;=24,9,IF(L170&lt;=32,4,0))))-IF(L170&lt;=8,0,IF(L170&lt;=16,(L170-9)*0.34,IF(L170&lt;=24,(L170-17)*0.34,IF(L170&lt;=32,(L170-25)*0.34,0)))),0)+IF(F170="JOŽ",IF(L170=1,85,IF(L170=2,59.5,IF(L170=3,45,IF(L170=4,32.5,IF(L170=5,30,IF(L170=6,27.5,IF(L170=7,25,IF(L170=8,22.5,0))))))))+IF(L170&lt;=8,0,IF(L170&lt;=16,19,IF(L170&lt;=24,13,0)))-IF(L170&lt;=8,0,IF(L170&lt;=16,(L170-9)*0.425,IF(L170&lt;=24,(L170-17)*0.425,0))),0)+IF(F170="JPČ",IF(L170=1,68,IF(L170=2,47.6,IF(L170=3,36,IF(L170=4,26,IF(L170=5,24,IF(L170=6,22,IF(L170=7,20,IF(L170=8,18,0))))))))+IF(L170&lt;=8,0,IF(L170&lt;=16,13,IF(L170&lt;=24,9,0)))-IF(L170&lt;=8,0,IF(L170&lt;=16,(L170-9)*0.34,IF(L170&lt;=24,(L170-17)*0.34,0))),0)+IF(F170="JEČ",IF(L170=1,34,IF(L170=2,26.04,IF(L170=3,20.6,IF(L170=4,12,IF(L170=5,11,IF(L170=6,10,IF(L170=7,9,IF(L170=8,8,0))))))))+IF(L170&lt;=8,0,IF(L170&lt;=16,6,0))-IF(L170&lt;=8,0,IF(L170&lt;=16,(L170-9)*0.17,0)),0)+IF(F170="JEOF",IF(L170=1,34,IF(L170=2,26.04,IF(L170=3,20.6,IF(L170=4,12,IF(L170=5,11,IF(L170=6,10,IF(L170=7,9,IF(L170=8,8,0))))))))+IF(L170&lt;=8,0,IF(L170&lt;=16,6,0))-IF(L170&lt;=8,0,IF(L170&lt;=16,(L170-9)*0.17,0)),0)+IF(F170="JnPČ",IF(L170=1,51,IF(L170=2,35.7,IF(L170=3,27,IF(L170=4,19.5,IF(L170=5,18,IF(L170=6,16.5,IF(L170=7,15,IF(L170=8,13.5,0))))))))+IF(L170&lt;=8,0,IF(L170&lt;=16,10,0))-IF(L170&lt;=8,0,IF(L170&lt;=16,(L170-9)*0.255,0)),0)+IF(F170="JnEČ",IF(L170=1,25.5,IF(L170=2,19.53,IF(L170=3,15.48,IF(L170=4,9,IF(L170=5,8.25,IF(L170=6,7.5,IF(L170=7,6.75,IF(L170=8,6,0))))))))+IF(L170&lt;=8,0,IF(L170&lt;=16,5,0))-IF(L170&lt;=8,0,IF(L170&lt;=16,(L170-9)*0.1275,0)),0)+IF(F170="JčPČ",IF(L170=1,21.25,IF(L170=2,14.5,IF(L170=3,11.5,IF(L170=4,7,IF(L170=5,6.5,IF(L170=6,6,IF(L170=7,5.5,IF(L170=8,5,0))))))))+IF(L170&lt;=8,0,IF(L170&lt;=16,4,0))-IF(L170&lt;=8,0,IF(L170&lt;=16,(L170-9)*0.10625,0)),0)+IF(F170="JčEČ",IF(L170=1,17,IF(L170=2,13.02,IF(L170=3,10.32,IF(L170=4,6,IF(L170=5,5.5,IF(L170=6,5,IF(L170=7,4.5,IF(L170=8,4,0))))))))+IF(L170&lt;=8,0,IF(L170&lt;=16,3,0))-IF(L170&lt;=8,0,IF(L170&lt;=16,(L170-9)*0.085,0)),0)+IF(F170="NEAK",IF(L170=1,11.48,IF(L170=2,8.79,IF(L170=3,6.97,IF(L170=4,4.05,IF(L170=5,3.71,IF(L170=6,3.38,IF(L170=7,3.04,IF(L170=8,2.7,0))))))))+IF(L170&lt;=8,0,IF(L170&lt;=16,2,IF(L170&lt;=24,1.3,0)))-IF(L170&lt;=8,0,IF(L170&lt;=16,(L170-9)*0.0574,IF(L170&lt;=24,(L170-17)*0.0574,0))),0))*IF(L170&lt;0,1,IF(OR(F170="PČ",F170="PŽ",F170="PT"),IF(J170&lt;32,J170/32,1),1))* IF(L170&lt;0,1,IF(OR(F170="EČ",F170="EŽ",F170="JOŽ",F170="JPČ",F170="NEAK"),IF(J170&lt;24,J170/24,1),1))*IF(L170&lt;0,1,IF(OR(F170="PČneol",F170="JEČ",F170="JEOF",F170="JnPČ",F170="JnEČ",F170="JčPČ",F170="JčEČ"),IF(J170&lt;16,J170/16,1),1))*IF(L170&lt;0,1,IF(F170="EČneol",IF(J170&lt;8,J170/8,1),1))</f>
        <v>0</v>
      </c>
      <c r="O170" s="5">
        <f t="shared" ref="O170" si="68">IF(F170="OŽ",N170,IF(H170="Ne",IF(J170*0.3&lt;J170-L170,N170,0),IF(J170*0.1&lt;J170-L170,N170,0)))</f>
        <v>0</v>
      </c>
      <c r="P170" s="3">
        <f t="shared" ref="P170" si="69">IF(O170=0,0,IF(F170="OŽ",IF(L170&gt;35,0,IF(J170&gt;35,(36-L170)*1.836,((36-L170)-(36-J170))*1.836)),0)+IF(F170="PČ",IF(L170&gt;31,0,IF(J170&gt;31,(32-L170)*1.347,((32-L170)-(32-J170))*1.347)),0)+ IF(F170="PČneol",IF(L170&gt;15,0,IF(J170&gt;15,(16-L170)*0.255,((16-L170)-(16-J170))*0.255)),0)+IF(F170="PŽ",IF(L170&gt;31,0,IF(J170&gt;31,(32-L170)*0.255,((32-L170)-(32-J170))*0.255)),0)+IF(F170="EČ",IF(L170&gt;23,0,IF(J170&gt;23,(24-L170)*0.612,((24-L170)-(24-J170))*0.612)),0)+IF(F170="EČneol",IF(L170&gt;7,0,IF(J170&gt;7,(8-L170)*0.204,((8-L170)-(8-J170))*0.204)),0)+IF(F170="EŽ",IF(L170&gt;23,0,IF(J170&gt;23,(24-L170)*0.204,((24-L170)-(24-J170))*0.204)),0)+IF(F170="PT",IF(L170&gt;31,0,IF(J170&gt;31,(32-L170)*0.204,((32-L170)-(32-J170))*0.204)),0)+IF(F170="JOŽ",IF(L170&gt;23,0,IF(J170&gt;23,(24-L170)*0.255,((24-L170)-(24-J170))*0.255)),0)+IF(F170="JPČ",IF(L170&gt;23,0,IF(J170&gt;23,(24-L170)*0.204,((24-L170)-(24-J170))*0.204)),0)+IF(F170="JEČ",IF(L170&gt;15,0,IF(J170&gt;15,(16-L170)*0.102,((16-L170)-(16-J170))*0.102)),0)+IF(F170="JEOF",IF(L170&gt;15,0,IF(J170&gt;15,(16-L170)*0.102,((16-L170)-(16-J170))*0.102)),0)+IF(F170="JnPČ",IF(L170&gt;15,0,IF(J170&gt;15,(16-L170)*0.153,((16-L170)-(16-J170))*0.153)),0)+IF(F170="JnEČ",IF(L170&gt;15,0,IF(J170&gt;15,(16-L170)*0.0765,((16-L170)-(16-J170))*0.0765)),0)+IF(F170="JčPČ",IF(L170&gt;15,0,IF(J170&gt;15,(16-L170)*0.06375,((16-L170)-(16-J170))*0.06375)),0)+IF(F170="JčEČ",IF(L170&gt;15,0,IF(J170&gt;15,(16-L170)*0.051,((16-L170)-(16-J170))*0.051)),0)+IF(F170="NEAK",IF(L170&gt;23,0,IF(J170&gt;23,(24-L170)*0.03444,((24-L170)-(24-J170))*0.03444)),0))</f>
        <v>0</v>
      </c>
      <c r="Q170" s="7">
        <f t="shared" ref="Q170" si="70">IF(ISERROR(P170*100/N170),0,(P170*100/N170))</f>
        <v>0</v>
      </c>
      <c r="R170" s="6">
        <f t="shared" ref="R170" si="71">IF(Q170&lt;=30,O170+P170,O170+O170*0.3)*IF(G170=1,0.4,IF(G170=2,0.75,IF(G170="1 (kas 4 m. 1 k. nerengiamos)",0.52,1)))*IF(D170="olimpinė",1,IF(M170="Ne",0.5,1))*IF(OR(A$5="Lietuvos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federacija"),IF(OR(J170&lt;8,K170&lt;16),0,1),1)*E170*IF(I170&lt;=1,1,1/I170)*IF(OR(A$5="Lietuvos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71" spans="1:18">
      <c r="A171" s="57">
        <v>2</v>
      </c>
      <c r="B171" s="57" t="s">
        <v>100</v>
      </c>
      <c r="C171" s="8" t="s">
        <v>73</v>
      </c>
      <c r="D171" s="57" t="s">
        <v>30</v>
      </c>
      <c r="E171" s="57">
        <v>1</v>
      </c>
      <c r="F171" s="57" t="s">
        <v>31</v>
      </c>
      <c r="G171" s="57">
        <v>1</v>
      </c>
      <c r="H171" s="57" t="s">
        <v>32</v>
      </c>
      <c r="I171" s="57"/>
      <c r="J171" s="57"/>
      <c r="K171" s="57"/>
      <c r="L171" s="57"/>
      <c r="M171" s="57"/>
      <c r="N171" s="2">
        <f t="shared" ref="N171:N173" si="72">(IF(F171="OŽ",IF(L171=1,550.8,IF(L171=2,426.38,IF(L171=3,342.14,IF(L171=4,181.44,IF(L171=5,168.48,IF(L171=6,155.52,IF(L171=7,148.5,IF(L171=8,144,0))))))))+IF(L171&lt;=8,0,IF(L171&lt;=16,137.7,IF(L171&lt;=24,108,IF(L171&lt;=32,80.1,IF(L171&lt;=36,52.2,0)))))-IF(L171&lt;=8,0,IF(L171&lt;=16,(L171-9)*2.754,IF(L171&lt;=24,(L171-17)* 2.754,IF(L171&lt;=32,(L171-25)* 2.754,IF(L171&lt;=36,(L171-33)*2.754,0))))),0)+IF(F171="PČ",IF(L171=1,449,IF(L171=2,314.6,IF(L171=3,238,IF(L171=4,172,IF(L171=5,159,IF(L171=6,145,IF(L171=7,132,IF(L171=8,119,0))))))))+IF(L171&lt;=8,0,IF(L171&lt;=16,88,IF(L171&lt;=24,55,IF(L171&lt;=32,22,0))))-IF(L171&lt;=8,0,IF(L171&lt;=16,(L171-9)*2.245,IF(L171&lt;=24,(L171-17)*2.245,IF(L171&lt;=32,(L171-25)*2.245,0)))),0)+IF(F171="PČneol",IF(L171=1,85,IF(L171=2,64.61,IF(L171=3,50.76,IF(L171=4,16.25,IF(L171=5,15,IF(L171=6,13.75,IF(L171=7,12.5,IF(L171=8,11.25,0))))))))+IF(L171&lt;=8,0,IF(L171&lt;=16,9,0))-IF(L171&lt;=8,0,IF(L171&lt;=16,(L171-9)*0.425,0)),0)+IF(F171="PŽ",IF(L171=1,85,IF(L171=2,59.5,IF(L171=3,45,IF(L171=4,32.5,IF(L171=5,30,IF(L171=6,27.5,IF(L171=7,25,IF(L171=8,22.5,0))))))))+IF(L171&lt;=8,0,IF(L171&lt;=16,19,IF(L171&lt;=24,13,IF(L171&lt;=32,8,0))))-IF(L171&lt;=8,0,IF(L171&lt;=16,(L171-9)*0.425,IF(L171&lt;=24,(L171-17)*0.425,IF(L171&lt;=32,(L171-25)*0.425,0)))),0)+IF(F171="EČ",IF(L171=1,204,IF(L171=2,156.24,IF(L171=3,123.84,IF(L171=4,72,IF(L171=5,66,IF(L171=6,60,IF(L171=7,54,IF(L171=8,48,0))))))))+IF(L171&lt;=8,0,IF(L171&lt;=16,40,IF(L171&lt;=24,25,0)))-IF(L171&lt;=8,0,IF(L171&lt;=16,(L171-9)*1.02,IF(L171&lt;=24,(L171-17)*1.02,0))),0)+IF(F171="EČneol",IF(L171=1,68,IF(L171=2,51.69,IF(L171=3,40.61,IF(L171=4,13,IF(L171=5,12,IF(L171=6,11,IF(L171=7,10,IF(L171=8,9,0)))))))))+IF(F171="EŽ",IF(L171=1,68,IF(L171=2,47.6,IF(L171=3,36,IF(L171=4,18,IF(L171=5,16.5,IF(L171=6,15,IF(L171=7,13.5,IF(L171=8,12,0))))))))+IF(L171&lt;=8,0,IF(L171&lt;=16,10,IF(L171&lt;=24,6,0)))-IF(L171&lt;=8,0,IF(L171&lt;=16,(L171-9)*0.34,IF(L171&lt;=24,(L171-17)*0.34,0))),0)+IF(F171="PT",IF(L171=1,68,IF(L171=2,52.08,IF(L171=3,41.28,IF(L171=4,24,IF(L171=5,22,IF(L171=6,20,IF(L171=7,18,IF(L171=8,16,0))))))))+IF(L171&lt;=8,0,IF(L171&lt;=16,13,IF(L171&lt;=24,9,IF(L171&lt;=32,4,0))))-IF(L171&lt;=8,0,IF(L171&lt;=16,(L171-9)*0.34,IF(L171&lt;=24,(L171-17)*0.34,IF(L171&lt;=32,(L171-25)*0.34,0)))),0)+IF(F171="JOŽ",IF(L171=1,85,IF(L171=2,59.5,IF(L171=3,45,IF(L171=4,32.5,IF(L171=5,30,IF(L171=6,27.5,IF(L171=7,25,IF(L171=8,22.5,0))))))))+IF(L171&lt;=8,0,IF(L171&lt;=16,19,IF(L171&lt;=24,13,0)))-IF(L171&lt;=8,0,IF(L171&lt;=16,(L171-9)*0.425,IF(L171&lt;=24,(L171-17)*0.425,0))),0)+IF(F171="JPČ",IF(L171=1,68,IF(L171=2,47.6,IF(L171=3,36,IF(L171=4,26,IF(L171=5,24,IF(L171=6,22,IF(L171=7,20,IF(L171=8,18,0))))))))+IF(L171&lt;=8,0,IF(L171&lt;=16,13,IF(L171&lt;=24,9,0)))-IF(L171&lt;=8,0,IF(L171&lt;=16,(L171-9)*0.34,IF(L171&lt;=24,(L171-17)*0.34,0))),0)+IF(F171="JEČ",IF(L171=1,34,IF(L171=2,26.04,IF(L171=3,20.6,IF(L171=4,12,IF(L171=5,11,IF(L171=6,10,IF(L171=7,9,IF(L171=8,8,0))))))))+IF(L171&lt;=8,0,IF(L171&lt;=16,6,0))-IF(L171&lt;=8,0,IF(L171&lt;=16,(L171-9)*0.17,0)),0)+IF(F171="JEOF",IF(L171=1,34,IF(L171=2,26.04,IF(L171=3,20.6,IF(L171=4,12,IF(L171=5,11,IF(L171=6,10,IF(L171=7,9,IF(L171=8,8,0))))))))+IF(L171&lt;=8,0,IF(L171&lt;=16,6,0))-IF(L171&lt;=8,0,IF(L171&lt;=16,(L171-9)*0.17,0)),0)+IF(F171="JnPČ",IF(L171=1,51,IF(L171=2,35.7,IF(L171=3,27,IF(L171=4,19.5,IF(L171=5,18,IF(L171=6,16.5,IF(L171=7,15,IF(L171=8,13.5,0))))))))+IF(L171&lt;=8,0,IF(L171&lt;=16,10,0))-IF(L171&lt;=8,0,IF(L171&lt;=16,(L171-9)*0.255,0)),0)+IF(F171="JnEČ",IF(L171=1,25.5,IF(L171=2,19.53,IF(L171=3,15.48,IF(L171=4,9,IF(L171=5,8.25,IF(L171=6,7.5,IF(L171=7,6.75,IF(L171=8,6,0))))))))+IF(L171&lt;=8,0,IF(L171&lt;=16,5,0))-IF(L171&lt;=8,0,IF(L171&lt;=16,(L171-9)*0.1275,0)),0)+IF(F171="JčPČ",IF(L171=1,21.25,IF(L171=2,14.5,IF(L171=3,11.5,IF(L171=4,7,IF(L171=5,6.5,IF(L171=6,6,IF(L171=7,5.5,IF(L171=8,5,0))))))))+IF(L171&lt;=8,0,IF(L171&lt;=16,4,0))-IF(L171&lt;=8,0,IF(L171&lt;=16,(L171-9)*0.10625,0)),0)+IF(F171="JčEČ",IF(L171=1,17,IF(L171=2,13.02,IF(L171=3,10.32,IF(L171=4,6,IF(L171=5,5.5,IF(L171=6,5,IF(L171=7,4.5,IF(L171=8,4,0))))))))+IF(L171&lt;=8,0,IF(L171&lt;=16,3,0))-IF(L171&lt;=8,0,IF(L171&lt;=16,(L171-9)*0.085,0)),0)+IF(F171="NEAK",IF(L171=1,11.48,IF(L171=2,8.79,IF(L171=3,6.97,IF(L171=4,4.05,IF(L171=5,3.71,IF(L171=6,3.38,IF(L171=7,3.04,IF(L171=8,2.7,0))))))))+IF(L171&lt;=8,0,IF(L171&lt;=16,2,IF(L171&lt;=24,1.3,0)))-IF(L171&lt;=8,0,IF(L171&lt;=16,(L171-9)*0.0574,IF(L171&lt;=24,(L171-17)*0.0574,0))),0))*IF(L171&lt;0,1,IF(OR(F171="PČ",F171="PŽ",F171="PT"),IF(J171&lt;32,J171/32,1),1))* IF(L171&lt;0,1,IF(OR(F171="EČ",F171="EŽ",F171="JOŽ",F171="JPČ",F171="NEAK"),IF(J171&lt;24,J171/24,1),1))*IF(L171&lt;0,1,IF(OR(F171="PČneol",F171="JEČ",F171="JEOF",F171="JnPČ",F171="JnEČ",F171="JčPČ",F171="JčEČ"),IF(J171&lt;16,J171/16,1),1))*IF(L171&lt;0,1,IF(F171="EČneol",IF(J171&lt;8,J171/8,1),1))</f>
        <v>0</v>
      </c>
      <c r="O171" s="5">
        <f t="shared" ref="O171:O173" si="73">IF(F171="OŽ",N171,IF(H171="Ne",IF(J171*0.3&lt;J171-L171,N171,0),IF(J171*0.1&lt;J171-L171,N171,0)))</f>
        <v>0</v>
      </c>
      <c r="P171" s="3">
        <f t="shared" ref="P171:P173" si="74">IF(O171=0,0,IF(F171="OŽ",IF(L171&gt;35,0,IF(J171&gt;35,(36-L171)*1.836,((36-L171)-(36-J171))*1.836)),0)+IF(F171="PČ",IF(L171&gt;31,0,IF(J171&gt;31,(32-L171)*1.347,((32-L171)-(32-J171))*1.347)),0)+ IF(F171="PČneol",IF(L171&gt;15,0,IF(J171&gt;15,(16-L171)*0.255,((16-L171)-(16-J171))*0.255)),0)+IF(F171="PŽ",IF(L171&gt;31,0,IF(J171&gt;31,(32-L171)*0.255,((32-L171)-(32-J171))*0.255)),0)+IF(F171="EČ",IF(L171&gt;23,0,IF(J171&gt;23,(24-L171)*0.612,((24-L171)-(24-J171))*0.612)),0)+IF(F171="EČneol",IF(L171&gt;7,0,IF(J171&gt;7,(8-L171)*0.204,((8-L171)-(8-J171))*0.204)),0)+IF(F171="EŽ",IF(L171&gt;23,0,IF(J171&gt;23,(24-L171)*0.204,((24-L171)-(24-J171))*0.204)),0)+IF(F171="PT",IF(L171&gt;31,0,IF(J171&gt;31,(32-L171)*0.204,((32-L171)-(32-J171))*0.204)),0)+IF(F171="JOŽ",IF(L171&gt;23,0,IF(J171&gt;23,(24-L171)*0.255,((24-L171)-(24-J171))*0.255)),0)+IF(F171="JPČ",IF(L171&gt;23,0,IF(J171&gt;23,(24-L171)*0.204,((24-L171)-(24-J171))*0.204)),0)+IF(F171="JEČ",IF(L171&gt;15,0,IF(J171&gt;15,(16-L171)*0.102,((16-L171)-(16-J171))*0.102)),0)+IF(F171="JEOF",IF(L171&gt;15,0,IF(J171&gt;15,(16-L171)*0.102,((16-L171)-(16-J171))*0.102)),0)+IF(F171="JnPČ",IF(L171&gt;15,0,IF(J171&gt;15,(16-L171)*0.153,((16-L171)-(16-J171))*0.153)),0)+IF(F171="JnEČ",IF(L171&gt;15,0,IF(J171&gt;15,(16-L171)*0.0765,((16-L171)-(16-J171))*0.0765)),0)+IF(F171="JčPČ",IF(L171&gt;15,0,IF(J171&gt;15,(16-L171)*0.06375,((16-L171)-(16-J171))*0.06375)),0)+IF(F171="JčEČ",IF(L171&gt;15,0,IF(J171&gt;15,(16-L171)*0.051,((16-L171)-(16-J171))*0.051)),0)+IF(F171="NEAK",IF(L171&gt;23,0,IF(J171&gt;23,(24-L171)*0.03444,((24-L171)-(24-J171))*0.03444)),0))</f>
        <v>0</v>
      </c>
      <c r="Q171" s="7">
        <f t="shared" ref="Q171:Q173" si="75">IF(ISERROR(P171*100/N171),0,(P171*100/N171))</f>
        <v>0</v>
      </c>
      <c r="R171" s="6">
        <f t="shared" ref="R171:R173" si="76">IF(Q171&lt;=30,O171+P171,O171+O171*0.3)*IF(G171=1,0.4,IF(G171=2,0.75,IF(G171="1 (kas 4 m. 1 k. nerengiamos)",0.52,1)))*IF(D171="olimpinė",1,IF(M171="Ne",0.5,1))*IF(OR(A$5="Lietuvos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federacija"),IF(OR(J171&lt;8,K171&lt;16),0,1),1)*E171*IF(I171&lt;=1,1,1/I171)*IF(OR(A$5="Lietuvos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72" spans="1:18">
      <c r="A172" s="57">
        <v>3</v>
      </c>
      <c r="B172" s="57" t="s">
        <v>77</v>
      </c>
      <c r="C172" s="8" t="s">
        <v>73</v>
      </c>
      <c r="D172" s="57" t="s">
        <v>30</v>
      </c>
      <c r="E172" s="57">
        <v>1</v>
      </c>
      <c r="F172" s="57" t="s">
        <v>31</v>
      </c>
      <c r="G172" s="57">
        <v>1</v>
      </c>
      <c r="H172" s="57" t="s">
        <v>32</v>
      </c>
      <c r="I172" s="57"/>
      <c r="J172" s="57"/>
      <c r="K172" s="57"/>
      <c r="L172" s="57"/>
      <c r="M172" s="57"/>
      <c r="N172" s="2">
        <f t="shared" si="72"/>
        <v>0</v>
      </c>
      <c r="O172" s="5">
        <f t="shared" si="73"/>
        <v>0</v>
      </c>
      <c r="P172" s="3">
        <f t="shared" si="74"/>
        <v>0</v>
      </c>
      <c r="Q172" s="7">
        <f t="shared" si="75"/>
        <v>0</v>
      </c>
      <c r="R172" s="6">
        <f t="shared" si="76"/>
        <v>0</v>
      </c>
    </row>
    <row r="173" spans="1:18">
      <c r="A173" s="57">
        <v>4</v>
      </c>
      <c r="B173" s="57" t="s">
        <v>58</v>
      </c>
      <c r="C173" s="8" t="s">
        <v>93</v>
      </c>
      <c r="D173" s="57" t="s">
        <v>30</v>
      </c>
      <c r="E173" s="57">
        <v>1</v>
      </c>
      <c r="F173" s="57" t="s">
        <v>31</v>
      </c>
      <c r="G173" s="57">
        <v>1</v>
      </c>
      <c r="H173" s="57" t="s">
        <v>32</v>
      </c>
      <c r="I173" s="57"/>
      <c r="J173" s="57"/>
      <c r="K173" s="57"/>
      <c r="L173" s="57"/>
      <c r="M173" s="57"/>
      <c r="N173" s="2">
        <f t="shared" si="72"/>
        <v>0</v>
      </c>
      <c r="O173" s="5">
        <f t="shared" si="73"/>
        <v>0</v>
      </c>
      <c r="P173" s="3">
        <f t="shared" si="74"/>
        <v>0</v>
      </c>
      <c r="Q173" s="7">
        <f t="shared" si="75"/>
        <v>0</v>
      </c>
      <c r="R173" s="6">
        <f t="shared" si="76"/>
        <v>0</v>
      </c>
    </row>
    <row r="174" spans="1:18">
      <c r="A174" s="57">
        <v>5</v>
      </c>
      <c r="B174" s="57" t="s">
        <v>100</v>
      </c>
      <c r="C174" s="8" t="s">
        <v>93</v>
      </c>
      <c r="D174" s="57" t="s">
        <v>30</v>
      </c>
      <c r="E174" s="57">
        <v>1</v>
      </c>
      <c r="F174" s="57" t="s">
        <v>31</v>
      </c>
      <c r="G174" s="57">
        <v>1</v>
      </c>
      <c r="H174" s="57" t="s">
        <v>32</v>
      </c>
      <c r="I174" s="57"/>
      <c r="J174" s="57"/>
      <c r="K174" s="57"/>
      <c r="L174" s="57"/>
      <c r="M174" s="57"/>
      <c r="N174" s="2">
        <f t="shared" ref="N174:N175" si="77">(IF(F174="OŽ",IF(L174=1,550.8,IF(L174=2,426.38,IF(L174=3,342.14,IF(L174=4,181.44,IF(L174=5,168.48,IF(L174=6,155.52,IF(L174=7,148.5,IF(L174=8,144,0))))))))+IF(L174&lt;=8,0,IF(L174&lt;=16,137.7,IF(L174&lt;=24,108,IF(L174&lt;=32,80.1,IF(L174&lt;=36,52.2,0)))))-IF(L174&lt;=8,0,IF(L174&lt;=16,(L174-9)*2.754,IF(L174&lt;=24,(L174-17)* 2.754,IF(L174&lt;=32,(L174-25)* 2.754,IF(L174&lt;=36,(L174-33)*2.754,0))))),0)+IF(F174="PČ",IF(L174=1,449,IF(L174=2,314.6,IF(L174=3,238,IF(L174=4,172,IF(L174=5,159,IF(L174=6,145,IF(L174=7,132,IF(L174=8,119,0))))))))+IF(L174&lt;=8,0,IF(L174&lt;=16,88,IF(L174&lt;=24,55,IF(L174&lt;=32,22,0))))-IF(L174&lt;=8,0,IF(L174&lt;=16,(L174-9)*2.245,IF(L174&lt;=24,(L174-17)*2.245,IF(L174&lt;=32,(L174-25)*2.245,0)))),0)+IF(F174="PČneol",IF(L174=1,85,IF(L174=2,64.61,IF(L174=3,50.76,IF(L174=4,16.25,IF(L174=5,15,IF(L174=6,13.75,IF(L174=7,12.5,IF(L174=8,11.25,0))))))))+IF(L174&lt;=8,0,IF(L174&lt;=16,9,0))-IF(L174&lt;=8,0,IF(L174&lt;=16,(L174-9)*0.425,0)),0)+IF(F174="PŽ",IF(L174=1,85,IF(L174=2,59.5,IF(L174=3,45,IF(L174=4,32.5,IF(L174=5,30,IF(L174=6,27.5,IF(L174=7,25,IF(L174=8,22.5,0))))))))+IF(L174&lt;=8,0,IF(L174&lt;=16,19,IF(L174&lt;=24,13,IF(L174&lt;=32,8,0))))-IF(L174&lt;=8,0,IF(L174&lt;=16,(L174-9)*0.425,IF(L174&lt;=24,(L174-17)*0.425,IF(L174&lt;=32,(L174-25)*0.425,0)))),0)+IF(F174="EČ",IF(L174=1,204,IF(L174=2,156.24,IF(L174=3,123.84,IF(L174=4,72,IF(L174=5,66,IF(L174=6,60,IF(L174=7,54,IF(L174=8,48,0))))))))+IF(L174&lt;=8,0,IF(L174&lt;=16,40,IF(L174&lt;=24,25,0)))-IF(L174&lt;=8,0,IF(L174&lt;=16,(L174-9)*1.02,IF(L174&lt;=24,(L174-17)*1.02,0))),0)+IF(F174="EČneol",IF(L174=1,68,IF(L174=2,51.69,IF(L174=3,40.61,IF(L174=4,13,IF(L174=5,12,IF(L174=6,11,IF(L174=7,10,IF(L174=8,9,0)))))))))+IF(F174="EŽ",IF(L174=1,68,IF(L174=2,47.6,IF(L174=3,36,IF(L174=4,18,IF(L174=5,16.5,IF(L174=6,15,IF(L174=7,13.5,IF(L174=8,12,0))))))))+IF(L174&lt;=8,0,IF(L174&lt;=16,10,IF(L174&lt;=24,6,0)))-IF(L174&lt;=8,0,IF(L174&lt;=16,(L174-9)*0.34,IF(L174&lt;=24,(L174-17)*0.34,0))),0)+IF(F174="PT",IF(L174=1,68,IF(L174=2,52.08,IF(L174=3,41.28,IF(L174=4,24,IF(L174=5,22,IF(L174=6,20,IF(L174=7,18,IF(L174=8,16,0))))))))+IF(L174&lt;=8,0,IF(L174&lt;=16,13,IF(L174&lt;=24,9,IF(L174&lt;=32,4,0))))-IF(L174&lt;=8,0,IF(L174&lt;=16,(L174-9)*0.34,IF(L174&lt;=24,(L174-17)*0.34,IF(L174&lt;=32,(L174-25)*0.34,0)))),0)+IF(F174="JOŽ",IF(L174=1,85,IF(L174=2,59.5,IF(L174=3,45,IF(L174=4,32.5,IF(L174=5,30,IF(L174=6,27.5,IF(L174=7,25,IF(L174=8,22.5,0))))))))+IF(L174&lt;=8,0,IF(L174&lt;=16,19,IF(L174&lt;=24,13,0)))-IF(L174&lt;=8,0,IF(L174&lt;=16,(L174-9)*0.425,IF(L174&lt;=24,(L174-17)*0.425,0))),0)+IF(F174="JPČ",IF(L174=1,68,IF(L174=2,47.6,IF(L174=3,36,IF(L174=4,26,IF(L174=5,24,IF(L174=6,22,IF(L174=7,20,IF(L174=8,18,0))))))))+IF(L174&lt;=8,0,IF(L174&lt;=16,13,IF(L174&lt;=24,9,0)))-IF(L174&lt;=8,0,IF(L174&lt;=16,(L174-9)*0.34,IF(L174&lt;=24,(L174-17)*0.34,0))),0)+IF(F174="JEČ",IF(L174=1,34,IF(L174=2,26.04,IF(L174=3,20.6,IF(L174=4,12,IF(L174=5,11,IF(L174=6,10,IF(L174=7,9,IF(L174=8,8,0))))))))+IF(L174&lt;=8,0,IF(L174&lt;=16,6,0))-IF(L174&lt;=8,0,IF(L174&lt;=16,(L174-9)*0.17,0)),0)+IF(F174="JEOF",IF(L174=1,34,IF(L174=2,26.04,IF(L174=3,20.6,IF(L174=4,12,IF(L174=5,11,IF(L174=6,10,IF(L174=7,9,IF(L174=8,8,0))))))))+IF(L174&lt;=8,0,IF(L174&lt;=16,6,0))-IF(L174&lt;=8,0,IF(L174&lt;=16,(L174-9)*0.17,0)),0)+IF(F174="JnPČ",IF(L174=1,51,IF(L174=2,35.7,IF(L174=3,27,IF(L174=4,19.5,IF(L174=5,18,IF(L174=6,16.5,IF(L174=7,15,IF(L174=8,13.5,0))))))))+IF(L174&lt;=8,0,IF(L174&lt;=16,10,0))-IF(L174&lt;=8,0,IF(L174&lt;=16,(L174-9)*0.255,0)),0)+IF(F174="JnEČ",IF(L174=1,25.5,IF(L174=2,19.53,IF(L174=3,15.48,IF(L174=4,9,IF(L174=5,8.25,IF(L174=6,7.5,IF(L174=7,6.75,IF(L174=8,6,0))))))))+IF(L174&lt;=8,0,IF(L174&lt;=16,5,0))-IF(L174&lt;=8,0,IF(L174&lt;=16,(L174-9)*0.1275,0)),0)+IF(F174="JčPČ",IF(L174=1,21.25,IF(L174=2,14.5,IF(L174=3,11.5,IF(L174=4,7,IF(L174=5,6.5,IF(L174=6,6,IF(L174=7,5.5,IF(L174=8,5,0))))))))+IF(L174&lt;=8,0,IF(L174&lt;=16,4,0))-IF(L174&lt;=8,0,IF(L174&lt;=16,(L174-9)*0.10625,0)),0)+IF(F174="JčEČ",IF(L174=1,17,IF(L174=2,13.02,IF(L174=3,10.32,IF(L174=4,6,IF(L174=5,5.5,IF(L174=6,5,IF(L174=7,4.5,IF(L174=8,4,0))))))))+IF(L174&lt;=8,0,IF(L174&lt;=16,3,0))-IF(L174&lt;=8,0,IF(L174&lt;=16,(L174-9)*0.085,0)),0)+IF(F174="NEAK",IF(L174=1,11.48,IF(L174=2,8.79,IF(L174=3,6.97,IF(L174=4,4.05,IF(L174=5,3.71,IF(L174=6,3.38,IF(L174=7,3.04,IF(L174=8,2.7,0))))))))+IF(L174&lt;=8,0,IF(L174&lt;=16,2,IF(L174&lt;=24,1.3,0)))-IF(L174&lt;=8,0,IF(L174&lt;=16,(L174-9)*0.0574,IF(L174&lt;=24,(L174-17)*0.0574,0))),0))*IF(L174&lt;0,1,IF(OR(F174="PČ",F174="PŽ",F174="PT"),IF(J174&lt;32,J174/32,1),1))* IF(L174&lt;0,1,IF(OR(F174="EČ",F174="EŽ",F174="JOŽ",F174="JPČ",F174="NEAK"),IF(J174&lt;24,J174/24,1),1))*IF(L174&lt;0,1,IF(OR(F174="PČneol",F174="JEČ",F174="JEOF",F174="JnPČ",F174="JnEČ",F174="JčPČ",F174="JčEČ"),IF(J174&lt;16,J174/16,1),1))*IF(L174&lt;0,1,IF(F174="EČneol",IF(J174&lt;8,J174/8,1),1))</f>
        <v>0</v>
      </c>
      <c r="O174" s="5">
        <f t="shared" ref="O174:O175" si="78">IF(F174="OŽ",N174,IF(H174="Ne",IF(J174*0.3&lt;J174-L174,N174,0),IF(J174*0.1&lt;J174-L174,N174,0)))</f>
        <v>0</v>
      </c>
      <c r="P174" s="3">
        <f t="shared" ref="P174:P175" si="79">IF(O174=0,0,IF(F174="OŽ",IF(L174&gt;35,0,IF(J174&gt;35,(36-L174)*1.836,((36-L174)-(36-J174))*1.836)),0)+IF(F174="PČ",IF(L174&gt;31,0,IF(J174&gt;31,(32-L174)*1.347,((32-L174)-(32-J174))*1.347)),0)+ IF(F174="PČneol",IF(L174&gt;15,0,IF(J174&gt;15,(16-L174)*0.255,((16-L174)-(16-J174))*0.255)),0)+IF(F174="PŽ",IF(L174&gt;31,0,IF(J174&gt;31,(32-L174)*0.255,((32-L174)-(32-J174))*0.255)),0)+IF(F174="EČ",IF(L174&gt;23,0,IF(J174&gt;23,(24-L174)*0.612,((24-L174)-(24-J174))*0.612)),0)+IF(F174="EČneol",IF(L174&gt;7,0,IF(J174&gt;7,(8-L174)*0.204,((8-L174)-(8-J174))*0.204)),0)+IF(F174="EŽ",IF(L174&gt;23,0,IF(J174&gt;23,(24-L174)*0.204,((24-L174)-(24-J174))*0.204)),0)+IF(F174="PT",IF(L174&gt;31,0,IF(J174&gt;31,(32-L174)*0.204,((32-L174)-(32-J174))*0.204)),0)+IF(F174="JOŽ",IF(L174&gt;23,0,IF(J174&gt;23,(24-L174)*0.255,((24-L174)-(24-J174))*0.255)),0)+IF(F174="JPČ",IF(L174&gt;23,0,IF(J174&gt;23,(24-L174)*0.204,((24-L174)-(24-J174))*0.204)),0)+IF(F174="JEČ",IF(L174&gt;15,0,IF(J174&gt;15,(16-L174)*0.102,((16-L174)-(16-J174))*0.102)),0)+IF(F174="JEOF",IF(L174&gt;15,0,IF(J174&gt;15,(16-L174)*0.102,((16-L174)-(16-J174))*0.102)),0)+IF(F174="JnPČ",IF(L174&gt;15,0,IF(J174&gt;15,(16-L174)*0.153,((16-L174)-(16-J174))*0.153)),0)+IF(F174="JnEČ",IF(L174&gt;15,0,IF(J174&gt;15,(16-L174)*0.0765,((16-L174)-(16-J174))*0.0765)),0)+IF(F174="JčPČ",IF(L174&gt;15,0,IF(J174&gt;15,(16-L174)*0.06375,((16-L174)-(16-J174))*0.06375)),0)+IF(F174="JčEČ",IF(L174&gt;15,0,IF(J174&gt;15,(16-L174)*0.051,((16-L174)-(16-J174))*0.051)),0)+IF(F174="NEAK",IF(L174&gt;23,0,IF(J174&gt;23,(24-L174)*0.03444,((24-L174)-(24-J174))*0.03444)),0))</f>
        <v>0</v>
      </c>
      <c r="Q174" s="7">
        <f t="shared" ref="Q174:Q175" si="80">IF(ISERROR(P174*100/N174),0,(P174*100/N174))</f>
        <v>0</v>
      </c>
      <c r="R174" s="6">
        <f t="shared" ref="R174:R175" si="81">IF(Q174&lt;=30,O174+P174,O174+O174*0.3)*IF(G174=1,0.4,IF(G174=2,0.75,IF(G174="1 (kas 4 m. 1 k. nerengiamos)",0.52,1)))*IF(D174="olimpinė",1,IF(M174="Ne",0.5,1))*IF(OR(A$5="Lietuvos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federacija"),IF(OR(J174&lt;8,K174&lt;16),0,1),1)*E174*IF(I174&lt;=1,1,1/I174)*IF(OR(A$5="Lietuvos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75" spans="1:18">
      <c r="A175" s="57">
        <v>6</v>
      </c>
      <c r="B175" s="57" t="s">
        <v>77</v>
      </c>
      <c r="C175" s="8" t="s">
        <v>33</v>
      </c>
      <c r="D175" s="57" t="s">
        <v>30</v>
      </c>
      <c r="E175" s="57">
        <v>1</v>
      </c>
      <c r="F175" s="57" t="s">
        <v>31</v>
      </c>
      <c r="G175" s="57">
        <v>1</v>
      </c>
      <c r="H175" s="57" t="s">
        <v>32</v>
      </c>
      <c r="I175" s="57"/>
      <c r="J175" s="57"/>
      <c r="K175" s="57"/>
      <c r="L175" s="57"/>
      <c r="M175" s="57"/>
      <c r="N175" s="2">
        <f t="shared" si="77"/>
        <v>0</v>
      </c>
      <c r="O175" s="5">
        <f t="shared" si="78"/>
        <v>0</v>
      </c>
      <c r="P175" s="3">
        <f t="shared" si="79"/>
        <v>0</v>
      </c>
      <c r="Q175" s="7">
        <f t="shared" si="80"/>
        <v>0</v>
      </c>
      <c r="R175" s="6">
        <f t="shared" si="81"/>
        <v>0</v>
      </c>
    </row>
    <row r="176" spans="1:18">
      <c r="A176" s="69" t="s">
        <v>35</v>
      </c>
      <c r="B176" s="70"/>
      <c r="C176" s="70"/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O176" s="70"/>
      <c r="P176" s="70"/>
      <c r="Q176" s="71"/>
      <c r="R176" s="6">
        <f>SUM(R170:R170)</f>
        <v>0</v>
      </c>
    </row>
    <row r="177" spans="1:18" ht="15.75">
      <c r="A177" s="18"/>
      <c r="B177" s="101" t="s">
        <v>101</v>
      </c>
      <c r="C177" s="102"/>
      <c r="D177" s="102"/>
      <c r="E177" s="102"/>
      <c r="F177" s="102"/>
      <c r="G177" s="102"/>
      <c r="H177" s="102"/>
      <c r="I177" s="102"/>
      <c r="J177" s="102"/>
      <c r="K177" s="102"/>
      <c r="L177" s="102"/>
      <c r="M177" s="102"/>
      <c r="N177" s="102"/>
      <c r="O177" s="102"/>
      <c r="P177" s="102"/>
      <c r="Q177" s="102"/>
      <c r="R177" s="103"/>
    </row>
    <row r="178" spans="1:18">
      <c r="A178" s="43" t="s">
        <v>45</v>
      </c>
      <c r="B178" s="43"/>
      <c r="C178" s="43"/>
      <c r="D178" s="43"/>
      <c r="E178" s="43"/>
      <c r="F178" s="43"/>
      <c r="G178" s="43"/>
      <c r="H178" s="43"/>
      <c r="I178" s="43"/>
      <c r="J178" s="50"/>
      <c r="K178" s="50"/>
      <c r="L178" s="50"/>
      <c r="M178" s="50"/>
      <c r="N178" s="50"/>
      <c r="O178" s="50"/>
      <c r="P178" s="50"/>
      <c r="Q178" s="50"/>
      <c r="R178" s="51"/>
    </row>
    <row r="179" spans="1:18">
      <c r="A179" s="43"/>
      <c r="B179" s="43"/>
      <c r="C179" s="43"/>
      <c r="D179" s="43"/>
      <c r="E179" s="43"/>
      <c r="F179" s="43"/>
      <c r="G179" s="43"/>
      <c r="H179" s="43"/>
      <c r="I179" s="43"/>
      <c r="J179" s="50"/>
      <c r="K179" s="50"/>
      <c r="L179" s="50"/>
      <c r="M179" s="50"/>
      <c r="N179" s="50"/>
      <c r="O179" s="50"/>
      <c r="P179" s="50"/>
      <c r="Q179" s="50"/>
      <c r="R179" s="51"/>
    </row>
    <row r="180" spans="1:18">
      <c r="A180" s="104" t="s">
        <v>102</v>
      </c>
      <c r="B180" s="105"/>
      <c r="C180" s="105"/>
      <c r="D180" s="105"/>
      <c r="E180" s="105"/>
      <c r="F180" s="105"/>
      <c r="G180" s="105"/>
      <c r="H180" s="105"/>
      <c r="I180" s="105"/>
      <c r="J180" s="105"/>
      <c r="K180" s="105"/>
      <c r="L180" s="105"/>
      <c r="M180" s="105"/>
      <c r="N180" s="105"/>
      <c r="O180" s="105"/>
      <c r="P180" s="105"/>
      <c r="Q180" s="54"/>
    </row>
    <row r="181" spans="1:18" ht="18">
      <c r="A181" s="67" t="s">
        <v>27</v>
      </c>
      <c r="B181" s="68"/>
      <c r="C181" s="68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54"/>
    </row>
    <row r="182" spans="1:18">
      <c r="A182" s="65" t="s">
        <v>75</v>
      </c>
      <c r="B182" s="66"/>
      <c r="C182" s="66"/>
      <c r="D182" s="66"/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54"/>
    </row>
    <row r="183" spans="1:18">
      <c r="A183" s="57">
        <v>1</v>
      </c>
      <c r="B183" s="57" t="s">
        <v>103</v>
      </c>
      <c r="C183" s="8" t="s">
        <v>73</v>
      </c>
      <c r="D183" s="57" t="s">
        <v>30</v>
      </c>
      <c r="E183" s="57">
        <v>1</v>
      </c>
      <c r="F183" s="57" t="s">
        <v>31</v>
      </c>
      <c r="G183" s="57">
        <v>1</v>
      </c>
      <c r="H183" s="57" t="s">
        <v>32</v>
      </c>
      <c r="I183" s="57"/>
      <c r="J183" s="57"/>
      <c r="K183" s="57"/>
      <c r="L183" s="57"/>
      <c r="M183" s="57"/>
      <c r="N183" s="2">
        <f t="shared" ref="N183:N190" si="82">(IF(F183="OŽ",IF(L183=1,550.8,IF(L183=2,426.38,IF(L183=3,342.14,IF(L183=4,181.44,IF(L183=5,168.48,IF(L183=6,155.52,IF(L183=7,148.5,IF(L183=8,144,0))))))))+IF(L183&lt;=8,0,IF(L183&lt;=16,137.7,IF(L183&lt;=24,108,IF(L183&lt;=32,80.1,IF(L183&lt;=36,52.2,0)))))-IF(L183&lt;=8,0,IF(L183&lt;=16,(L183-9)*2.754,IF(L183&lt;=24,(L183-17)* 2.754,IF(L183&lt;=32,(L183-25)* 2.754,IF(L183&lt;=36,(L183-33)*2.754,0))))),0)+IF(F183="PČ",IF(L183=1,449,IF(L183=2,314.6,IF(L183=3,238,IF(L183=4,172,IF(L183=5,159,IF(L183=6,145,IF(L183=7,132,IF(L183=8,119,0))))))))+IF(L183&lt;=8,0,IF(L183&lt;=16,88,IF(L183&lt;=24,55,IF(L183&lt;=32,22,0))))-IF(L183&lt;=8,0,IF(L183&lt;=16,(L183-9)*2.245,IF(L183&lt;=24,(L183-17)*2.245,IF(L183&lt;=32,(L183-25)*2.245,0)))),0)+IF(F183="PČneol",IF(L183=1,85,IF(L183=2,64.61,IF(L183=3,50.76,IF(L183=4,16.25,IF(L183=5,15,IF(L183=6,13.75,IF(L183=7,12.5,IF(L183=8,11.25,0))))))))+IF(L183&lt;=8,0,IF(L183&lt;=16,9,0))-IF(L183&lt;=8,0,IF(L183&lt;=16,(L183-9)*0.425,0)),0)+IF(F183="PŽ",IF(L183=1,85,IF(L183=2,59.5,IF(L183=3,45,IF(L183=4,32.5,IF(L183=5,30,IF(L183=6,27.5,IF(L183=7,25,IF(L183=8,22.5,0))))))))+IF(L183&lt;=8,0,IF(L183&lt;=16,19,IF(L183&lt;=24,13,IF(L183&lt;=32,8,0))))-IF(L183&lt;=8,0,IF(L183&lt;=16,(L183-9)*0.425,IF(L183&lt;=24,(L183-17)*0.425,IF(L183&lt;=32,(L183-25)*0.425,0)))),0)+IF(F183="EČ",IF(L183=1,204,IF(L183=2,156.24,IF(L183=3,123.84,IF(L183=4,72,IF(L183=5,66,IF(L183=6,60,IF(L183=7,54,IF(L183=8,48,0))))))))+IF(L183&lt;=8,0,IF(L183&lt;=16,40,IF(L183&lt;=24,25,0)))-IF(L183&lt;=8,0,IF(L183&lt;=16,(L183-9)*1.02,IF(L183&lt;=24,(L183-17)*1.02,0))),0)+IF(F183="EČneol",IF(L183=1,68,IF(L183=2,51.69,IF(L183=3,40.61,IF(L183=4,13,IF(L183=5,12,IF(L183=6,11,IF(L183=7,10,IF(L183=8,9,0)))))))))+IF(F183="EŽ",IF(L183=1,68,IF(L183=2,47.6,IF(L183=3,36,IF(L183=4,18,IF(L183=5,16.5,IF(L183=6,15,IF(L183=7,13.5,IF(L183=8,12,0))))))))+IF(L183&lt;=8,0,IF(L183&lt;=16,10,IF(L183&lt;=24,6,0)))-IF(L183&lt;=8,0,IF(L183&lt;=16,(L183-9)*0.34,IF(L183&lt;=24,(L183-17)*0.34,0))),0)+IF(F183="PT",IF(L183=1,68,IF(L183=2,52.08,IF(L183=3,41.28,IF(L183=4,24,IF(L183=5,22,IF(L183=6,20,IF(L183=7,18,IF(L183=8,16,0))))))))+IF(L183&lt;=8,0,IF(L183&lt;=16,13,IF(L183&lt;=24,9,IF(L183&lt;=32,4,0))))-IF(L183&lt;=8,0,IF(L183&lt;=16,(L183-9)*0.34,IF(L183&lt;=24,(L183-17)*0.34,IF(L183&lt;=32,(L183-25)*0.34,0)))),0)+IF(F183="JOŽ",IF(L183=1,85,IF(L183=2,59.5,IF(L183=3,45,IF(L183=4,32.5,IF(L183=5,30,IF(L183=6,27.5,IF(L183=7,25,IF(L183=8,22.5,0))))))))+IF(L183&lt;=8,0,IF(L183&lt;=16,19,IF(L183&lt;=24,13,0)))-IF(L183&lt;=8,0,IF(L183&lt;=16,(L183-9)*0.425,IF(L183&lt;=24,(L183-17)*0.425,0))),0)+IF(F183="JPČ",IF(L183=1,68,IF(L183=2,47.6,IF(L183=3,36,IF(L183=4,26,IF(L183=5,24,IF(L183=6,22,IF(L183=7,20,IF(L183=8,18,0))))))))+IF(L183&lt;=8,0,IF(L183&lt;=16,13,IF(L183&lt;=24,9,0)))-IF(L183&lt;=8,0,IF(L183&lt;=16,(L183-9)*0.34,IF(L183&lt;=24,(L183-17)*0.34,0))),0)+IF(F183="JEČ",IF(L183=1,34,IF(L183=2,26.04,IF(L183=3,20.6,IF(L183=4,12,IF(L183=5,11,IF(L183=6,10,IF(L183=7,9,IF(L183=8,8,0))))))))+IF(L183&lt;=8,0,IF(L183&lt;=16,6,0))-IF(L183&lt;=8,0,IF(L183&lt;=16,(L183-9)*0.17,0)),0)+IF(F183="JEOF",IF(L183=1,34,IF(L183=2,26.04,IF(L183=3,20.6,IF(L183=4,12,IF(L183=5,11,IF(L183=6,10,IF(L183=7,9,IF(L183=8,8,0))))))))+IF(L183&lt;=8,0,IF(L183&lt;=16,6,0))-IF(L183&lt;=8,0,IF(L183&lt;=16,(L183-9)*0.17,0)),0)+IF(F183="JnPČ",IF(L183=1,51,IF(L183=2,35.7,IF(L183=3,27,IF(L183=4,19.5,IF(L183=5,18,IF(L183=6,16.5,IF(L183=7,15,IF(L183=8,13.5,0))))))))+IF(L183&lt;=8,0,IF(L183&lt;=16,10,0))-IF(L183&lt;=8,0,IF(L183&lt;=16,(L183-9)*0.255,0)),0)+IF(F183="JnEČ",IF(L183=1,25.5,IF(L183=2,19.53,IF(L183=3,15.48,IF(L183=4,9,IF(L183=5,8.25,IF(L183=6,7.5,IF(L183=7,6.75,IF(L183=8,6,0))))))))+IF(L183&lt;=8,0,IF(L183&lt;=16,5,0))-IF(L183&lt;=8,0,IF(L183&lt;=16,(L183-9)*0.1275,0)),0)+IF(F183="JčPČ",IF(L183=1,21.25,IF(L183=2,14.5,IF(L183=3,11.5,IF(L183=4,7,IF(L183=5,6.5,IF(L183=6,6,IF(L183=7,5.5,IF(L183=8,5,0))))))))+IF(L183&lt;=8,0,IF(L183&lt;=16,4,0))-IF(L183&lt;=8,0,IF(L183&lt;=16,(L183-9)*0.10625,0)),0)+IF(F183="JčEČ",IF(L183=1,17,IF(L183=2,13.02,IF(L183=3,10.32,IF(L183=4,6,IF(L183=5,5.5,IF(L183=6,5,IF(L183=7,4.5,IF(L183=8,4,0))))))))+IF(L183&lt;=8,0,IF(L183&lt;=16,3,0))-IF(L183&lt;=8,0,IF(L183&lt;=16,(L183-9)*0.085,0)),0)+IF(F183="NEAK",IF(L183=1,11.48,IF(L183=2,8.79,IF(L183=3,6.97,IF(L183=4,4.05,IF(L183=5,3.71,IF(L183=6,3.38,IF(L183=7,3.04,IF(L183=8,2.7,0))))))))+IF(L183&lt;=8,0,IF(L183&lt;=16,2,IF(L183&lt;=24,1.3,0)))-IF(L183&lt;=8,0,IF(L183&lt;=16,(L183-9)*0.0574,IF(L183&lt;=24,(L183-17)*0.0574,0))),0))*IF(L183&lt;0,1,IF(OR(F183="PČ",F183="PŽ",F183="PT"),IF(J183&lt;32,J183/32,1),1))* IF(L183&lt;0,1,IF(OR(F183="EČ",F183="EŽ",F183="JOŽ",F183="JPČ",F183="NEAK"),IF(J183&lt;24,J183/24,1),1))*IF(L183&lt;0,1,IF(OR(F183="PČneol",F183="JEČ",F183="JEOF",F183="JnPČ",F183="JnEČ",F183="JčPČ",F183="JčEČ"),IF(J183&lt;16,J183/16,1),1))*IF(L183&lt;0,1,IF(F183="EČneol",IF(J183&lt;8,J183/8,1),1))</f>
        <v>0</v>
      </c>
      <c r="O183" s="5">
        <f t="shared" ref="O183:O190" si="83">IF(F183="OŽ",N183,IF(H183="Ne",IF(J183*0.3&lt;J183-L183,N183,0),IF(J183*0.1&lt;J183-L183,N183,0)))</f>
        <v>0</v>
      </c>
      <c r="P183" s="3">
        <f t="shared" ref="P183:P190" si="84">IF(O183=0,0,IF(F183="OŽ",IF(L183&gt;35,0,IF(J183&gt;35,(36-L183)*1.836,((36-L183)-(36-J183))*1.836)),0)+IF(F183="PČ",IF(L183&gt;31,0,IF(J183&gt;31,(32-L183)*1.347,((32-L183)-(32-J183))*1.347)),0)+ IF(F183="PČneol",IF(L183&gt;15,0,IF(J183&gt;15,(16-L183)*0.255,((16-L183)-(16-J183))*0.255)),0)+IF(F183="PŽ",IF(L183&gt;31,0,IF(J183&gt;31,(32-L183)*0.255,((32-L183)-(32-J183))*0.255)),0)+IF(F183="EČ",IF(L183&gt;23,0,IF(J183&gt;23,(24-L183)*0.612,((24-L183)-(24-J183))*0.612)),0)+IF(F183="EČneol",IF(L183&gt;7,0,IF(J183&gt;7,(8-L183)*0.204,((8-L183)-(8-J183))*0.204)),0)+IF(F183="EŽ",IF(L183&gt;23,0,IF(J183&gt;23,(24-L183)*0.204,((24-L183)-(24-J183))*0.204)),0)+IF(F183="PT",IF(L183&gt;31,0,IF(J183&gt;31,(32-L183)*0.204,((32-L183)-(32-J183))*0.204)),0)+IF(F183="JOŽ",IF(L183&gt;23,0,IF(J183&gt;23,(24-L183)*0.255,((24-L183)-(24-J183))*0.255)),0)+IF(F183="JPČ",IF(L183&gt;23,0,IF(J183&gt;23,(24-L183)*0.204,((24-L183)-(24-J183))*0.204)),0)+IF(F183="JEČ",IF(L183&gt;15,0,IF(J183&gt;15,(16-L183)*0.102,((16-L183)-(16-J183))*0.102)),0)+IF(F183="JEOF",IF(L183&gt;15,0,IF(J183&gt;15,(16-L183)*0.102,((16-L183)-(16-J183))*0.102)),0)+IF(F183="JnPČ",IF(L183&gt;15,0,IF(J183&gt;15,(16-L183)*0.153,((16-L183)-(16-J183))*0.153)),0)+IF(F183="JnEČ",IF(L183&gt;15,0,IF(J183&gt;15,(16-L183)*0.0765,((16-L183)-(16-J183))*0.0765)),0)+IF(F183="JčPČ",IF(L183&gt;15,0,IF(J183&gt;15,(16-L183)*0.06375,((16-L183)-(16-J183))*0.06375)),0)+IF(F183="JčEČ",IF(L183&gt;15,0,IF(J183&gt;15,(16-L183)*0.051,((16-L183)-(16-J183))*0.051)),0)+IF(F183="NEAK",IF(L183&gt;23,0,IF(J183&gt;23,(24-L183)*0.03444,((24-L183)-(24-J183))*0.03444)),0))</f>
        <v>0</v>
      </c>
      <c r="Q183" s="7">
        <f t="shared" ref="Q183:Q190" si="85">IF(ISERROR(P183*100/N183),0,(P183*100/N183))</f>
        <v>0</v>
      </c>
      <c r="R183" s="6">
        <f t="shared" ref="R183:R190" si="86">IF(Q183&lt;=30,O183+P183,O183+O183*0.3)*IF(G183=1,0.4,IF(G183=2,0.75,IF(G183="1 (kas 4 m. 1 k. nerengiamos)",0.52,1)))*IF(D183="olimpinė",1,IF(M183="Ne",0.5,1))*IF(OR(A$5="Lietuvos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federacija"),IF(OR(J183&lt;8,K183&lt;16),0,1),1)*E183*IF(I183&lt;=1,1,1/I183)*IF(OR(A$5="Lietuvos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84" spans="1:18">
      <c r="A184" s="57">
        <v>2</v>
      </c>
      <c r="B184" s="57" t="s">
        <v>98</v>
      </c>
      <c r="C184" s="8" t="s">
        <v>73</v>
      </c>
      <c r="D184" s="57" t="s">
        <v>30</v>
      </c>
      <c r="E184" s="57">
        <v>1</v>
      </c>
      <c r="F184" s="57" t="s">
        <v>31</v>
      </c>
      <c r="G184" s="57">
        <v>1</v>
      </c>
      <c r="H184" s="57" t="s">
        <v>32</v>
      </c>
      <c r="I184" s="57"/>
      <c r="J184" s="57"/>
      <c r="K184" s="57"/>
      <c r="L184" s="57"/>
      <c r="M184" s="57"/>
      <c r="N184" s="2">
        <f t="shared" si="82"/>
        <v>0</v>
      </c>
      <c r="O184" s="5">
        <f t="shared" si="83"/>
        <v>0</v>
      </c>
      <c r="P184" s="3">
        <f t="shared" si="84"/>
        <v>0</v>
      </c>
      <c r="Q184" s="7">
        <f t="shared" si="85"/>
        <v>0</v>
      </c>
      <c r="R184" s="6">
        <f t="shared" si="86"/>
        <v>0</v>
      </c>
    </row>
    <row r="185" spans="1:18">
      <c r="A185" s="57">
        <v>3</v>
      </c>
      <c r="B185" s="57" t="s">
        <v>104</v>
      </c>
      <c r="C185" s="8" t="s">
        <v>73</v>
      </c>
      <c r="D185" s="57" t="s">
        <v>30</v>
      </c>
      <c r="E185" s="57">
        <v>1</v>
      </c>
      <c r="F185" s="57" t="s">
        <v>31</v>
      </c>
      <c r="G185" s="57">
        <v>1</v>
      </c>
      <c r="H185" s="57" t="s">
        <v>32</v>
      </c>
      <c r="I185" s="57"/>
      <c r="J185" s="57"/>
      <c r="K185" s="57"/>
      <c r="L185" s="57"/>
      <c r="M185" s="57"/>
      <c r="N185" s="2">
        <f t="shared" si="82"/>
        <v>0</v>
      </c>
      <c r="O185" s="5">
        <f t="shared" si="83"/>
        <v>0</v>
      </c>
      <c r="P185" s="3">
        <f t="shared" si="84"/>
        <v>0</v>
      </c>
      <c r="Q185" s="7">
        <f t="shared" si="85"/>
        <v>0</v>
      </c>
      <c r="R185" s="6">
        <f t="shared" si="86"/>
        <v>0</v>
      </c>
    </row>
    <row r="186" spans="1:18">
      <c r="A186" s="57">
        <v>4</v>
      </c>
      <c r="B186" s="57" t="s">
        <v>105</v>
      </c>
      <c r="C186" s="8" t="s">
        <v>73</v>
      </c>
      <c r="D186" s="57" t="s">
        <v>30</v>
      </c>
      <c r="E186" s="57">
        <v>1</v>
      </c>
      <c r="F186" s="57" t="s">
        <v>31</v>
      </c>
      <c r="G186" s="57">
        <v>1</v>
      </c>
      <c r="H186" s="57" t="s">
        <v>32</v>
      </c>
      <c r="I186" s="57"/>
      <c r="J186" s="57"/>
      <c r="K186" s="57"/>
      <c r="L186" s="57"/>
      <c r="M186" s="57"/>
      <c r="N186" s="2">
        <f t="shared" si="82"/>
        <v>0</v>
      </c>
      <c r="O186" s="5">
        <f t="shared" si="83"/>
        <v>0</v>
      </c>
      <c r="P186" s="3">
        <f t="shared" si="84"/>
        <v>0</v>
      </c>
      <c r="Q186" s="7">
        <f t="shared" si="85"/>
        <v>0</v>
      </c>
      <c r="R186" s="6">
        <f t="shared" si="86"/>
        <v>0</v>
      </c>
    </row>
    <row r="187" spans="1:18">
      <c r="A187" s="57">
        <v>5</v>
      </c>
      <c r="B187" s="57" t="s">
        <v>106</v>
      </c>
      <c r="C187" s="8" t="s">
        <v>42</v>
      </c>
      <c r="D187" s="57" t="s">
        <v>30</v>
      </c>
      <c r="E187" s="57">
        <v>1</v>
      </c>
      <c r="F187" s="57" t="s">
        <v>31</v>
      </c>
      <c r="G187" s="57">
        <v>1</v>
      </c>
      <c r="H187" s="57" t="s">
        <v>32</v>
      </c>
      <c r="I187" s="57"/>
      <c r="J187" s="57"/>
      <c r="K187" s="57"/>
      <c r="L187" s="57"/>
      <c r="M187" s="57"/>
      <c r="N187" s="2">
        <f t="shared" si="82"/>
        <v>0</v>
      </c>
      <c r="O187" s="5">
        <f t="shared" si="83"/>
        <v>0</v>
      </c>
      <c r="P187" s="3">
        <f t="shared" si="84"/>
        <v>0</v>
      </c>
      <c r="Q187" s="7">
        <f t="shared" si="85"/>
        <v>0</v>
      </c>
      <c r="R187" s="6">
        <f t="shared" si="86"/>
        <v>0</v>
      </c>
    </row>
    <row r="188" spans="1:18">
      <c r="A188" s="57">
        <v>6</v>
      </c>
      <c r="B188" s="57" t="s">
        <v>98</v>
      </c>
      <c r="C188" s="8" t="s">
        <v>42</v>
      </c>
      <c r="D188" s="57" t="s">
        <v>30</v>
      </c>
      <c r="E188" s="57">
        <v>1</v>
      </c>
      <c r="F188" s="57" t="s">
        <v>31</v>
      </c>
      <c r="G188" s="57">
        <v>1</v>
      </c>
      <c r="H188" s="57" t="s">
        <v>32</v>
      </c>
      <c r="I188" s="57"/>
      <c r="J188" s="57"/>
      <c r="K188" s="57"/>
      <c r="L188" s="57"/>
      <c r="M188" s="57"/>
      <c r="N188" s="2">
        <f t="shared" si="82"/>
        <v>0</v>
      </c>
      <c r="O188" s="5">
        <f t="shared" si="83"/>
        <v>0</v>
      </c>
      <c r="P188" s="3">
        <f t="shared" si="84"/>
        <v>0</v>
      </c>
      <c r="Q188" s="7">
        <f t="shared" si="85"/>
        <v>0</v>
      </c>
      <c r="R188" s="6">
        <f t="shared" si="86"/>
        <v>0</v>
      </c>
    </row>
    <row r="189" spans="1:18">
      <c r="A189" s="57">
        <v>7</v>
      </c>
      <c r="B189" s="57" t="s">
        <v>104</v>
      </c>
      <c r="C189" s="8" t="s">
        <v>42</v>
      </c>
      <c r="D189" s="57" t="s">
        <v>30</v>
      </c>
      <c r="E189" s="57">
        <v>1</v>
      </c>
      <c r="F189" s="57" t="s">
        <v>31</v>
      </c>
      <c r="G189" s="57">
        <v>1</v>
      </c>
      <c r="H189" s="57" t="s">
        <v>32</v>
      </c>
      <c r="I189" s="57"/>
      <c r="J189" s="57"/>
      <c r="K189" s="57"/>
      <c r="L189" s="57"/>
      <c r="M189" s="57"/>
      <c r="N189" s="2">
        <f t="shared" si="82"/>
        <v>0</v>
      </c>
      <c r="O189" s="5">
        <f t="shared" si="83"/>
        <v>0</v>
      </c>
      <c r="P189" s="3">
        <f t="shared" si="84"/>
        <v>0</v>
      </c>
      <c r="Q189" s="7">
        <f t="shared" si="85"/>
        <v>0</v>
      </c>
      <c r="R189" s="6">
        <f t="shared" si="86"/>
        <v>0</v>
      </c>
    </row>
    <row r="190" spans="1:18">
      <c r="A190" s="57">
        <v>8</v>
      </c>
      <c r="B190" s="57" t="s">
        <v>105</v>
      </c>
      <c r="C190" s="8" t="s">
        <v>42</v>
      </c>
      <c r="D190" s="57" t="s">
        <v>30</v>
      </c>
      <c r="E190" s="57">
        <v>1</v>
      </c>
      <c r="F190" s="57" t="s">
        <v>31</v>
      </c>
      <c r="G190" s="57">
        <v>1</v>
      </c>
      <c r="H190" s="57" t="s">
        <v>32</v>
      </c>
      <c r="I190" s="57"/>
      <c r="J190" s="57"/>
      <c r="K190" s="57"/>
      <c r="L190" s="57"/>
      <c r="M190" s="57"/>
      <c r="N190" s="2">
        <f t="shared" si="82"/>
        <v>0</v>
      </c>
      <c r="O190" s="5">
        <f t="shared" si="83"/>
        <v>0</v>
      </c>
      <c r="P190" s="3">
        <f t="shared" si="84"/>
        <v>0</v>
      </c>
      <c r="Q190" s="7">
        <f t="shared" si="85"/>
        <v>0</v>
      </c>
      <c r="R190" s="6">
        <f t="shared" si="86"/>
        <v>0</v>
      </c>
    </row>
    <row r="191" spans="1:18">
      <c r="N191" s="4"/>
      <c r="O191" s="4"/>
      <c r="P191" s="4"/>
      <c r="Q191" s="4"/>
      <c r="R191" s="6">
        <f>SUM(R183:R190)</f>
        <v>0</v>
      </c>
    </row>
    <row r="192" spans="1:18" ht="16.5" customHeight="1">
      <c r="A192" s="18"/>
      <c r="B192" s="101" t="s">
        <v>101</v>
      </c>
      <c r="C192" s="102"/>
      <c r="D192" s="102"/>
      <c r="E192" s="102"/>
      <c r="F192" s="102"/>
      <c r="G192" s="102"/>
      <c r="H192" s="102"/>
      <c r="I192" s="102"/>
      <c r="J192" s="102"/>
      <c r="K192" s="102"/>
      <c r="L192" s="102"/>
      <c r="M192" s="102"/>
      <c r="N192" s="102"/>
      <c r="O192" s="102"/>
      <c r="P192" s="102"/>
      <c r="Q192" s="102"/>
      <c r="R192" s="103"/>
    </row>
    <row r="193" spans="1:18">
      <c r="A193" s="43" t="s">
        <v>45</v>
      </c>
      <c r="B193" s="43"/>
      <c r="C193" s="43"/>
      <c r="D193" s="43"/>
      <c r="E193" s="43"/>
      <c r="F193" s="43"/>
      <c r="G193" s="43"/>
      <c r="H193" s="43"/>
      <c r="I193" s="43"/>
      <c r="J193" s="50"/>
      <c r="K193" s="50"/>
      <c r="L193" s="50"/>
      <c r="M193" s="50"/>
      <c r="N193" s="50"/>
      <c r="O193" s="50"/>
      <c r="P193" s="50"/>
      <c r="Q193" s="50"/>
      <c r="R193" s="51"/>
    </row>
    <row r="194" spans="1:18">
      <c r="A194" s="43"/>
      <c r="B194" s="43"/>
      <c r="C194" s="43"/>
      <c r="D194" s="43"/>
      <c r="E194" s="43"/>
      <c r="F194" s="43"/>
      <c r="G194" s="43"/>
      <c r="H194" s="43"/>
      <c r="I194" s="43"/>
      <c r="J194" s="50"/>
      <c r="K194" s="50"/>
      <c r="L194" s="50"/>
      <c r="M194" s="50"/>
      <c r="N194" s="50"/>
      <c r="O194" s="50"/>
      <c r="P194" s="50"/>
      <c r="Q194" s="50"/>
      <c r="R194" s="51"/>
    </row>
    <row r="195" spans="1:18" ht="15" customHeight="1">
      <c r="A195" s="65" t="s">
        <v>107</v>
      </c>
      <c r="B195" s="98"/>
      <c r="C195" s="98"/>
      <c r="D195" s="98"/>
      <c r="E195" s="98"/>
      <c r="F195" s="98"/>
      <c r="G195" s="98"/>
      <c r="H195" s="98"/>
      <c r="I195" s="98"/>
      <c r="J195" s="98"/>
      <c r="K195" s="98"/>
      <c r="L195" s="98"/>
      <c r="M195" s="98"/>
      <c r="N195" s="98"/>
      <c r="O195" s="98"/>
      <c r="P195" s="98"/>
      <c r="Q195" s="54"/>
    </row>
    <row r="196" spans="1:18" ht="18" customHeight="1">
      <c r="A196" s="67" t="s">
        <v>27</v>
      </c>
      <c r="B196" s="68"/>
      <c r="C196" s="68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54"/>
    </row>
    <row r="197" spans="1:18" ht="15" customHeight="1">
      <c r="A197" s="99" t="s">
        <v>108</v>
      </c>
      <c r="B197" s="100"/>
      <c r="C197" s="100"/>
      <c r="D197" s="100"/>
      <c r="E197" s="100"/>
      <c r="F197" s="100"/>
      <c r="G197" s="100"/>
      <c r="H197" s="100"/>
      <c r="I197" s="100"/>
      <c r="J197" s="100"/>
      <c r="K197" s="100"/>
      <c r="L197" s="100"/>
      <c r="M197" s="100"/>
      <c r="N197" s="100"/>
      <c r="O197" s="100"/>
      <c r="P197" s="100"/>
      <c r="Q197" s="54"/>
    </row>
    <row r="198" spans="1:18">
      <c r="A198" s="57">
        <v>1</v>
      </c>
      <c r="B198" s="57" t="s">
        <v>53</v>
      </c>
      <c r="C198" s="8" t="s">
        <v>54</v>
      </c>
      <c r="D198" s="57" t="s">
        <v>30</v>
      </c>
      <c r="E198" s="57">
        <v>1</v>
      </c>
      <c r="F198" s="57" t="s">
        <v>66</v>
      </c>
      <c r="G198" s="57">
        <v>1</v>
      </c>
      <c r="H198" s="57" t="s">
        <v>32</v>
      </c>
      <c r="I198" s="57"/>
      <c r="J198" s="57">
        <v>240</v>
      </c>
      <c r="K198" s="57">
        <v>53</v>
      </c>
      <c r="L198" s="57">
        <v>24</v>
      </c>
      <c r="M198" s="57" t="s">
        <v>32</v>
      </c>
      <c r="N198" s="2">
        <f t="shared" ref="N198:N199" si="87">(IF(F198="OŽ",IF(L198=1,550.8,IF(L198=2,426.38,IF(L198=3,342.14,IF(L198=4,181.44,IF(L198=5,168.48,IF(L198=6,155.52,IF(L198=7,148.5,IF(L198=8,144,0))))))))+IF(L198&lt;=8,0,IF(L198&lt;=16,137.7,IF(L198&lt;=24,108,IF(L198&lt;=32,80.1,IF(L198&lt;=36,52.2,0)))))-IF(L198&lt;=8,0,IF(L198&lt;=16,(L198-9)*2.754,IF(L198&lt;=24,(L198-17)* 2.754,IF(L198&lt;=32,(L198-25)* 2.754,IF(L198&lt;=36,(L198-33)*2.754,0))))),0)+IF(F198="PČ",IF(L198=1,449,IF(L198=2,314.6,IF(L198=3,238,IF(L198=4,172,IF(L198=5,159,IF(L198=6,145,IF(L198=7,132,IF(L198=8,119,0))))))))+IF(L198&lt;=8,0,IF(L198&lt;=16,88,IF(L198&lt;=24,55,IF(L198&lt;=32,22,0))))-IF(L198&lt;=8,0,IF(L198&lt;=16,(L198-9)*2.245,IF(L198&lt;=24,(L198-17)*2.245,IF(L198&lt;=32,(L198-25)*2.245,0)))),0)+IF(F198="PČneol",IF(L198=1,85,IF(L198=2,64.61,IF(L198=3,50.76,IF(L198=4,16.25,IF(L198=5,15,IF(L198=6,13.75,IF(L198=7,12.5,IF(L198=8,11.25,0))))))))+IF(L198&lt;=8,0,IF(L198&lt;=16,9,0))-IF(L198&lt;=8,0,IF(L198&lt;=16,(L198-9)*0.425,0)),0)+IF(F198="PŽ",IF(L198=1,85,IF(L198=2,59.5,IF(L198=3,45,IF(L198=4,32.5,IF(L198=5,30,IF(L198=6,27.5,IF(L198=7,25,IF(L198=8,22.5,0))))))))+IF(L198&lt;=8,0,IF(L198&lt;=16,19,IF(L198&lt;=24,13,IF(L198&lt;=32,8,0))))-IF(L198&lt;=8,0,IF(L198&lt;=16,(L198-9)*0.425,IF(L198&lt;=24,(L198-17)*0.425,IF(L198&lt;=32,(L198-25)*0.425,0)))),0)+IF(F198="EČ",IF(L198=1,204,IF(L198=2,156.24,IF(L198=3,123.84,IF(L198=4,72,IF(L198=5,66,IF(L198=6,60,IF(L198=7,54,IF(L198=8,48,0))))))))+IF(L198&lt;=8,0,IF(L198&lt;=16,40,IF(L198&lt;=24,25,0)))-IF(L198&lt;=8,0,IF(L198&lt;=16,(L198-9)*1.02,IF(L198&lt;=24,(L198-17)*1.02,0))),0)+IF(F198="EČneol",IF(L198=1,68,IF(L198=2,51.69,IF(L198=3,40.61,IF(L198=4,13,IF(L198=5,12,IF(L198=6,11,IF(L198=7,10,IF(L198=8,9,0)))))))))+IF(F198="EŽ",IF(L198=1,68,IF(L198=2,47.6,IF(L198=3,36,IF(L198=4,18,IF(L198=5,16.5,IF(L198=6,15,IF(L198=7,13.5,IF(L198=8,12,0))))))))+IF(L198&lt;=8,0,IF(L198&lt;=16,10,IF(L198&lt;=24,6,0)))-IF(L198&lt;=8,0,IF(L198&lt;=16,(L198-9)*0.34,IF(L198&lt;=24,(L198-17)*0.34,0))),0)+IF(F198="PT",IF(L198=1,68,IF(L198=2,52.08,IF(L198=3,41.28,IF(L198=4,24,IF(L198=5,22,IF(L198=6,20,IF(L198=7,18,IF(L198=8,16,0))))))))+IF(L198&lt;=8,0,IF(L198&lt;=16,13,IF(L198&lt;=24,9,IF(L198&lt;=32,4,0))))-IF(L198&lt;=8,0,IF(L198&lt;=16,(L198-9)*0.34,IF(L198&lt;=24,(L198-17)*0.34,IF(L198&lt;=32,(L198-25)*0.34,0)))),0)+IF(F198="JOŽ",IF(L198=1,85,IF(L198=2,59.5,IF(L198=3,45,IF(L198=4,32.5,IF(L198=5,30,IF(L198=6,27.5,IF(L198=7,25,IF(L198=8,22.5,0))))))))+IF(L198&lt;=8,0,IF(L198&lt;=16,19,IF(L198&lt;=24,13,0)))-IF(L198&lt;=8,0,IF(L198&lt;=16,(L198-9)*0.425,IF(L198&lt;=24,(L198-17)*0.425,0))),0)+IF(F198="JPČ",IF(L198=1,68,IF(L198=2,47.6,IF(L198=3,36,IF(L198=4,26,IF(L198=5,24,IF(L198=6,22,IF(L198=7,20,IF(L198=8,18,0))))))))+IF(L198&lt;=8,0,IF(L198&lt;=16,13,IF(L198&lt;=24,9,0)))-IF(L198&lt;=8,0,IF(L198&lt;=16,(L198-9)*0.34,IF(L198&lt;=24,(L198-17)*0.34,0))),0)+IF(F198="JEČ",IF(L198=1,34,IF(L198=2,26.04,IF(L198=3,20.6,IF(L198=4,12,IF(L198=5,11,IF(L198=6,10,IF(L198=7,9,IF(L198=8,8,0))))))))+IF(L198&lt;=8,0,IF(L198&lt;=16,6,0))-IF(L198&lt;=8,0,IF(L198&lt;=16,(L198-9)*0.17,0)),0)+IF(F198="JEOF",IF(L198=1,34,IF(L198=2,26.04,IF(L198=3,20.6,IF(L198=4,12,IF(L198=5,11,IF(L198=6,10,IF(L198=7,9,IF(L198=8,8,0))))))))+IF(L198&lt;=8,0,IF(L198&lt;=16,6,0))-IF(L198&lt;=8,0,IF(L198&lt;=16,(L198-9)*0.17,0)),0)+IF(F198="JnPČ",IF(L198=1,51,IF(L198=2,35.7,IF(L198=3,27,IF(L198=4,19.5,IF(L198=5,18,IF(L198=6,16.5,IF(L198=7,15,IF(L198=8,13.5,0))))))))+IF(L198&lt;=8,0,IF(L198&lt;=16,10,0))-IF(L198&lt;=8,0,IF(L198&lt;=16,(L198-9)*0.255,0)),0)+IF(F198="JnEČ",IF(L198=1,25.5,IF(L198=2,19.53,IF(L198=3,15.48,IF(L198=4,9,IF(L198=5,8.25,IF(L198=6,7.5,IF(L198=7,6.75,IF(L198=8,6,0))))))))+IF(L198&lt;=8,0,IF(L198&lt;=16,5,0))-IF(L198&lt;=8,0,IF(L198&lt;=16,(L198-9)*0.1275,0)),0)+IF(F198="JčPČ",IF(L198=1,21.25,IF(L198=2,14.5,IF(L198=3,11.5,IF(L198=4,7,IF(L198=5,6.5,IF(L198=6,6,IF(L198=7,5.5,IF(L198=8,5,0))))))))+IF(L198&lt;=8,0,IF(L198&lt;=16,4,0))-IF(L198&lt;=8,0,IF(L198&lt;=16,(L198-9)*0.10625,0)),0)+IF(F198="JčEČ",IF(L198=1,17,IF(L198=2,13.02,IF(L198=3,10.32,IF(L198=4,6,IF(L198=5,5.5,IF(L198=6,5,IF(L198=7,4.5,IF(L198=8,4,0))))))))+IF(L198&lt;=8,0,IF(L198&lt;=16,3,0))-IF(L198&lt;=8,0,IF(L198&lt;=16,(L198-9)*0.085,0)),0)+IF(F198="NEAK",IF(L198=1,11.48,IF(L198=2,8.79,IF(L198=3,6.97,IF(L198=4,4.05,IF(L198=5,3.71,IF(L198=6,3.38,IF(L198=7,3.04,IF(L198=8,2.7,0))))))))+IF(L198&lt;=8,0,IF(L198&lt;=16,2,IF(L198&lt;=24,1.3,0)))-IF(L198&lt;=8,0,IF(L198&lt;=16,(L198-9)*0.0574,IF(L198&lt;=24,(L198-17)*0.0574,0))),0))*IF(L198&lt;0,1,IF(OR(F198="PČ",F198="PŽ",F198="PT"),IF(J198&lt;32,J198/32,1),1))* IF(L198&lt;0,1,IF(OR(F198="EČ",F198="EŽ",F198="JOŽ",F198="JPČ",F198="NEAK"),IF(J198&lt;24,J198/24,1),1))*IF(L198&lt;0,1,IF(OR(F198="PČneol",F198="JEČ",F198="JEOF",F198="JnPČ",F198="JnEČ",F198="JčPČ",F198="JčEČ"),IF(J198&lt;16,J198/16,1),1))*IF(L198&lt;0,1,IF(F198="EČneol",IF(J198&lt;8,J198/8,1),1))</f>
        <v>39.284999999999997</v>
      </c>
      <c r="O198" s="5">
        <f t="shared" ref="O198:O199" si="88">IF(F198="OŽ",N198,IF(H198="Ne",IF(J198*0.3&lt;J198-L198,N198,0),IF(J198*0.1&lt;J198-L198,N198,0)))</f>
        <v>39.284999999999997</v>
      </c>
      <c r="P198" s="3">
        <f t="shared" ref="P198:P199" si="89">IF(O198=0,0,IF(F198="OŽ",IF(L198&gt;35,0,IF(J198&gt;35,(36-L198)*1.836,((36-L198)-(36-J198))*1.836)),0)+IF(F198="PČ",IF(L198&gt;31,0,IF(J198&gt;31,(32-L198)*1.347,((32-L198)-(32-J198))*1.347)),0)+ IF(F198="PČneol",IF(L198&gt;15,0,IF(J198&gt;15,(16-L198)*0.255,((16-L198)-(16-J198))*0.255)),0)+IF(F198="PŽ",IF(L198&gt;31,0,IF(J198&gt;31,(32-L198)*0.255,((32-L198)-(32-J198))*0.255)),0)+IF(F198="EČ",IF(L198&gt;23,0,IF(J198&gt;23,(24-L198)*0.612,((24-L198)-(24-J198))*0.612)),0)+IF(F198="EČneol",IF(L198&gt;7,0,IF(J198&gt;7,(8-L198)*0.204,((8-L198)-(8-J198))*0.204)),0)+IF(F198="EŽ",IF(L198&gt;23,0,IF(J198&gt;23,(24-L198)*0.204,((24-L198)-(24-J198))*0.204)),0)+IF(F198="PT",IF(L198&gt;31,0,IF(J198&gt;31,(32-L198)*0.204,((32-L198)-(32-J198))*0.204)),0)+IF(F198="JOŽ",IF(L198&gt;23,0,IF(J198&gt;23,(24-L198)*0.255,((24-L198)-(24-J198))*0.255)),0)+IF(F198="JPČ",IF(L198&gt;23,0,IF(J198&gt;23,(24-L198)*0.204,((24-L198)-(24-J198))*0.204)),0)+IF(F198="JEČ",IF(L198&gt;15,0,IF(J198&gt;15,(16-L198)*0.102,((16-L198)-(16-J198))*0.102)),0)+IF(F198="JEOF",IF(L198&gt;15,0,IF(J198&gt;15,(16-L198)*0.102,((16-L198)-(16-J198))*0.102)),0)+IF(F198="JnPČ",IF(L198&gt;15,0,IF(J198&gt;15,(16-L198)*0.153,((16-L198)-(16-J198))*0.153)),0)+IF(F198="JnEČ",IF(L198&gt;15,0,IF(J198&gt;15,(16-L198)*0.0765,((16-L198)-(16-J198))*0.0765)),0)+IF(F198="JčPČ",IF(L198&gt;15,0,IF(J198&gt;15,(16-L198)*0.06375,((16-L198)-(16-J198))*0.06375)),0)+IF(F198="JčEČ",IF(L198&gt;15,0,IF(J198&gt;15,(16-L198)*0.051,((16-L198)-(16-J198))*0.051)),0)+IF(F198="NEAK",IF(L198&gt;23,0,IF(J198&gt;23,(24-L198)*0.03444,((24-L198)-(24-J198))*0.03444)),0))</f>
        <v>10.776</v>
      </c>
      <c r="Q198" s="7">
        <f t="shared" ref="Q198:Q199" si="90">IF(ISERROR(P198*100/N198),0,(P198*100/N198))</f>
        <v>27.430316914852998</v>
      </c>
      <c r="R198" s="6">
        <f t="shared" ref="R198:R199" si="91">IF(Q198&lt;=30,O198+P198,O198+O198*0.3)*IF(G198=1,0.4,IF(G198=2,0.75,IF(G198="1 (kas 4 m. 1 k. nerengiamos)",0.52,1)))*IF(D198="olimpinė",1,IF(M198="Ne",0.5,1))*IF(OR(A$5="Lietuvos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federacija"),IF(OR(J198&lt;8,K198&lt;16),0,1),1)*E198*IF(I198&lt;=1,1,1/I198)*IF(OR(A$5="Lietuvos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20.0244</v>
      </c>
    </row>
    <row r="199" spans="1:18">
      <c r="A199" s="57">
        <v>2</v>
      </c>
      <c r="B199" s="57"/>
      <c r="C199" s="8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2">
        <f t="shared" si="87"/>
        <v>0</v>
      </c>
      <c r="O199" s="5">
        <f t="shared" si="88"/>
        <v>0</v>
      </c>
      <c r="P199" s="3">
        <f t="shared" si="89"/>
        <v>0</v>
      </c>
      <c r="Q199" s="7">
        <f t="shared" si="90"/>
        <v>0</v>
      </c>
      <c r="R199" s="6">
        <f t="shared" si="91"/>
        <v>0</v>
      </c>
    </row>
    <row r="200" spans="1:18" ht="15" customHeight="1">
      <c r="A200" s="69" t="s">
        <v>35</v>
      </c>
      <c r="B200" s="70"/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1"/>
      <c r="R200" s="6">
        <f>SUM(R198:R199)</f>
        <v>20.0244</v>
      </c>
    </row>
    <row r="201" spans="1:18" ht="15.75">
      <c r="A201" s="18" t="s">
        <v>36</v>
      </c>
      <c r="B201" s="18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1"/>
    </row>
    <row r="202" spans="1:18">
      <c r="A202" s="43" t="s">
        <v>45</v>
      </c>
      <c r="B202" s="43"/>
      <c r="C202" s="43"/>
      <c r="D202" s="43"/>
      <c r="E202" s="43"/>
      <c r="F202" s="43"/>
      <c r="G202" s="43"/>
      <c r="H202" s="43"/>
      <c r="I202" s="43"/>
      <c r="J202" s="50"/>
      <c r="K202" s="50"/>
      <c r="L202" s="50"/>
      <c r="M202" s="50"/>
      <c r="N202" s="50"/>
      <c r="O202" s="50"/>
      <c r="P202" s="50"/>
      <c r="Q202" s="50"/>
      <c r="R202" s="51"/>
    </row>
    <row r="203" spans="1:18">
      <c r="A203" s="43" t="s">
        <v>45</v>
      </c>
      <c r="B203" s="43"/>
      <c r="C203" s="43"/>
      <c r="D203" s="43"/>
      <c r="E203" s="43"/>
      <c r="F203" s="43"/>
      <c r="G203" s="43"/>
      <c r="H203" s="43"/>
      <c r="I203" s="43"/>
      <c r="J203" s="50"/>
      <c r="K203" s="50"/>
      <c r="L203" s="50"/>
      <c r="M203" s="50"/>
      <c r="N203" s="50"/>
      <c r="O203" s="50"/>
      <c r="P203" s="50"/>
      <c r="Q203" s="50"/>
      <c r="R203" s="51"/>
    </row>
    <row r="204" spans="1:18">
      <c r="A204" s="43"/>
      <c r="B204" s="43"/>
      <c r="C204" s="43"/>
      <c r="D204" s="43"/>
      <c r="E204" s="43"/>
      <c r="F204" s="43"/>
      <c r="G204" s="43"/>
      <c r="H204" s="43"/>
      <c r="I204" s="43"/>
      <c r="J204" s="50"/>
      <c r="K204" s="50"/>
      <c r="L204" s="50"/>
      <c r="M204" s="50"/>
      <c r="N204" s="50"/>
      <c r="O204" s="50"/>
      <c r="P204" s="50"/>
      <c r="Q204" s="50"/>
      <c r="R204" s="51"/>
    </row>
    <row r="205" spans="1:18" ht="15" customHeight="1">
      <c r="A205" s="109" t="s">
        <v>109</v>
      </c>
      <c r="B205" s="110"/>
      <c r="C205" s="110"/>
      <c r="D205" s="110"/>
      <c r="E205" s="110"/>
      <c r="F205" s="110"/>
      <c r="G205" s="110"/>
      <c r="H205" s="110"/>
      <c r="I205" s="110"/>
      <c r="J205" s="110"/>
      <c r="K205" s="110"/>
      <c r="L205" s="110"/>
      <c r="M205" s="110"/>
      <c r="N205" s="110"/>
      <c r="O205" s="110"/>
      <c r="P205" s="110"/>
      <c r="Q205" s="111"/>
      <c r="R205" s="106">
        <f>SUM(R22+R31+R42+R50+R59+R70+R78+R93+R105+R120+R131+R150+R163+R200+R141)</f>
        <v>112.2458</v>
      </c>
    </row>
    <row r="206" spans="1:18" ht="15" customHeight="1">
      <c r="A206" s="112"/>
      <c r="B206" s="113"/>
      <c r="C206" s="113"/>
      <c r="D206" s="113"/>
      <c r="E206" s="113"/>
      <c r="F206" s="113"/>
      <c r="G206" s="113"/>
      <c r="H206" s="113"/>
      <c r="I206" s="113"/>
      <c r="J206" s="113"/>
      <c r="K206" s="113"/>
      <c r="L206" s="113"/>
      <c r="M206" s="113"/>
      <c r="N206" s="113"/>
      <c r="O206" s="113"/>
      <c r="P206" s="113"/>
      <c r="Q206" s="114"/>
      <c r="R206" s="107"/>
    </row>
    <row r="207" spans="1:18">
      <c r="A207" s="53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2"/>
      <c r="O207" s="52"/>
      <c r="P207" s="52"/>
      <c r="Q207" s="52"/>
    </row>
    <row r="208" spans="1:18" ht="15.75">
      <c r="A208" s="108" t="s">
        <v>110</v>
      </c>
      <c r="B208" s="108"/>
      <c r="C208" s="108"/>
      <c r="D208" s="108"/>
      <c r="E208" s="108"/>
    </row>
    <row r="209" spans="1:9" ht="15.75">
      <c r="A209" s="58"/>
      <c r="B209" s="58"/>
      <c r="C209" s="58"/>
      <c r="D209" s="58"/>
      <c r="E209" s="58"/>
    </row>
    <row r="210" spans="1:9" ht="15.75">
      <c r="A210" s="58"/>
      <c r="B210" s="58"/>
      <c r="C210" s="58"/>
      <c r="D210" s="58"/>
      <c r="E210" s="58"/>
    </row>
    <row r="211" spans="1:9" ht="15.75">
      <c r="A211" s="58"/>
      <c r="B211" s="58"/>
      <c r="C211" s="58"/>
      <c r="D211" s="58"/>
      <c r="E211" s="58"/>
    </row>
    <row r="212" spans="1:9" ht="15.75">
      <c r="A212" s="18" t="s">
        <v>111</v>
      </c>
      <c r="B212"/>
      <c r="C212"/>
      <c r="D212"/>
      <c r="E212"/>
      <c r="F212" s="9"/>
      <c r="G212" s="9"/>
    </row>
    <row r="213" spans="1:9">
      <c r="A213"/>
      <c r="B213"/>
      <c r="C213"/>
      <c r="D213"/>
      <c r="E213"/>
      <c r="F213" s="9"/>
      <c r="G213" s="9"/>
    </row>
    <row r="214" spans="1:9" ht="15.75">
      <c r="A214" s="18" t="s">
        <v>112</v>
      </c>
      <c r="B214"/>
      <c r="C214"/>
      <c r="D214"/>
      <c r="E214"/>
      <c r="F214" s="9"/>
      <c r="G214" s="9"/>
      <c r="I214" s="4" t="s">
        <v>113</v>
      </c>
    </row>
    <row r="215" spans="1:9" ht="15.75">
      <c r="A215" s="19" t="s">
        <v>114</v>
      </c>
      <c r="B215"/>
      <c r="C215"/>
      <c r="D215"/>
      <c r="E215"/>
      <c r="F215" s="9"/>
      <c r="G215" s="9"/>
    </row>
    <row r="216" spans="1:9">
      <c r="A216" s="19" t="s">
        <v>115</v>
      </c>
      <c r="B216"/>
      <c r="C216"/>
      <c r="D216"/>
      <c r="E216"/>
      <c r="F216" s="9"/>
      <c r="G216" s="9"/>
    </row>
  </sheetData>
  <mergeCells count="96">
    <mergeCell ref="R205:R206"/>
    <mergeCell ref="A208:E208"/>
    <mergeCell ref="A205:Q206"/>
    <mergeCell ref="B177:R177"/>
    <mergeCell ref="A167:P167"/>
    <mergeCell ref="A168:C168"/>
    <mergeCell ref="A169:P169"/>
    <mergeCell ref="A176:Q176"/>
    <mergeCell ref="A163:Q163"/>
    <mergeCell ref="A195:P195"/>
    <mergeCell ref="A196:C196"/>
    <mergeCell ref="A197:P197"/>
    <mergeCell ref="A200:Q200"/>
    <mergeCell ref="B192:R192"/>
    <mergeCell ref="A180:P180"/>
    <mergeCell ref="A181:C181"/>
    <mergeCell ref="A182:P182"/>
    <mergeCell ref="A156:P156"/>
    <mergeCell ref="A120:Q120"/>
    <mergeCell ref="A124:P124"/>
    <mergeCell ref="A125:C125"/>
    <mergeCell ref="A126:P126"/>
    <mergeCell ref="A131:Q131"/>
    <mergeCell ref="A146:C146"/>
    <mergeCell ref="A147:P147"/>
    <mergeCell ref="A150:Q150"/>
    <mergeCell ref="A154:P154"/>
    <mergeCell ref="A155:C155"/>
    <mergeCell ref="A135:P135"/>
    <mergeCell ref="A136:C136"/>
    <mergeCell ref="A137:P137"/>
    <mergeCell ref="A141:Q141"/>
    <mergeCell ref="A145:P145"/>
    <mergeCell ref="A99:P99"/>
    <mergeCell ref="A105:Q105"/>
    <mergeCell ref="A109:P109"/>
    <mergeCell ref="A110:C110"/>
    <mergeCell ref="A111:P111"/>
    <mergeCell ref="A84:P84"/>
    <mergeCell ref="A93:Q93"/>
    <mergeCell ref="A97:P97"/>
    <mergeCell ref="A98:C98"/>
    <mergeCell ref="A74:P74"/>
    <mergeCell ref="A75:C75"/>
    <mergeCell ref="A76:P76"/>
    <mergeCell ref="A78:Q78"/>
    <mergeCell ref="A82:P82"/>
    <mergeCell ref="A83:C83"/>
    <mergeCell ref="A63:P63"/>
    <mergeCell ref="A64:C64"/>
    <mergeCell ref="A65:P65"/>
    <mergeCell ref="A70:Q70"/>
    <mergeCell ref="B7:H7"/>
    <mergeCell ref="B8:D8"/>
    <mergeCell ref="A11:R11"/>
    <mergeCell ref="A18:C18"/>
    <mergeCell ref="R13:R15"/>
    <mergeCell ref="A13:A15"/>
    <mergeCell ref="B13:B15"/>
    <mergeCell ref="D13:D15"/>
    <mergeCell ref="G14:G15"/>
    <mergeCell ref="E13:E15"/>
    <mergeCell ref="M14:M15"/>
    <mergeCell ref="H14:H15"/>
    <mergeCell ref="A22:Q22"/>
    <mergeCell ref="A17:P17"/>
    <mergeCell ref="A27:P27"/>
    <mergeCell ref="C24:R24"/>
    <mergeCell ref="A28:C28"/>
    <mergeCell ref="A5:Q5"/>
    <mergeCell ref="N14:N15"/>
    <mergeCell ref="O14:O15"/>
    <mergeCell ref="F13:O13"/>
    <mergeCell ref="A6:Q6"/>
    <mergeCell ref="F14:F15"/>
    <mergeCell ref="J14:J15"/>
    <mergeCell ref="L14:L15"/>
    <mergeCell ref="P13:P15"/>
    <mergeCell ref="C13:C15"/>
    <mergeCell ref="I14:I15"/>
    <mergeCell ref="K14:K15"/>
    <mergeCell ref="Q13:Q15"/>
    <mergeCell ref="C61:R61"/>
    <mergeCell ref="A50:Q50"/>
    <mergeCell ref="A55:P55"/>
    <mergeCell ref="A56:C56"/>
    <mergeCell ref="A29:P29"/>
    <mergeCell ref="A31:Q31"/>
    <mergeCell ref="A37:P37"/>
    <mergeCell ref="A39:P39"/>
    <mergeCell ref="A42:Q42"/>
    <mergeCell ref="A38:C38"/>
    <mergeCell ref="A47:C47"/>
    <mergeCell ref="A48:P48"/>
    <mergeCell ref="A59:Q59"/>
    <mergeCell ref="A46:P46"/>
  </mergeCells>
  <phoneticPr fontId="0" type="noConversion"/>
  <dataValidations count="4">
    <dataValidation type="list" allowBlank="1" showInputMessage="1" showErrorMessage="1" sqref="G19:G21 G30 G40:G41 G49 G57:G58 G66:G69 G77 G85:G92 G100:G104 G112:G119 G127:G130 G148:G149 G157:G162 G198:G199 G138:G140 G183:G190 G170:G175">
      <formula1>"1,1 (kas 4 m. 1 k. nerengiamos),2,4 arba 5"</formula1>
    </dataValidation>
    <dataValidation type="list" allowBlank="1" showInputMessage="1" showErrorMessage="1" sqref="F19:F21 F30 F40:F41 F49 F57:F58 F66:F69 F77 F85:F92 F100:F104 F112:F119 F127:F130 F148:F149 F157:F162 F198:F199 F138:F140 F183:F190 F170:F175">
      <formula1>"OŽ,PČ,PČneol,EČ,EČneol,JOŽ,JPČ,JEČ,JnPČ,JnEČ,NEAK"</formula1>
    </dataValidation>
    <dataValidation type="list" allowBlank="1" showInputMessage="1" showErrorMessage="1" sqref="H40:H41 H30 M30 M19:M21 H19:H21 M49 M40:M41 H57:H58 H49 M66:M69 M57:M58 M77 H66:H69 H85:H92 H77 H100:H104 M85:M92 M112:M119 M100:M104 M127:M130 H112:H119 H148:H149 H127:H130 M148:M149 H198:H199 M157:M162 M198:M199 H157:H162 M138:M140 H138:H140 M170:M175 H183:H190 M183:M190 H170:H175">
      <formula1>"Taip,Ne"</formula1>
    </dataValidation>
    <dataValidation type="list" allowBlank="1" showInputMessage="1" showErrorMessage="1" sqref="D30 D19:D21 D40:D41 D49 D57:D58 D66:D69 D77 D85:D92 D100:D104 D112:D119 D127:D130 D148:D149 D157:D162 D198:D199 D138:D140 D183:D190 D170:D175">
      <formula1>"olimpinė,neolimpinė"</formula1>
    </dataValidation>
  </dataValidations>
  <pageMargins left="0.39" right="0.38" top="0.47244094488188981" bottom="0.39370078740157483" header="0.31496062992125984" footer="0.31496062992125984"/>
  <pageSetup paperSize="9" scale="55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'[V etapas. PC ver..xlsx]Pripazintos federacijos'!#REF!</xm:f>
          </x14:formula1>
          <xm:sqref>A5:Q5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6"/>
  <sheetViews>
    <sheetView topLeftCell="A4" workbookViewId="0">
      <selection activeCell="C19" sqref="C19"/>
    </sheetView>
  </sheetViews>
  <sheetFormatPr defaultRowHeight="15"/>
  <cols>
    <col min="3" max="3" width="30.42578125" customWidth="1"/>
  </cols>
  <sheetData>
    <row r="1" spans="1:41" ht="15.7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45"/>
      <c r="AE1" s="45"/>
      <c r="AF1" s="45"/>
      <c r="AG1" s="45"/>
      <c r="AH1" s="20"/>
      <c r="AI1" s="20"/>
      <c r="AJ1" s="45"/>
      <c r="AK1" s="45" t="s">
        <v>116</v>
      </c>
      <c r="AL1" s="45"/>
      <c r="AM1" s="45"/>
      <c r="AN1" s="45"/>
    </row>
    <row r="2" spans="1:41" ht="15.7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45"/>
      <c r="AE2" s="45"/>
      <c r="AF2" s="45"/>
      <c r="AG2" s="45"/>
      <c r="AH2" s="20"/>
      <c r="AI2" s="20"/>
      <c r="AJ2" s="45"/>
      <c r="AK2" s="45" t="s">
        <v>117</v>
      </c>
      <c r="AL2" s="45"/>
      <c r="AM2" s="45"/>
      <c r="AN2" s="45"/>
    </row>
    <row r="3" spans="1:41" ht="15.7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45"/>
      <c r="AE3" s="45"/>
      <c r="AF3" s="45"/>
      <c r="AG3" s="45"/>
      <c r="AH3" s="20"/>
      <c r="AI3" s="20"/>
      <c r="AJ3" s="45"/>
      <c r="AK3" s="45" t="s">
        <v>118</v>
      </c>
      <c r="AL3" s="45"/>
      <c r="AM3" s="45"/>
      <c r="AN3" s="45"/>
    </row>
    <row r="4" spans="1:41" ht="15.7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45"/>
      <c r="AE4" s="45"/>
      <c r="AF4" s="45"/>
      <c r="AG4" s="45"/>
      <c r="AH4" s="20"/>
      <c r="AI4" s="20"/>
      <c r="AJ4" s="45"/>
      <c r="AK4" s="45" t="s">
        <v>119</v>
      </c>
      <c r="AL4" s="45"/>
      <c r="AM4" s="45"/>
      <c r="AN4" s="45"/>
    </row>
    <row r="5" spans="1:41" ht="15.75">
      <c r="A5" s="118" t="s">
        <v>120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</row>
    <row r="6" spans="1:41" ht="15.75" thickBot="1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</row>
    <row r="7" spans="1:41" ht="96">
      <c r="A7" s="119" t="s">
        <v>8</v>
      </c>
      <c r="B7" s="121" t="s">
        <v>121</v>
      </c>
      <c r="C7" s="124" t="s">
        <v>122</v>
      </c>
      <c r="D7" s="126" t="s">
        <v>123</v>
      </c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24" t="s">
        <v>13</v>
      </c>
      <c r="AO7" s="25"/>
    </row>
    <row r="8" spans="1:41">
      <c r="A8" s="120"/>
      <c r="B8" s="122"/>
      <c r="C8" s="125"/>
      <c r="D8" s="115" t="s">
        <v>124</v>
      </c>
      <c r="E8" s="115" t="s">
        <v>125</v>
      </c>
      <c r="F8" s="115" t="s">
        <v>126</v>
      </c>
      <c r="G8" s="115" t="s">
        <v>127</v>
      </c>
      <c r="H8" s="115" t="s">
        <v>128</v>
      </c>
      <c r="I8" s="115" t="s">
        <v>129</v>
      </c>
      <c r="J8" s="115" t="s">
        <v>130</v>
      </c>
      <c r="K8" s="115" t="s">
        <v>131</v>
      </c>
      <c r="L8" s="115" t="s">
        <v>132</v>
      </c>
      <c r="M8" s="115" t="s">
        <v>133</v>
      </c>
      <c r="N8" s="115" t="s">
        <v>134</v>
      </c>
      <c r="O8" s="115" t="s">
        <v>135</v>
      </c>
      <c r="P8" s="115" t="s">
        <v>136</v>
      </c>
      <c r="Q8" s="115" t="s">
        <v>137</v>
      </c>
      <c r="R8" s="115" t="s">
        <v>138</v>
      </c>
      <c r="S8" s="115" t="s">
        <v>139</v>
      </c>
      <c r="T8" s="115" t="s">
        <v>140</v>
      </c>
      <c r="U8" s="115" t="s">
        <v>141</v>
      </c>
      <c r="V8" s="115" t="s">
        <v>142</v>
      </c>
      <c r="W8" s="115" t="s">
        <v>143</v>
      </c>
      <c r="X8" s="115" t="s">
        <v>144</v>
      </c>
      <c r="Y8" s="115" t="s">
        <v>145</v>
      </c>
      <c r="Z8" s="115" t="s">
        <v>146</v>
      </c>
      <c r="AA8" s="115" t="s">
        <v>147</v>
      </c>
      <c r="AB8" s="115" t="s">
        <v>148</v>
      </c>
      <c r="AC8" s="115" t="s">
        <v>149</v>
      </c>
      <c r="AD8" s="115" t="s">
        <v>150</v>
      </c>
      <c r="AE8" s="115" t="s">
        <v>151</v>
      </c>
      <c r="AF8" s="115" t="s">
        <v>152</v>
      </c>
      <c r="AG8" s="115" t="s">
        <v>153</v>
      </c>
      <c r="AH8" s="115" t="s">
        <v>154</v>
      </c>
      <c r="AI8" s="115" t="s">
        <v>155</v>
      </c>
      <c r="AJ8" s="115" t="s">
        <v>156</v>
      </c>
      <c r="AK8" s="115" t="s">
        <v>157</v>
      </c>
      <c r="AL8" s="115" t="s">
        <v>158</v>
      </c>
      <c r="AM8" s="115" t="s">
        <v>159</v>
      </c>
      <c r="AN8" s="116" t="s">
        <v>160</v>
      </c>
    </row>
    <row r="9" spans="1:41">
      <c r="A9" s="120"/>
      <c r="B9" s="123"/>
      <c r="C9" s="12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7"/>
    </row>
    <row r="10" spans="1:41" s="49" customFormat="1">
      <c r="A10" s="46" t="s">
        <v>161</v>
      </c>
      <c r="B10" s="47" t="s">
        <v>55</v>
      </c>
      <c r="C10" s="29" t="s">
        <v>162</v>
      </c>
      <c r="D10" s="28">
        <v>550.79999999999995</v>
      </c>
      <c r="E10" s="28">
        <v>426.38400000000001</v>
      </c>
      <c r="F10" s="28">
        <v>342.14400000000001</v>
      </c>
      <c r="G10" s="28">
        <v>181.44</v>
      </c>
      <c r="H10" s="28">
        <v>168.48</v>
      </c>
      <c r="I10" s="28">
        <v>155.52000000000001</v>
      </c>
      <c r="J10" s="28">
        <v>148.5</v>
      </c>
      <c r="K10" s="28">
        <v>144</v>
      </c>
      <c r="L10" s="28">
        <v>137.69999999999999</v>
      </c>
      <c r="M10" s="28">
        <v>134.946</v>
      </c>
      <c r="N10" s="28">
        <v>132.19199999999998</v>
      </c>
      <c r="O10" s="28">
        <v>129.43799999999999</v>
      </c>
      <c r="P10" s="28">
        <v>126.684</v>
      </c>
      <c r="Q10" s="28">
        <v>123.92999999999998</v>
      </c>
      <c r="R10" s="28">
        <v>121.17599999999999</v>
      </c>
      <c r="S10" s="28">
        <v>118.42199999999998</v>
      </c>
      <c r="T10" s="28">
        <v>108</v>
      </c>
      <c r="U10" s="28">
        <v>105.24600000000001</v>
      </c>
      <c r="V10" s="28">
        <v>102.49199999999999</v>
      </c>
      <c r="W10" s="28">
        <v>99.738</v>
      </c>
      <c r="X10" s="28">
        <v>96.983999999999995</v>
      </c>
      <c r="Y10" s="28">
        <v>94.229999999999976</v>
      </c>
      <c r="Z10" s="28">
        <v>91.475999999999985</v>
      </c>
      <c r="AA10" s="28">
        <v>88.721999999999994</v>
      </c>
      <c r="AB10" s="28">
        <v>80.099999999999994</v>
      </c>
      <c r="AC10" s="28">
        <v>77.345999999999989</v>
      </c>
      <c r="AD10" s="28">
        <v>74.591999999999999</v>
      </c>
      <c r="AE10" s="28">
        <v>71.837999999999994</v>
      </c>
      <c r="AF10" s="28">
        <v>69.084000000000003</v>
      </c>
      <c r="AG10" s="28">
        <v>66.329999999999984</v>
      </c>
      <c r="AH10" s="28">
        <v>63.575999999999986</v>
      </c>
      <c r="AI10" s="28">
        <v>60.821999999999989</v>
      </c>
      <c r="AJ10" s="28">
        <v>52.2</v>
      </c>
      <c r="AK10" s="28">
        <v>49.445999999999998</v>
      </c>
      <c r="AL10" s="28">
        <v>46.692</v>
      </c>
      <c r="AM10" s="28">
        <v>43.937999999999995</v>
      </c>
      <c r="AN10" s="48">
        <f>SUM(D10*0.3/100)</f>
        <v>1.6523999999999999</v>
      </c>
    </row>
    <row r="11" spans="1:41">
      <c r="A11" s="60" t="s">
        <v>163</v>
      </c>
      <c r="B11" s="38" t="s">
        <v>66</v>
      </c>
      <c r="C11" s="29" t="s">
        <v>164</v>
      </c>
      <c r="D11" s="27">
        <v>449</v>
      </c>
      <c r="E11" s="27">
        <v>314</v>
      </c>
      <c r="F11" s="27">
        <v>238</v>
      </c>
      <c r="G11" s="27">
        <v>172</v>
      </c>
      <c r="H11" s="27">
        <v>159</v>
      </c>
      <c r="I11" s="27">
        <v>145</v>
      </c>
      <c r="J11" s="27">
        <v>132</v>
      </c>
      <c r="K11" s="27">
        <v>119</v>
      </c>
      <c r="L11" s="28">
        <v>88</v>
      </c>
      <c r="M11" s="28">
        <f>L11-2.245</f>
        <v>85.754999999999995</v>
      </c>
      <c r="N11" s="28">
        <f t="shared" ref="N11:AI11" si="0">M11-2.245</f>
        <v>83.509999999999991</v>
      </c>
      <c r="O11" s="28">
        <f t="shared" si="0"/>
        <v>81.264999999999986</v>
      </c>
      <c r="P11" s="28">
        <f t="shared" si="0"/>
        <v>79.019999999999982</v>
      </c>
      <c r="Q11" s="28">
        <f t="shared" si="0"/>
        <v>76.774999999999977</v>
      </c>
      <c r="R11" s="28">
        <f t="shared" si="0"/>
        <v>74.529999999999973</v>
      </c>
      <c r="S11" s="28">
        <f t="shared" si="0"/>
        <v>72.284999999999968</v>
      </c>
      <c r="T11" s="28">
        <v>55</v>
      </c>
      <c r="U11" s="28">
        <f t="shared" si="0"/>
        <v>52.755000000000003</v>
      </c>
      <c r="V11" s="28">
        <f t="shared" si="0"/>
        <v>50.510000000000005</v>
      </c>
      <c r="W11" s="28">
        <f t="shared" si="0"/>
        <v>48.265000000000008</v>
      </c>
      <c r="X11" s="28">
        <f t="shared" si="0"/>
        <v>46.02000000000001</v>
      </c>
      <c r="Y11" s="28">
        <f t="shared" si="0"/>
        <v>43.775000000000013</v>
      </c>
      <c r="Z11" s="28">
        <f t="shared" si="0"/>
        <v>41.530000000000015</v>
      </c>
      <c r="AA11" s="28">
        <f t="shared" si="0"/>
        <v>39.285000000000018</v>
      </c>
      <c r="AB11" s="28">
        <v>22</v>
      </c>
      <c r="AC11" s="28">
        <f t="shared" si="0"/>
        <v>19.754999999999999</v>
      </c>
      <c r="AD11" s="28">
        <f t="shared" si="0"/>
        <v>17.509999999999998</v>
      </c>
      <c r="AE11" s="28">
        <f t="shared" si="0"/>
        <v>15.264999999999997</v>
      </c>
      <c r="AF11" s="28">
        <f t="shared" si="0"/>
        <v>13.019999999999996</v>
      </c>
      <c r="AG11" s="28">
        <f t="shared" si="0"/>
        <v>10.774999999999995</v>
      </c>
      <c r="AH11" s="28">
        <f t="shared" si="0"/>
        <v>8.529999999999994</v>
      </c>
      <c r="AI11" s="28">
        <f t="shared" si="0"/>
        <v>6.2849999999999939</v>
      </c>
      <c r="AJ11" s="30" t="s">
        <v>165</v>
      </c>
      <c r="AK11" s="30" t="s">
        <v>165</v>
      </c>
      <c r="AL11" s="30" t="s">
        <v>165</v>
      </c>
      <c r="AM11" s="30" t="s">
        <v>165</v>
      </c>
      <c r="AN11" s="59">
        <f t="shared" ref="AN11:AN26" si="1">SUM(D11*0.3/100)</f>
        <v>1.347</v>
      </c>
    </row>
    <row r="12" spans="1:41">
      <c r="A12" s="60" t="s">
        <v>166</v>
      </c>
      <c r="B12" s="38" t="s">
        <v>167</v>
      </c>
      <c r="C12" s="29" t="s">
        <v>168</v>
      </c>
      <c r="D12" s="27">
        <v>204</v>
      </c>
      <c r="E12" s="27">
        <v>156.24</v>
      </c>
      <c r="F12" s="27">
        <v>123.84</v>
      </c>
      <c r="G12" s="27">
        <v>72</v>
      </c>
      <c r="H12" s="27">
        <v>66</v>
      </c>
      <c r="I12" s="27">
        <v>60</v>
      </c>
      <c r="J12" s="27">
        <v>54</v>
      </c>
      <c r="K12" s="27">
        <v>48</v>
      </c>
      <c r="L12" s="28">
        <v>40</v>
      </c>
      <c r="M12" s="28">
        <f>L12-1.02</f>
        <v>38.979999999999997</v>
      </c>
      <c r="N12" s="28">
        <f t="shared" ref="N12:AA12" si="2">M12-1.02</f>
        <v>37.959999999999994</v>
      </c>
      <c r="O12" s="28">
        <f t="shared" si="2"/>
        <v>36.939999999999991</v>
      </c>
      <c r="P12" s="28">
        <f t="shared" si="2"/>
        <v>35.919999999999987</v>
      </c>
      <c r="Q12" s="28">
        <f t="shared" si="2"/>
        <v>34.899999999999984</v>
      </c>
      <c r="R12" s="28">
        <f t="shared" si="2"/>
        <v>33.879999999999981</v>
      </c>
      <c r="S12" s="28">
        <f t="shared" si="2"/>
        <v>32.859999999999978</v>
      </c>
      <c r="T12" s="28">
        <v>25</v>
      </c>
      <c r="U12" s="28">
        <f t="shared" si="2"/>
        <v>23.98</v>
      </c>
      <c r="V12" s="28">
        <f t="shared" si="2"/>
        <v>22.96</v>
      </c>
      <c r="W12" s="28">
        <f t="shared" si="2"/>
        <v>21.94</v>
      </c>
      <c r="X12" s="28">
        <f t="shared" si="2"/>
        <v>20.92</v>
      </c>
      <c r="Y12" s="28">
        <f t="shared" si="2"/>
        <v>19.900000000000002</v>
      </c>
      <c r="Z12" s="28">
        <f t="shared" si="2"/>
        <v>18.880000000000003</v>
      </c>
      <c r="AA12" s="28">
        <f t="shared" si="2"/>
        <v>17.860000000000003</v>
      </c>
      <c r="AB12" s="30" t="s">
        <v>165</v>
      </c>
      <c r="AC12" s="30" t="s">
        <v>165</v>
      </c>
      <c r="AD12" s="30" t="s">
        <v>165</v>
      </c>
      <c r="AE12" s="30" t="s">
        <v>165</v>
      </c>
      <c r="AF12" s="30" t="s">
        <v>165</v>
      </c>
      <c r="AG12" s="30" t="s">
        <v>165</v>
      </c>
      <c r="AH12" s="30" t="s">
        <v>165</v>
      </c>
      <c r="AI12" s="30" t="s">
        <v>165</v>
      </c>
      <c r="AJ12" s="30" t="s">
        <v>165</v>
      </c>
      <c r="AK12" s="30" t="s">
        <v>165</v>
      </c>
      <c r="AL12" s="30" t="s">
        <v>165</v>
      </c>
      <c r="AM12" s="30" t="s">
        <v>165</v>
      </c>
      <c r="AN12" s="59">
        <f t="shared" si="1"/>
        <v>0.61199999999999999</v>
      </c>
    </row>
    <row r="13" spans="1:41" ht="84">
      <c r="A13" s="60" t="s">
        <v>169</v>
      </c>
      <c r="B13" s="38" t="s">
        <v>170</v>
      </c>
      <c r="C13" s="16" t="s">
        <v>171</v>
      </c>
      <c r="D13" s="27">
        <v>85</v>
      </c>
      <c r="E13" s="27">
        <v>64.61</v>
      </c>
      <c r="F13" s="27">
        <v>50.76</v>
      </c>
      <c r="G13" s="27">
        <v>16.25</v>
      </c>
      <c r="H13" s="27">
        <v>15</v>
      </c>
      <c r="I13" s="27">
        <v>13.75</v>
      </c>
      <c r="J13" s="27">
        <v>12.5</v>
      </c>
      <c r="K13" s="27">
        <v>11.25</v>
      </c>
      <c r="L13" s="28">
        <v>9</v>
      </c>
      <c r="M13" s="28">
        <f>L13-0.425</f>
        <v>8.5749999999999993</v>
      </c>
      <c r="N13" s="28">
        <f t="shared" ref="N13:S13" si="3">M13-0.425</f>
        <v>8.1499999999999986</v>
      </c>
      <c r="O13" s="28">
        <f t="shared" si="3"/>
        <v>7.7249999999999988</v>
      </c>
      <c r="P13" s="28">
        <f t="shared" si="3"/>
        <v>7.2999999999999989</v>
      </c>
      <c r="Q13" s="28">
        <f t="shared" si="3"/>
        <v>6.8749999999999991</v>
      </c>
      <c r="R13" s="28">
        <f t="shared" si="3"/>
        <v>6.4499999999999993</v>
      </c>
      <c r="S13" s="28">
        <f t="shared" si="3"/>
        <v>6.0249999999999995</v>
      </c>
      <c r="T13" s="30" t="s">
        <v>165</v>
      </c>
      <c r="U13" s="30" t="s">
        <v>165</v>
      </c>
      <c r="V13" s="30" t="s">
        <v>165</v>
      </c>
      <c r="W13" s="30" t="s">
        <v>165</v>
      </c>
      <c r="X13" s="30" t="s">
        <v>165</v>
      </c>
      <c r="Y13" s="30" t="s">
        <v>165</v>
      </c>
      <c r="Z13" s="30" t="s">
        <v>165</v>
      </c>
      <c r="AA13" s="30" t="s">
        <v>165</v>
      </c>
      <c r="AB13" s="30" t="s">
        <v>165</v>
      </c>
      <c r="AC13" s="30" t="s">
        <v>165</v>
      </c>
      <c r="AD13" s="30" t="s">
        <v>165</v>
      </c>
      <c r="AE13" s="30" t="s">
        <v>165</v>
      </c>
      <c r="AF13" s="30" t="s">
        <v>165</v>
      </c>
      <c r="AG13" s="30" t="s">
        <v>165</v>
      </c>
      <c r="AH13" s="30" t="s">
        <v>165</v>
      </c>
      <c r="AI13" s="30" t="s">
        <v>165</v>
      </c>
      <c r="AJ13" s="30" t="s">
        <v>165</v>
      </c>
      <c r="AK13" s="30" t="s">
        <v>165</v>
      </c>
      <c r="AL13" s="30" t="s">
        <v>165</v>
      </c>
      <c r="AM13" s="30" t="s">
        <v>165</v>
      </c>
      <c r="AN13" s="59">
        <f t="shared" si="1"/>
        <v>0.255</v>
      </c>
    </row>
    <row r="14" spans="1:41" ht="36">
      <c r="A14" s="60" t="s">
        <v>172</v>
      </c>
      <c r="B14" s="38" t="s">
        <v>173</v>
      </c>
      <c r="C14" s="16" t="s">
        <v>174</v>
      </c>
      <c r="D14" s="27">
        <v>85</v>
      </c>
      <c r="E14" s="27">
        <v>59.5</v>
      </c>
      <c r="F14" s="27">
        <v>45</v>
      </c>
      <c r="G14" s="27">
        <v>32.5</v>
      </c>
      <c r="H14" s="27">
        <v>30</v>
      </c>
      <c r="I14" s="27">
        <v>27.5</v>
      </c>
      <c r="J14" s="27">
        <v>25</v>
      </c>
      <c r="K14" s="27">
        <v>22.5</v>
      </c>
      <c r="L14" s="28">
        <v>19</v>
      </c>
      <c r="M14" s="28">
        <f>L14-0.29</f>
        <v>18.71</v>
      </c>
      <c r="N14" s="28">
        <f t="shared" ref="N14:AC15" si="4">M14-0.29</f>
        <v>18.420000000000002</v>
      </c>
      <c r="O14" s="28">
        <f t="shared" si="4"/>
        <v>18.130000000000003</v>
      </c>
      <c r="P14" s="28">
        <f t="shared" si="4"/>
        <v>17.840000000000003</v>
      </c>
      <c r="Q14" s="28">
        <f t="shared" si="4"/>
        <v>17.550000000000004</v>
      </c>
      <c r="R14" s="28">
        <f t="shared" si="4"/>
        <v>17.260000000000005</v>
      </c>
      <c r="S14" s="28">
        <f t="shared" si="4"/>
        <v>16.970000000000006</v>
      </c>
      <c r="T14" s="28">
        <v>13</v>
      </c>
      <c r="U14" s="28">
        <f t="shared" si="4"/>
        <v>12.71</v>
      </c>
      <c r="V14" s="28">
        <f t="shared" si="4"/>
        <v>12.420000000000002</v>
      </c>
      <c r="W14" s="28">
        <f t="shared" si="4"/>
        <v>12.130000000000003</v>
      </c>
      <c r="X14" s="28">
        <f t="shared" si="4"/>
        <v>11.840000000000003</v>
      </c>
      <c r="Y14" s="28">
        <f t="shared" si="4"/>
        <v>11.550000000000004</v>
      </c>
      <c r="Z14" s="28">
        <f t="shared" si="4"/>
        <v>11.260000000000005</v>
      </c>
      <c r="AA14" s="28">
        <f t="shared" si="4"/>
        <v>10.970000000000006</v>
      </c>
      <c r="AB14" s="28">
        <v>8</v>
      </c>
      <c r="AC14" s="28">
        <f t="shared" si="4"/>
        <v>7.71</v>
      </c>
      <c r="AD14" s="28">
        <f t="shared" ref="AD14:AI14" si="5">AC14-0.29</f>
        <v>7.42</v>
      </c>
      <c r="AE14" s="28">
        <f t="shared" si="5"/>
        <v>7.13</v>
      </c>
      <c r="AF14" s="28">
        <f t="shared" si="5"/>
        <v>6.84</v>
      </c>
      <c r="AG14" s="28">
        <f t="shared" si="5"/>
        <v>6.55</v>
      </c>
      <c r="AH14" s="28">
        <f t="shared" si="5"/>
        <v>6.26</v>
      </c>
      <c r="AI14" s="28">
        <f t="shared" si="5"/>
        <v>5.97</v>
      </c>
      <c r="AJ14" s="30" t="s">
        <v>165</v>
      </c>
      <c r="AK14" s="30" t="s">
        <v>165</v>
      </c>
      <c r="AL14" s="30" t="s">
        <v>165</v>
      </c>
      <c r="AM14" s="30" t="s">
        <v>165</v>
      </c>
      <c r="AN14" s="59">
        <f t="shared" si="1"/>
        <v>0.255</v>
      </c>
    </row>
    <row r="15" spans="1:41">
      <c r="A15" s="60" t="s">
        <v>175</v>
      </c>
      <c r="B15" s="38" t="s">
        <v>176</v>
      </c>
      <c r="C15" s="26" t="s">
        <v>177</v>
      </c>
      <c r="D15" s="27">
        <v>85</v>
      </c>
      <c r="E15" s="27">
        <v>59.5</v>
      </c>
      <c r="F15" s="27">
        <v>45</v>
      </c>
      <c r="G15" s="27">
        <v>32.5</v>
      </c>
      <c r="H15" s="27">
        <v>30</v>
      </c>
      <c r="I15" s="27">
        <v>27.5</v>
      </c>
      <c r="J15" s="27">
        <v>25</v>
      </c>
      <c r="K15" s="27">
        <v>22.5</v>
      </c>
      <c r="L15" s="28">
        <v>19</v>
      </c>
      <c r="M15" s="28">
        <f>L15-0.29</f>
        <v>18.71</v>
      </c>
      <c r="N15" s="28">
        <f t="shared" si="4"/>
        <v>18.420000000000002</v>
      </c>
      <c r="O15" s="28">
        <f t="shared" si="4"/>
        <v>18.130000000000003</v>
      </c>
      <c r="P15" s="28">
        <f t="shared" si="4"/>
        <v>17.840000000000003</v>
      </c>
      <c r="Q15" s="28">
        <f t="shared" si="4"/>
        <v>17.550000000000004</v>
      </c>
      <c r="R15" s="28">
        <f t="shared" si="4"/>
        <v>17.260000000000005</v>
      </c>
      <c r="S15" s="28">
        <f t="shared" si="4"/>
        <v>16.970000000000006</v>
      </c>
      <c r="T15" s="28">
        <v>13</v>
      </c>
      <c r="U15" s="28">
        <f t="shared" si="4"/>
        <v>12.71</v>
      </c>
      <c r="V15" s="28">
        <f t="shared" si="4"/>
        <v>12.420000000000002</v>
      </c>
      <c r="W15" s="28">
        <f t="shared" si="4"/>
        <v>12.130000000000003</v>
      </c>
      <c r="X15" s="28">
        <f t="shared" si="4"/>
        <v>11.840000000000003</v>
      </c>
      <c r="Y15" s="28">
        <f t="shared" si="4"/>
        <v>11.550000000000004</v>
      </c>
      <c r="Z15" s="28">
        <f t="shared" si="4"/>
        <v>11.260000000000005</v>
      </c>
      <c r="AA15" s="28">
        <f t="shared" si="4"/>
        <v>10.970000000000006</v>
      </c>
      <c r="AB15" s="30" t="s">
        <v>165</v>
      </c>
      <c r="AC15" s="30" t="s">
        <v>165</v>
      </c>
      <c r="AD15" s="30" t="s">
        <v>165</v>
      </c>
      <c r="AE15" s="30" t="s">
        <v>165</v>
      </c>
      <c r="AF15" s="30" t="s">
        <v>165</v>
      </c>
      <c r="AG15" s="30" t="s">
        <v>165</v>
      </c>
      <c r="AH15" s="30" t="s">
        <v>165</v>
      </c>
      <c r="AI15" s="30" t="s">
        <v>165</v>
      </c>
      <c r="AJ15" s="30" t="s">
        <v>165</v>
      </c>
      <c r="AK15" s="30" t="s">
        <v>165</v>
      </c>
      <c r="AL15" s="30" t="s">
        <v>165</v>
      </c>
      <c r="AM15" s="30" t="s">
        <v>165</v>
      </c>
      <c r="AN15" s="59">
        <f t="shared" si="1"/>
        <v>0.255</v>
      </c>
    </row>
    <row r="16" spans="1:41" ht="84">
      <c r="A16" s="60" t="s">
        <v>178</v>
      </c>
      <c r="B16" s="38" t="s">
        <v>179</v>
      </c>
      <c r="C16" s="16" t="s">
        <v>180</v>
      </c>
      <c r="D16" s="27">
        <v>68</v>
      </c>
      <c r="E16" s="27">
        <v>51.69</v>
      </c>
      <c r="F16" s="27">
        <v>40.61</v>
      </c>
      <c r="G16" s="27">
        <v>13</v>
      </c>
      <c r="H16" s="27">
        <v>12</v>
      </c>
      <c r="I16" s="27">
        <v>11</v>
      </c>
      <c r="J16" s="27">
        <v>10</v>
      </c>
      <c r="K16" s="27">
        <v>9</v>
      </c>
      <c r="L16" s="30" t="s">
        <v>165</v>
      </c>
      <c r="M16" s="31" t="s">
        <v>165</v>
      </c>
      <c r="N16" s="31" t="s">
        <v>165</v>
      </c>
      <c r="O16" s="31" t="s">
        <v>165</v>
      </c>
      <c r="P16" s="31" t="s">
        <v>165</v>
      </c>
      <c r="Q16" s="31" t="s">
        <v>165</v>
      </c>
      <c r="R16" s="31" t="s">
        <v>165</v>
      </c>
      <c r="S16" s="31" t="s">
        <v>165</v>
      </c>
      <c r="T16" s="31" t="s">
        <v>165</v>
      </c>
      <c r="U16" s="30" t="s">
        <v>165</v>
      </c>
      <c r="V16" s="30" t="s">
        <v>165</v>
      </c>
      <c r="W16" s="30" t="s">
        <v>165</v>
      </c>
      <c r="X16" s="30" t="s">
        <v>165</v>
      </c>
      <c r="Y16" s="30" t="s">
        <v>165</v>
      </c>
      <c r="Z16" s="30" t="s">
        <v>165</v>
      </c>
      <c r="AA16" s="30" t="s">
        <v>165</v>
      </c>
      <c r="AB16" s="30" t="s">
        <v>165</v>
      </c>
      <c r="AC16" s="30" t="s">
        <v>165</v>
      </c>
      <c r="AD16" s="30" t="s">
        <v>165</v>
      </c>
      <c r="AE16" s="30" t="s">
        <v>165</v>
      </c>
      <c r="AF16" s="30" t="s">
        <v>165</v>
      </c>
      <c r="AG16" s="30" t="s">
        <v>165</v>
      </c>
      <c r="AH16" s="30" t="s">
        <v>165</v>
      </c>
      <c r="AI16" s="30" t="s">
        <v>165</v>
      </c>
      <c r="AJ16" s="30" t="s">
        <v>165</v>
      </c>
      <c r="AK16" s="30" t="s">
        <v>165</v>
      </c>
      <c r="AL16" s="30" t="s">
        <v>165</v>
      </c>
      <c r="AM16" s="30" t="s">
        <v>165</v>
      </c>
      <c r="AN16" s="59">
        <f t="shared" si="1"/>
        <v>0.20399999999999999</v>
      </c>
    </row>
    <row r="17" spans="1:40">
      <c r="A17" s="60" t="s">
        <v>181</v>
      </c>
      <c r="B17" s="38" t="s">
        <v>182</v>
      </c>
      <c r="C17" s="26" t="s">
        <v>183</v>
      </c>
      <c r="D17" s="27">
        <v>68</v>
      </c>
      <c r="E17" s="27">
        <v>47.6</v>
      </c>
      <c r="F17" s="27">
        <v>36</v>
      </c>
      <c r="G17" s="27">
        <v>18</v>
      </c>
      <c r="H17" s="27">
        <v>16.5</v>
      </c>
      <c r="I17" s="27">
        <v>15</v>
      </c>
      <c r="J17" s="27">
        <v>13.5</v>
      </c>
      <c r="K17" s="27">
        <v>12</v>
      </c>
      <c r="L17" s="28">
        <v>10</v>
      </c>
      <c r="M17" s="32">
        <f>L17-0.34</f>
        <v>9.66</v>
      </c>
      <c r="N17" s="32">
        <f t="shared" ref="N17:AA17" si="6">M17-0.34</f>
        <v>9.32</v>
      </c>
      <c r="O17" s="32">
        <f t="shared" si="6"/>
        <v>8.98</v>
      </c>
      <c r="P17" s="32">
        <f t="shared" si="6"/>
        <v>8.64</v>
      </c>
      <c r="Q17" s="32">
        <f t="shared" si="6"/>
        <v>8.3000000000000007</v>
      </c>
      <c r="R17" s="32">
        <f t="shared" si="6"/>
        <v>7.9600000000000009</v>
      </c>
      <c r="S17" s="32">
        <f t="shared" si="6"/>
        <v>7.620000000000001</v>
      </c>
      <c r="T17" s="32">
        <v>6</v>
      </c>
      <c r="U17" s="28">
        <f t="shared" si="6"/>
        <v>5.66</v>
      </c>
      <c r="V17" s="28">
        <f t="shared" si="6"/>
        <v>5.32</v>
      </c>
      <c r="W17" s="28">
        <f t="shared" si="6"/>
        <v>4.9800000000000004</v>
      </c>
      <c r="X17" s="28">
        <f t="shared" si="6"/>
        <v>4.6400000000000006</v>
      </c>
      <c r="Y17" s="28">
        <f t="shared" si="6"/>
        <v>4.3000000000000007</v>
      </c>
      <c r="Z17" s="28">
        <f t="shared" si="6"/>
        <v>3.9600000000000009</v>
      </c>
      <c r="AA17" s="28">
        <f t="shared" si="6"/>
        <v>3.620000000000001</v>
      </c>
      <c r="AB17" s="30" t="s">
        <v>165</v>
      </c>
      <c r="AC17" s="30" t="s">
        <v>165</v>
      </c>
      <c r="AD17" s="30" t="s">
        <v>165</v>
      </c>
      <c r="AE17" s="30" t="s">
        <v>165</v>
      </c>
      <c r="AF17" s="30" t="s">
        <v>165</v>
      </c>
      <c r="AG17" s="30" t="s">
        <v>165</v>
      </c>
      <c r="AH17" s="30" t="s">
        <v>165</v>
      </c>
      <c r="AI17" s="30" t="s">
        <v>165</v>
      </c>
      <c r="AJ17" s="30" t="s">
        <v>165</v>
      </c>
      <c r="AK17" s="30" t="s">
        <v>165</v>
      </c>
      <c r="AL17" s="30" t="s">
        <v>165</v>
      </c>
      <c r="AM17" s="30" t="s">
        <v>165</v>
      </c>
      <c r="AN17" s="59">
        <f t="shared" si="1"/>
        <v>0.20399999999999999</v>
      </c>
    </row>
    <row r="18" spans="1:40" ht="24">
      <c r="A18" s="60" t="s">
        <v>184</v>
      </c>
      <c r="B18" s="38" t="s">
        <v>185</v>
      </c>
      <c r="C18" s="16" t="s">
        <v>186</v>
      </c>
      <c r="D18" s="27">
        <v>68</v>
      </c>
      <c r="E18" s="27">
        <v>52.08</v>
      </c>
      <c r="F18" s="27">
        <v>41.28</v>
      </c>
      <c r="G18" s="27">
        <v>24</v>
      </c>
      <c r="H18" s="27">
        <v>22</v>
      </c>
      <c r="I18" s="27">
        <v>20</v>
      </c>
      <c r="J18" s="27">
        <v>18</v>
      </c>
      <c r="K18" s="27">
        <v>16</v>
      </c>
      <c r="L18" s="28">
        <v>13</v>
      </c>
      <c r="M18" s="32">
        <f>SUM(L18-0.34)</f>
        <v>12.66</v>
      </c>
      <c r="N18" s="32">
        <f t="shared" ref="N18:AC19" si="7">SUM(M18-0.34)</f>
        <v>12.32</v>
      </c>
      <c r="O18" s="32">
        <f t="shared" si="7"/>
        <v>11.98</v>
      </c>
      <c r="P18" s="32">
        <f t="shared" si="7"/>
        <v>11.64</v>
      </c>
      <c r="Q18" s="32">
        <f t="shared" si="7"/>
        <v>11.3</v>
      </c>
      <c r="R18" s="32">
        <f t="shared" si="7"/>
        <v>10.96</v>
      </c>
      <c r="S18" s="32">
        <f t="shared" si="7"/>
        <v>10.620000000000001</v>
      </c>
      <c r="T18" s="32">
        <v>9</v>
      </c>
      <c r="U18" s="28">
        <f t="shared" si="7"/>
        <v>8.66</v>
      </c>
      <c r="V18" s="28">
        <f t="shared" si="7"/>
        <v>8.32</v>
      </c>
      <c r="W18" s="28">
        <f t="shared" si="7"/>
        <v>7.98</v>
      </c>
      <c r="X18" s="28">
        <f t="shared" si="7"/>
        <v>7.6400000000000006</v>
      </c>
      <c r="Y18" s="28">
        <f t="shared" si="7"/>
        <v>7.3000000000000007</v>
      </c>
      <c r="Z18" s="28">
        <f t="shared" si="7"/>
        <v>6.9600000000000009</v>
      </c>
      <c r="AA18" s="28">
        <f t="shared" si="7"/>
        <v>6.620000000000001</v>
      </c>
      <c r="AB18" s="28">
        <v>4</v>
      </c>
      <c r="AC18" s="28">
        <f t="shared" si="7"/>
        <v>3.66</v>
      </c>
      <c r="AD18" s="28">
        <f t="shared" ref="AD18:AI18" si="8">SUM(AC18-0.34)</f>
        <v>3.3200000000000003</v>
      </c>
      <c r="AE18" s="28">
        <f t="shared" si="8"/>
        <v>2.9800000000000004</v>
      </c>
      <c r="AF18" s="28">
        <f t="shared" si="8"/>
        <v>2.6400000000000006</v>
      </c>
      <c r="AG18" s="28">
        <f t="shared" si="8"/>
        <v>2.3000000000000007</v>
      </c>
      <c r="AH18" s="28">
        <f t="shared" si="8"/>
        <v>1.9600000000000006</v>
      </c>
      <c r="AI18" s="28">
        <f t="shared" si="8"/>
        <v>1.6200000000000006</v>
      </c>
      <c r="AJ18" s="30" t="s">
        <v>165</v>
      </c>
      <c r="AK18" s="30" t="s">
        <v>165</v>
      </c>
      <c r="AL18" s="30" t="s">
        <v>165</v>
      </c>
      <c r="AM18" s="30" t="s">
        <v>165</v>
      </c>
      <c r="AN18" s="59">
        <f t="shared" si="1"/>
        <v>0.20399999999999999</v>
      </c>
    </row>
    <row r="19" spans="1:40">
      <c r="A19" s="60" t="s">
        <v>187</v>
      </c>
      <c r="B19" s="38" t="s">
        <v>43</v>
      </c>
      <c r="C19" s="26" t="s">
        <v>188</v>
      </c>
      <c r="D19" s="27">
        <v>68</v>
      </c>
      <c r="E19" s="27">
        <v>47.6</v>
      </c>
      <c r="F19" s="27">
        <v>36</v>
      </c>
      <c r="G19" s="27">
        <v>26</v>
      </c>
      <c r="H19" s="27">
        <v>24</v>
      </c>
      <c r="I19" s="27">
        <v>22</v>
      </c>
      <c r="J19" s="27">
        <v>20</v>
      </c>
      <c r="K19" s="27">
        <v>18</v>
      </c>
      <c r="L19" s="28">
        <v>13</v>
      </c>
      <c r="M19" s="32">
        <f>SUM(L19-0.34)</f>
        <v>12.66</v>
      </c>
      <c r="N19" s="32">
        <f t="shared" si="7"/>
        <v>12.32</v>
      </c>
      <c r="O19" s="32">
        <f t="shared" si="7"/>
        <v>11.98</v>
      </c>
      <c r="P19" s="32">
        <f t="shared" si="7"/>
        <v>11.64</v>
      </c>
      <c r="Q19" s="32">
        <f t="shared" si="7"/>
        <v>11.3</v>
      </c>
      <c r="R19" s="32">
        <f t="shared" si="7"/>
        <v>10.96</v>
      </c>
      <c r="S19" s="32">
        <f t="shared" si="7"/>
        <v>10.620000000000001</v>
      </c>
      <c r="T19" s="32">
        <v>9</v>
      </c>
      <c r="U19" s="28">
        <f t="shared" si="7"/>
        <v>8.66</v>
      </c>
      <c r="V19" s="28">
        <f t="shared" si="7"/>
        <v>8.32</v>
      </c>
      <c r="W19" s="28">
        <f t="shared" si="7"/>
        <v>7.98</v>
      </c>
      <c r="X19" s="28">
        <f t="shared" si="7"/>
        <v>7.6400000000000006</v>
      </c>
      <c r="Y19" s="28">
        <f t="shared" si="7"/>
        <v>7.3000000000000007</v>
      </c>
      <c r="Z19" s="28">
        <f t="shared" si="7"/>
        <v>6.9600000000000009</v>
      </c>
      <c r="AA19" s="28">
        <f t="shared" si="7"/>
        <v>6.620000000000001</v>
      </c>
      <c r="AB19" s="30" t="s">
        <v>165</v>
      </c>
      <c r="AC19" s="30" t="s">
        <v>165</v>
      </c>
      <c r="AD19" s="30" t="s">
        <v>165</v>
      </c>
      <c r="AE19" s="30" t="s">
        <v>165</v>
      </c>
      <c r="AF19" s="30" t="s">
        <v>165</v>
      </c>
      <c r="AG19" s="30" t="s">
        <v>165</v>
      </c>
      <c r="AH19" s="30" t="s">
        <v>165</v>
      </c>
      <c r="AI19" s="30" t="s">
        <v>165</v>
      </c>
      <c r="AJ19" s="30" t="s">
        <v>165</v>
      </c>
      <c r="AK19" s="30" t="s">
        <v>165</v>
      </c>
      <c r="AL19" s="30" t="s">
        <v>165</v>
      </c>
      <c r="AM19" s="30" t="s">
        <v>165</v>
      </c>
      <c r="AN19" s="59">
        <f t="shared" si="1"/>
        <v>0.20399999999999999</v>
      </c>
    </row>
    <row r="20" spans="1:40">
      <c r="A20" s="60" t="s">
        <v>189</v>
      </c>
      <c r="B20" s="38" t="s">
        <v>190</v>
      </c>
      <c r="C20" s="26" t="s">
        <v>191</v>
      </c>
      <c r="D20" s="27">
        <v>51</v>
      </c>
      <c r="E20" s="27">
        <v>35.700000000000003</v>
      </c>
      <c r="F20" s="27">
        <v>27</v>
      </c>
      <c r="G20" s="27">
        <v>19.5</v>
      </c>
      <c r="H20" s="27">
        <v>18</v>
      </c>
      <c r="I20" s="27">
        <v>16.5</v>
      </c>
      <c r="J20" s="27">
        <v>15</v>
      </c>
      <c r="K20" s="27">
        <v>13.5</v>
      </c>
      <c r="L20" s="32">
        <v>8</v>
      </c>
      <c r="M20" s="32">
        <f>SUM(L20-0.255)</f>
        <v>7.7450000000000001</v>
      </c>
      <c r="N20" s="32">
        <f t="shared" ref="N20:S20" si="9">SUM(M20-0.255)</f>
        <v>7.49</v>
      </c>
      <c r="O20" s="32">
        <f t="shared" si="9"/>
        <v>7.2350000000000003</v>
      </c>
      <c r="P20" s="32">
        <f t="shared" si="9"/>
        <v>6.98</v>
      </c>
      <c r="Q20" s="32">
        <f t="shared" si="9"/>
        <v>6.7250000000000005</v>
      </c>
      <c r="R20" s="32">
        <f t="shared" si="9"/>
        <v>6.4700000000000006</v>
      </c>
      <c r="S20" s="32">
        <f t="shared" si="9"/>
        <v>6.2150000000000007</v>
      </c>
      <c r="T20" s="31" t="s">
        <v>165</v>
      </c>
      <c r="U20" s="30" t="s">
        <v>165</v>
      </c>
      <c r="V20" s="30" t="s">
        <v>165</v>
      </c>
      <c r="W20" s="30" t="s">
        <v>165</v>
      </c>
      <c r="X20" s="30" t="s">
        <v>165</v>
      </c>
      <c r="Y20" s="30" t="s">
        <v>165</v>
      </c>
      <c r="Z20" s="30" t="s">
        <v>165</v>
      </c>
      <c r="AA20" s="30" t="s">
        <v>165</v>
      </c>
      <c r="AB20" s="30" t="s">
        <v>165</v>
      </c>
      <c r="AC20" s="30" t="s">
        <v>165</v>
      </c>
      <c r="AD20" s="30" t="s">
        <v>165</v>
      </c>
      <c r="AE20" s="30" t="s">
        <v>165</v>
      </c>
      <c r="AF20" s="30" t="s">
        <v>165</v>
      </c>
      <c r="AG20" s="30" t="s">
        <v>165</v>
      </c>
      <c r="AH20" s="30" t="s">
        <v>165</v>
      </c>
      <c r="AI20" s="30" t="s">
        <v>165</v>
      </c>
      <c r="AJ20" s="30" t="s">
        <v>165</v>
      </c>
      <c r="AK20" s="30" t="s">
        <v>165</v>
      </c>
      <c r="AL20" s="30" t="s">
        <v>165</v>
      </c>
      <c r="AM20" s="30" t="s">
        <v>165</v>
      </c>
      <c r="AN20" s="59">
        <f t="shared" si="1"/>
        <v>0.153</v>
      </c>
    </row>
    <row r="21" spans="1:40">
      <c r="A21" s="60" t="s">
        <v>192</v>
      </c>
      <c r="B21" s="38" t="s">
        <v>49</v>
      </c>
      <c r="C21" s="26" t="s">
        <v>193</v>
      </c>
      <c r="D21" s="27">
        <v>34</v>
      </c>
      <c r="E21" s="27">
        <v>26.04</v>
      </c>
      <c r="F21" s="27">
        <v>20.64</v>
      </c>
      <c r="G21" s="27">
        <v>12</v>
      </c>
      <c r="H21" s="27">
        <v>11</v>
      </c>
      <c r="I21" s="27">
        <v>10</v>
      </c>
      <c r="J21" s="27">
        <v>9</v>
      </c>
      <c r="K21" s="27">
        <v>8</v>
      </c>
      <c r="L21" s="32">
        <v>6</v>
      </c>
      <c r="M21" s="32">
        <f>SUM(L21-0.17)</f>
        <v>5.83</v>
      </c>
      <c r="N21" s="32">
        <f t="shared" ref="N21:S22" si="10">SUM(M21-0.17)</f>
        <v>5.66</v>
      </c>
      <c r="O21" s="32">
        <f t="shared" si="10"/>
        <v>5.49</v>
      </c>
      <c r="P21" s="32">
        <f t="shared" si="10"/>
        <v>5.32</v>
      </c>
      <c r="Q21" s="32">
        <f t="shared" si="10"/>
        <v>5.15</v>
      </c>
      <c r="R21" s="32">
        <f t="shared" si="10"/>
        <v>4.9800000000000004</v>
      </c>
      <c r="S21" s="32">
        <f t="shared" si="10"/>
        <v>4.8100000000000005</v>
      </c>
      <c r="T21" s="31" t="s">
        <v>165</v>
      </c>
      <c r="U21" s="30" t="s">
        <v>165</v>
      </c>
      <c r="V21" s="30" t="s">
        <v>165</v>
      </c>
      <c r="W21" s="30" t="s">
        <v>165</v>
      </c>
      <c r="X21" s="30" t="s">
        <v>165</v>
      </c>
      <c r="Y21" s="30" t="s">
        <v>165</v>
      </c>
      <c r="Z21" s="30" t="s">
        <v>165</v>
      </c>
      <c r="AA21" s="30" t="s">
        <v>165</v>
      </c>
      <c r="AB21" s="30" t="s">
        <v>165</v>
      </c>
      <c r="AC21" s="30" t="s">
        <v>165</v>
      </c>
      <c r="AD21" s="30" t="s">
        <v>165</v>
      </c>
      <c r="AE21" s="30" t="s">
        <v>165</v>
      </c>
      <c r="AF21" s="30" t="s">
        <v>165</v>
      </c>
      <c r="AG21" s="30" t="s">
        <v>165</v>
      </c>
      <c r="AH21" s="30" t="s">
        <v>165</v>
      </c>
      <c r="AI21" s="30" t="s">
        <v>165</v>
      </c>
      <c r="AJ21" s="30" t="s">
        <v>165</v>
      </c>
      <c r="AK21" s="30" t="s">
        <v>165</v>
      </c>
      <c r="AL21" s="30" t="s">
        <v>165</v>
      </c>
      <c r="AM21" s="30" t="s">
        <v>165</v>
      </c>
      <c r="AN21" s="59">
        <f t="shared" si="1"/>
        <v>0.10199999999999999</v>
      </c>
    </row>
    <row r="22" spans="1:40">
      <c r="A22" s="60" t="s">
        <v>194</v>
      </c>
      <c r="B22" s="38" t="s">
        <v>195</v>
      </c>
      <c r="C22" s="26" t="s">
        <v>196</v>
      </c>
      <c r="D22" s="27">
        <v>34</v>
      </c>
      <c r="E22" s="27">
        <v>26.04</v>
      </c>
      <c r="F22" s="27">
        <v>20.64</v>
      </c>
      <c r="G22" s="27">
        <v>12</v>
      </c>
      <c r="H22" s="27">
        <v>11</v>
      </c>
      <c r="I22" s="27">
        <v>10</v>
      </c>
      <c r="J22" s="27">
        <v>9</v>
      </c>
      <c r="K22" s="27">
        <v>8</v>
      </c>
      <c r="L22" s="32">
        <v>6</v>
      </c>
      <c r="M22" s="32">
        <f>SUM(L22-0.17)</f>
        <v>5.83</v>
      </c>
      <c r="N22" s="32">
        <f t="shared" si="10"/>
        <v>5.66</v>
      </c>
      <c r="O22" s="32">
        <f t="shared" si="10"/>
        <v>5.49</v>
      </c>
      <c r="P22" s="32">
        <f t="shared" si="10"/>
        <v>5.32</v>
      </c>
      <c r="Q22" s="32">
        <f t="shared" si="10"/>
        <v>5.15</v>
      </c>
      <c r="R22" s="32">
        <f t="shared" si="10"/>
        <v>4.9800000000000004</v>
      </c>
      <c r="S22" s="32">
        <f t="shared" si="10"/>
        <v>4.8100000000000005</v>
      </c>
      <c r="T22" s="30" t="s">
        <v>165</v>
      </c>
      <c r="U22" s="30" t="s">
        <v>165</v>
      </c>
      <c r="V22" s="30" t="s">
        <v>165</v>
      </c>
      <c r="W22" s="30" t="s">
        <v>165</v>
      </c>
      <c r="X22" s="30" t="s">
        <v>165</v>
      </c>
      <c r="Y22" s="30" t="s">
        <v>165</v>
      </c>
      <c r="Z22" s="30" t="s">
        <v>165</v>
      </c>
      <c r="AA22" s="30" t="s">
        <v>165</v>
      </c>
      <c r="AB22" s="30" t="s">
        <v>165</v>
      </c>
      <c r="AC22" s="30" t="s">
        <v>165</v>
      </c>
      <c r="AD22" s="30" t="s">
        <v>165</v>
      </c>
      <c r="AE22" s="30" t="s">
        <v>165</v>
      </c>
      <c r="AF22" s="30" t="s">
        <v>165</v>
      </c>
      <c r="AG22" s="30" t="s">
        <v>165</v>
      </c>
      <c r="AH22" s="30" t="s">
        <v>165</v>
      </c>
      <c r="AI22" s="30" t="s">
        <v>165</v>
      </c>
      <c r="AJ22" s="30" t="s">
        <v>165</v>
      </c>
      <c r="AK22" s="30" t="s">
        <v>165</v>
      </c>
      <c r="AL22" s="30" t="s">
        <v>165</v>
      </c>
      <c r="AM22" s="30" t="s">
        <v>165</v>
      </c>
      <c r="AN22" s="59">
        <f t="shared" si="1"/>
        <v>0.10199999999999999</v>
      </c>
    </row>
    <row r="23" spans="1:40">
      <c r="A23" s="60" t="s">
        <v>197</v>
      </c>
      <c r="B23" s="38" t="s">
        <v>31</v>
      </c>
      <c r="C23" s="26" t="s">
        <v>198</v>
      </c>
      <c r="D23" s="27">
        <v>25.5</v>
      </c>
      <c r="E23" s="27">
        <v>19.53</v>
      </c>
      <c r="F23" s="27">
        <v>15.48</v>
      </c>
      <c r="G23" s="27">
        <v>9</v>
      </c>
      <c r="H23" s="27">
        <v>8.25</v>
      </c>
      <c r="I23" s="27">
        <v>7.5</v>
      </c>
      <c r="J23" s="27">
        <v>6.75</v>
      </c>
      <c r="K23" s="27">
        <v>6</v>
      </c>
      <c r="L23" s="32">
        <v>5</v>
      </c>
      <c r="M23" s="32">
        <f>SUM(L23-0.1275)</f>
        <v>4.8724999999999996</v>
      </c>
      <c r="N23" s="32">
        <f t="shared" ref="N23:S23" si="11">SUM(M23-0.1275)</f>
        <v>4.7449999999999992</v>
      </c>
      <c r="O23" s="32">
        <f t="shared" si="11"/>
        <v>4.6174999999999988</v>
      </c>
      <c r="P23" s="32">
        <f t="shared" si="11"/>
        <v>4.4899999999999984</v>
      </c>
      <c r="Q23" s="32">
        <f t="shared" si="11"/>
        <v>4.362499999999998</v>
      </c>
      <c r="R23" s="32">
        <f t="shared" si="11"/>
        <v>4.2349999999999977</v>
      </c>
      <c r="S23" s="32">
        <f t="shared" si="11"/>
        <v>4.1074999999999973</v>
      </c>
      <c r="T23" s="30" t="s">
        <v>165</v>
      </c>
      <c r="U23" s="30" t="s">
        <v>165</v>
      </c>
      <c r="V23" s="30" t="s">
        <v>165</v>
      </c>
      <c r="W23" s="30" t="s">
        <v>165</v>
      </c>
      <c r="X23" s="30" t="s">
        <v>165</v>
      </c>
      <c r="Y23" s="30" t="s">
        <v>165</v>
      </c>
      <c r="Z23" s="30" t="s">
        <v>165</v>
      </c>
      <c r="AA23" s="30" t="s">
        <v>165</v>
      </c>
      <c r="AB23" s="30" t="s">
        <v>165</v>
      </c>
      <c r="AC23" s="30" t="s">
        <v>165</v>
      </c>
      <c r="AD23" s="30" t="s">
        <v>165</v>
      </c>
      <c r="AE23" s="30" t="s">
        <v>165</v>
      </c>
      <c r="AF23" s="30" t="s">
        <v>165</v>
      </c>
      <c r="AG23" s="30" t="s">
        <v>165</v>
      </c>
      <c r="AH23" s="30" t="s">
        <v>165</v>
      </c>
      <c r="AI23" s="30" t="s">
        <v>165</v>
      </c>
      <c r="AJ23" s="30" t="s">
        <v>165</v>
      </c>
      <c r="AK23" s="30" t="s">
        <v>165</v>
      </c>
      <c r="AL23" s="30" t="s">
        <v>165</v>
      </c>
      <c r="AM23" s="30" t="s">
        <v>165</v>
      </c>
      <c r="AN23" s="59">
        <f t="shared" si="1"/>
        <v>7.6499999999999999E-2</v>
      </c>
    </row>
    <row r="24" spans="1:40">
      <c r="A24" s="60" t="s">
        <v>199</v>
      </c>
      <c r="B24" s="38" t="s">
        <v>200</v>
      </c>
      <c r="C24" s="26" t="s">
        <v>201</v>
      </c>
      <c r="D24" s="27">
        <v>21.25</v>
      </c>
      <c r="E24" s="27">
        <v>14.5</v>
      </c>
      <c r="F24" s="27">
        <v>11.5</v>
      </c>
      <c r="G24" s="27">
        <v>7</v>
      </c>
      <c r="H24" s="27">
        <v>6.5</v>
      </c>
      <c r="I24" s="27">
        <v>6</v>
      </c>
      <c r="J24" s="27">
        <v>5.5</v>
      </c>
      <c r="K24" s="27">
        <v>5</v>
      </c>
      <c r="L24" s="32">
        <v>4</v>
      </c>
      <c r="M24" s="32">
        <f>SUM(L24-0.10625)</f>
        <v>3.8937499999999998</v>
      </c>
      <c r="N24" s="32">
        <f t="shared" ref="N24:S24" si="12">SUM(M24-0.10625)</f>
        <v>3.7874999999999996</v>
      </c>
      <c r="O24" s="32">
        <f t="shared" si="12"/>
        <v>3.6812499999999995</v>
      </c>
      <c r="P24" s="32">
        <f t="shared" si="12"/>
        <v>3.5749999999999993</v>
      </c>
      <c r="Q24" s="32">
        <f t="shared" si="12"/>
        <v>3.4687499999999991</v>
      </c>
      <c r="R24" s="32">
        <f t="shared" si="12"/>
        <v>3.3624999999999989</v>
      </c>
      <c r="S24" s="32">
        <f t="shared" si="12"/>
        <v>3.2562499999999988</v>
      </c>
      <c r="T24" s="30" t="s">
        <v>165</v>
      </c>
      <c r="U24" s="30" t="s">
        <v>165</v>
      </c>
      <c r="V24" s="30" t="s">
        <v>165</v>
      </c>
      <c r="W24" s="30" t="s">
        <v>165</v>
      </c>
      <c r="X24" s="30" t="s">
        <v>165</v>
      </c>
      <c r="Y24" s="30" t="s">
        <v>165</v>
      </c>
      <c r="Z24" s="30" t="s">
        <v>165</v>
      </c>
      <c r="AA24" s="30" t="s">
        <v>165</v>
      </c>
      <c r="AB24" s="30" t="s">
        <v>165</v>
      </c>
      <c r="AC24" s="30" t="s">
        <v>165</v>
      </c>
      <c r="AD24" s="30" t="s">
        <v>165</v>
      </c>
      <c r="AE24" s="30" t="s">
        <v>165</v>
      </c>
      <c r="AF24" s="30" t="s">
        <v>165</v>
      </c>
      <c r="AG24" s="30" t="s">
        <v>165</v>
      </c>
      <c r="AH24" s="30" t="s">
        <v>165</v>
      </c>
      <c r="AI24" s="30" t="s">
        <v>165</v>
      </c>
      <c r="AJ24" s="30" t="s">
        <v>165</v>
      </c>
      <c r="AK24" s="30" t="s">
        <v>165</v>
      </c>
      <c r="AL24" s="30" t="s">
        <v>165</v>
      </c>
      <c r="AM24" s="30" t="s">
        <v>165</v>
      </c>
      <c r="AN24" s="59">
        <f t="shared" si="1"/>
        <v>6.3750000000000001E-2</v>
      </c>
    </row>
    <row r="25" spans="1:40">
      <c r="A25" s="60" t="s">
        <v>202</v>
      </c>
      <c r="B25" s="38" t="s">
        <v>203</v>
      </c>
      <c r="C25" s="26" t="s">
        <v>204</v>
      </c>
      <c r="D25" s="27">
        <v>17</v>
      </c>
      <c r="E25" s="27">
        <v>13.02</v>
      </c>
      <c r="F25" s="27">
        <v>10.32</v>
      </c>
      <c r="G25" s="27">
        <v>6</v>
      </c>
      <c r="H25" s="27">
        <v>5.5</v>
      </c>
      <c r="I25" s="27">
        <v>5</v>
      </c>
      <c r="J25" s="27">
        <v>4.5</v>
      </c>
      <c r="K25" s="27">
        <v>4</v>
      </c>
      <c r="L25" s="32">
        <v>3</v>
      </c>
      <c r="M25" s="32">
        <f>SUM(L25-0.085)</f>
        <v>2.915</v>
      </c>
      <c r="N25" s="32">
        <f t="shared" ref="N25:S25" si="13">SUM(M25-0.085)</f>
        <v>2.83</v>
      </c>
      <c r="O25" s="32">
        <f t="shared" si="13"/>
        <v>2.7450000000000001</v>
      </c>
      <c r="P25" s="32">
        <f t="shared" si="13"/>
        <v>2.66</v>
      </c>
      <c r="Q25" s="32">
        <f t="shared" si="13"/>
        <v>2.5750000000000002</v>
      </c>
      <c r="R25" s="32">
        <f t="shared" si="13"/>
        <v>2.4900000000000002</v>
      </c>
      <c r="S25" s="32">
        <f t="shared" si="13"/>
        <v>2.4050000000000002</v>
      </c>
      <c r="T25" s="30" t="s">
        <v>165</v>
      </c>
      <c r="U25" s="30" t="s">
        <v>165</v>
      </c>
      <c r="V25" s="30" t="s">
        <v>165</v>
      </c>
      <c r="W25" s="30" t="s">
        <v>165</v>
      </c>
      <c r="X25" s="30" t="s">
        <v>165</v>
      </c>
      <c r="Y25" s="30" t="s">
        <v>165</v>
      </c>
      <c r="Z25" s="30" t="s">
        <v>165</v>
      </c>
      <c r="AA25" s="30" t="s">
        <v>165</v>
      </c>
      <c r="AB25" s="30" t="s">
        <v>165</v>
      </c>
      <c r="AC25" s="30" t="s">
        <v>165</v>
      </c>
      <c r="AD25" s="30" t="s">
        <v>165</v>
      </c>
      <c r="AE25" s="30" t="s">
        <v>165</v>
      </c>
      <c r="AF25" s="30" t="s">
        <v>165</v>
      </c>
      <c r="AG25" s="30" t="s">
        <v>165</v>
      </c>
      <c r="AH25" s="30" t="s">
        <v>165</v>
      </c>
      <c r="AI25" s="30" t="s">
        <v>165</v>
      </c>
      <c r="AJ25" s="30" t="s">
        <v>165</v>
      </c>
      <c r="AK25" s="30" t="s">
        <v>165</v>
      </c>
      <c r="AL25" s="30" t="s">
        <v>165</v>
      </c>
      <c r="AM25" s="30" t="s">
        <v>165</v>
      </c>
      <c r="AN25" s="59">
        <f t="shared" si="1"/>
        <v>5.0999999999999997E-2</v>
      </c>
    </row>
    <row r="26" spans="1:40" ht="24.75" thickBot="1">
      <c r="A26" s="33" t="s">
        <v>205</v>
      </c>
      <c r="B26" s="39" t="s">
        <v>206</v>
      </c>
      <c r="C26" s="17" t="s">
        <v>207</v>
      </c>
      <c r="D26" s="34">
        <v>11.48</v>
      </c>
      <c r="E26" s="34">
        <v>8.7899999999999991</v>
      </c>
      <c r="F26" s="34">
        <v>6.97</v>
      </c>
      <c r="G26" s="34">
        <v>4.05</v>
      </c>
      <c r="H26" s="34">
        <v>3.71</v>
      </c>
      <c r="I26" s="34">
        <v>3.38</v>
      </c>
      <c r="J26" s="34">
        <v>3.04</v>
      </c>
      <c r="K26" s="34">
        <v>2.7</v>
      </c>
      <c r="L26" s="35">
        <v>2</v>
      </c>
      <c r="M26" s="35">
        <f>SUM(L26-0.0574)</f>
        <v>1.9426000000000001</v>
      </c>
      <c r="N26" s="35">
        <f t="shared" ref="N26:AA26" si="14">SUM(M26-0.0574)</f>
        <v>1.8852000000000002</v>
      </c>
      <c r="O26" s="35">
        <f t="shared" si="14"/>
        <v>1.8278000000000003</v>
      </c>
      <c r="P26" s="35">
        <f t="shared" si="14"/>
        <v>1.7704000000000004</v>
      </c>
      <c r="Q26" s="35">
        <f t="shared" si="14"/>
        <v>1.7130000000000005</v>
      </c>
      <c r="R26" s="35">
        <f t="shared" si="14"/>
        <v>1.6556000000000006</v>
      </c>
      <c r="S26" s="35">
        <f t="shared" si="14"/>
        <v>1.5982000000000007</v>
      </c>
      <c r="T26" s="35">
        <v>1.3</v>
      </c>
      <c r="U26" s="35">
        <f t="shared" si="14"/>
        <v>1.2426000000000001</v>
      </c>
      <c r="V26" s="35">
        <f t="shared" si="14"/>
        <v>1.1852000000000003</v>
      </c>
      <c r="W26" s="35">
        <f t="shared" si="14"/>
        <v>1.1278000000000004</v>
      </c>
      <c r="X26" s="35">
        <f t="shared" si="14"/>
        <v>1.0704000000000005</v>
      </c>
      <c r="Y26" s="35">
        <f t="shared" si="14"/>
        <v>1.0130000000000006</v>
      </c>
      <c r="Z26" s="35">
        <f t="shared" si="14"/>
        <v>0.95560000000000056</v>
      </c>
      <c r="AA26" s="35">
        <f t="shared" si="14"/>
        <v>0.89820000000000055</v>
      </c>
      <c r="AB26" s="36" t="s">
        <v>165</v>
      </c>
      <c r="AC26" s="36" t="s">
        <v>165</v>
      </c>
      <c r="AD26" s="36" t="s">
        <v>165</v>
      </c>
      <c r="AE26" s="36" t="s">
        <v>165</v>
      </c>
      <c r="AF26" s="36" t="s">
        <v>165</v>
      </c>
      <c r="AG26" s="36" t="s">
        <v>165</v>
      </c>
      <c r="AH26" s="36" t="s">
        <v>165</v>
      </c>
      <c r="AI26" s="36" t="s">
        <v>165</v>
      </c>
      <c r="AJ26" s="36" t="s">
        <v>165</v>
      </c>
      <c r="AK26" s="36" t="s">
        <v>165</v>
      </c>
      <c r="AL26" s="36" t="s">
        <v>165</v>
      </c>
      <c r="AM26" s="36" t="s">
        <v>165</v>
      </c>
      <c r="AN26" s="37">
        <f t="shared" si="1"/>
        <v>3.4439999999999998E-2</v>
      </c>
    </row>
  </sheetData>
  <mergeCells count="42">
    <mergeCell ref="A5:AN5"/>
    <mergeCell ref="A7:A9"/>
    <mergeCell ref="B7:B9"/>
    <mergeCell ref="C7:C9"/>
    <mergeCell ref="D7:AM7"/>
    <mergeCell ref="D8:D9"/>
    <mergeCell ref="E8:E9"/>
    <mergeCell ref="F8:F9"/>
    <mergeCell ref="G8:G9"/>
    <mergeCell ref="H8:H9"/>
    <mergeCell ref="T8:T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AF8:AF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AD8:AD9"/>
    <mergeCell ref="AE8:AE9"/>
    <mergeCell ref="AM8:AM9"/>
    <mergeCell ref="AN8:AN9"/>
    <mergeCell ref="AG8:AG9"/>
    <mergeCell ref="AH8:AH9"/>
    <mergeCell ref="AI8:AI9"/>
    <mergeCell ref="AJ8:AJ9"/>
    <mergeCell ref="AK8:AK9"/>
    <mergeCell ref="AL8:AL9"/>
  </mergeCells>
  <pageMargins left="0.70866141732283472" right="0.70866141732283472" top="0.74803149606299213" bottom="0.74803149606299213" header="0.31496062992125984" footer="0.31496062992125984"/>
  <pageSetup paperSize="9" scale="67" fitToWidth="2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5"/>
  <sheetViews>
    <sheetView workbookViewId="0">
      <selection activeCell="AA6" sqref="AA6"/>
    </sheetView>
  </sheetViews>
  <sheetFormatPr defaultRowHeight="15"/>
  <cols>
    <col min="1" max="1" width="49.85546875" customWidth="1"/>
  </cols>
  <sheetData>
    <row r="1" spans="1:1">
      <c r="A1" s="11" t="s">
        <v>208</v>
      </c>
    </row>
    <row r="2" spans="1:1" s="13" customFormat="1" ht="15" customHeight="1">
      <c r="A2" s="12" t="s">
        <v>209</v>
      </c>
    </row>
    <row r="3" spans="1:1" s="13" customFormat="1" ht="15" customHeight="1">
      <c r="A3" s="12" t="s">
        <v>210</v>
      </c>
    </row>
    <row r="4" spans="1:1" s="13" customFormat="1" ht="15" customHeight="1">
      <c r="A4" s="12" t="s">
        <v>211</v>
      </c>
    </row>
    <row r="5" spans="1:1" s="13" customFormat="1" ht="15" customHeight="1">
      <c r="A5" s="12" t="s">
        <v>212</v>
      </c>
    </row>
    <row r="6" spans="1:1" s="13" customFormat="1" ht="15" customHeight="1">
      <c r="A6" s="12" t="s">
        <v>213</v>
      </c>
    </row>
    <row r="7" spans="1:1" s="13" customFormat="1" ht="15" customHeight="1">
      <c r="A7" s="12" t="s">
        <v>214</v>
      </c>
    </row>
    <row r="8" spans="1:1" s="13" customFormat="1" ht="15" customHeight="1">
      <c r="A8" s="12" t="s">
        <v>215</v>
      </c>
    </row>
    <row r="9" spans="1:1" s="13" customFormat="1" ht="15" customHeight="1">
      <c r="A9" s="12" t="s">
        <v>216</v>
      </c>
    </row>
    <row r="10" spans="1:1" s="13" customFormat="1" ht="15" customHeight="1">
      <c r="A10" s="12" t="s">
        <v>217</v>
      </c>
    </row>
    <row r="11" spans="1:1" s="13" customFormat="1" ht="15" customHeight="1">
      <c r="A11" s="12" t="s">
        <v>218</v>
      </c>
    </row>
    <row r="12" spans="1:1" s="13" customFormat="1" ht="15" customHeight="1">
      <c r="A12" s="12" t="s">
        <v>219</v>
      </c>
    </row>
    <row r="13" spans="1:1" s="13" customFormat="1" ht="15" customHeight="1">
      <c r="A13" s="12" t="s">
        <v>220</v>
      </c>
    </row>
    <row r="14" spans="1:1" s="13" customFormat="1" ht="15" customHeight="1">
      <c r="A14" s="12" t="s">
        <v>221</v>
      </c>
    </row>
    <row r="15" spans="1:1" s="13" customFormat="1" ht="15" customHeight="1">
      <c r="A15" s="12" t="s">
        <v>222</v>
      </c>
    </row>
    <row r="16" spans="1:1" s="13" customFormat="1" ht="15" customHeight="1">
      <c r="A16" s="12" t="s">
        <v>223</v>
      </c>
    </row>
    <row r="17" spans="1:1" s="13" customFormat="1" ht="15" customHeight="1">
      <c r="A17" s="12" t="s">
        <v>224</v>
      </c>
    </row>
    <row r="18" spans="1:1" s="13" customFormat="1" ht="15" customHeight="1">
      <c r="A18" s="12" t="s">
        <v>225</v>
      </c>
    </row>
    <row r="19" spans="1:1" s="13" customFormat="1" ht="15" customHeight="1">
      <c r="A19" s="12" t="s">
        <v>226</v>
      </c>
    </row>
    <row r="20" spans="1:1" s="13" customFormat="1" ht="15" customHeight="1">
      <c r="A20" s="12" t="s">
        <v>227</v>
      </c>
    </row>
    <row r="21" spans="1:1" s="13" customFormat="1" ht="15" customHeight="1">
      <c r="A21" s="12" t="s">
        <v>228</v>
      </c>
    </row>
    <row r="22" spans="1:1" s="13" customFormat="1" ht="15" customHeight="1">
      <c r="A22" s="12" t="s">
        <v>229</v>
      </c>
    </row>
    <row r="23" spans="1:1" s="13" customFormat="1" ht="15" customHeight="1">
      <c r="A23" s="12" t="s">
        <v>230</v>
      </c>
    </row>
    <row r="24" spans="1:1" s="13" customFormat="1" ht="15" customHeight="1">
      <c r="A24" s="12" t="s">
        <v>231</v>
      </c>
    </row>
    <row r="25" spans="1:1" s="13" customFormat="1" ht="15" customHeight="1">
      <c r="A25" s="12" t="s">
        <v>232</v>
      </c>
    </row>
    <row r="26" spans="1:1" s="13" customFormat="1" ht="15" customHeight="1">
      <c r="A26" s="12" t="s">
        <v>233</v>
      </c>
    </row>
    <row r="27" spans="1:1" s="13" customFormat="1" ht="15" customHeight="1">
      <c r="A27" s="12" t="s">
        <v>234</v>
      </c>
    </row>
    <row r="28" spans="1:1" s="13" customFormat="1" ht="15" customHeight="1">
      <c r="A28" s="12" t="s">
        <v>235</v>
      </c>
    </row>
    <row r="29" spans="1:1" s="13" customFormat="1" ht="15" customHeight="1">
      <c r="A29" s="12" t="s">
        <v>236</v>
      </c>
    </row>
    <row r="30" spans="1:1" s="13" customFormat="1" ht="15" customHeight="1">
      <c r="A30" s="12" t="s">
        <v>237</v>
      </c>
    </row>
    <row r="31" spans="1:1" s="13" customFormat="1" ht="15" customHeight="1">
      <c r="A31" s="12" t="s">
        <v>238</v>
      </c>
    </row>
    <row r="32" spans="1:1" s="13" customFormat="1" ht="15" customHeight="1">
      <c r="A32" s="12" t="s">
        <v>239</v>
      </c>
    </row>
    <row r="33" spans="1:1" s="13" customFormat="1" ht="15" customHeight="1">
      <c r="A33" s="12" t="s">
        <v>240</v>
      </c>
    </row>
    <row r="34" spans="1:1" s="13" customFormat="1" ht="15" customHeight="1">
      <c r="A34" s="12" t="s">
        <v>241</v>
      </c>
    </row>
    <row r="35" spans="1:1" s="13" customFormat="1" ht="15" customHeight="1">
      <c r="A35" s="12" t="s">
        <v>242</v>
      </c>
    </row>
    <row r="36" spans="1:1" s="13" customFormat="1" ht="15" customHeight="1">
      <c r="A36" s="12" t="s">
        <v>243</v>
      </c>
    </row>
    <row r="37" spans="1:1" s="13" customFormat="1" ht="15" customHeight="1">
      <c r="A37" s="12" t="s">
        <v>244</v>
      </c>
    </row>
    <row r="38" spans="1:1" s="13" customFormat="1" ht="15" customHeight="1">
      <c r="A38" s="12" t="s">
        <v>245</v>
      </c>
    </row>
    <row r="39" spans="1:1" s="13" customFormat="1" ht="15" customHeight="1">
      <c r="A39" s="12" t="s">
        <v>246</v>
      </c>
    </row>
    <row r="40" spans="1:1" s="13" customFormat="1" ht="15" customHeight="1">
      <c r="A40" s="12" t="s">
        <v>247</v>
      </c>
    </row>
    <row r="41" spans="1:1" s="13" customFormat="1" ht="15" customHeight="1">
      <c r="A41" s="12" t="s">
        <v>248</v>
      </c>
    </row>
    <row r="42" spans="1:1" s="13" customFormat="1" ht="15" customHeight="1">
      <c r="A42" s="12" t="s">
        <v>249</v>
      </c>
    </row>
    <row r="43" spans="1:1" s="13" customFormat="1" ht="15" customHeight="1">
      <c r="A43" s="12" t="s">
        <v>250</v>
      </c>
    </row>
    <row r="44" spans="1:1" s="13" customFormat="1" ht="15" customHeight="1">
      <c r="A44" s="12" t="s">
        <v>251</v>
      </c>
    </row>
    <row r="45" spans="1:1" s="13" customFormat="1" ht="15" customHeight="1">
      <c r="A45" s="12" t="s">
        <v>252</v>
      </c>
    </row>
    <row r="46" spans="1:1" s="13" customFormat="1" ht="15" customHeight="1">
      <c r="A46" s="12" t="s">
        <v>253</v>
      </c>
    </row>
    <row r="47" spans="1:1" s="13" customFormat="1" ht="15" customHeight="1">
      <c r="A47" s="12" t="s">
        <v>254</v>
      </c>
    </row>
    <row r="48" spans="1:1" s="13" customFormat="1" ht="15" customHeight="1">
      <c r="A48" s="12" t="s">
        <v>255</v>
      </c>
    </row>
    <row r="49" spans="1:1" s="13" customFormat="1" ht="15" customHeight="1">
      <c r="A49" s="12" t="s">
        <v>256</v>
      </c>
    </row>
    <row r="50" spans="1:1" s="13" customFormat="1" ht="15" customHeight="1">
      <c r="A50" s="12" t="s">
        <v>257</v>
      </c>
    </row>
    <row r="51" spans="1:1" s="13" customFormat="1" ht="15" customHeight="1">
      <c r="A51" s="12" t="s">
        <v>258</v>
      </c>
    </row>
    <row r="52" spans="1:1" s="13" customFormat="1" ht="15" customHeight="1">
      <c r="A52" s="12" t="s">
        <v>259</v>
      </c>
    </row>
    <row r="53" spans="1:1" s="13" customFormat="1" ht="15" customHeight="1">
      <c r="A53" s="12" t="s">
        <v>260</v>
      </c>
    </row>
    <row r="54" spans="1:1" s="13" customFormat="1" ht="15" customHeight="1">
      <c r="A54" s="12" t="s">
        <v>261</v>
      </c>
    </row>
    <row r="55" spans="1:1" s="13" customFormat="1" ht="15" customHeight="1">
      <c r="A55" s="12" t="s">
        <v>262</v>
      </c>
    </row>
    <row r="56" spans="1:1" s="13" customFormat="1" ht="15" customHeight="1">
      <c r="A56" s="12" t="s">
        <v>263</v>
      </c>
    </row>
    <row r="57" spans="1:1" s="13" customFormat="1" ht="15" customHeight="1">
      <c r="A57" s="12" t="s">
        <v>264</v>
      </c>
    </row>
    <row r="58" spans="1:1" s="13" customFormat="1" ht="15" customHeight="1">
      <c r="A58" s="12" t="s">
        <v>265</v>
      </c>
    </row>
    <row r="59" spans="1:1" s="13" customFormat="1" ht="15" customHeight="1">
      <c r="A59" s="12" t="s">
        <v>266</v>
      </c>
    </row>
    <row r="60" spans="1:1" s="13" customFormat="1" ht="15" customHeight="1">
      <c r="A60" s="12" t="s">
        <v>267</v>
      </c>
    </row>
    <row r="61" spans="1:1" s="13" customFormat="1" ht="15" customHeight="1">
      <c r="A61" s="12" t="s">
        <v>268</v>
      </c>
    </row>
    <row r="62" spans="1:1" s="13" customFormat="1" ht="15" customHeight="1">
      <c r="A62" s="12" t="s">
        <v>269</v>
      </c>
    </row>
    <row r="63" spans="1:1" s="13" customFormat="1" ht="15" customHeight="1">
      <c r="A63" s="12" t="s">
        <v>270</v>
      </c>
    </row>
    <row r="64" spans="1:1" s="13" customFormat="1" ht="15" customHeight="1">
      <c r="A64" s="12" t="s">
        <v>271</v>
      </c>
    </row>
    <row r="65" spans="1:1" s="13" customFormat="1" ht="15" customHeight="1">
      <c r="A65" s="12" t="s">
        <v>272</v>
      </c>
    </row>
    <row r="66" spans="1:1" s="13" customFormat="1" ht="15" customHeight="1">
      <c r="A66" s="12" t="s">
        <v>2</v>
      </c>
    </row>
    <row r="67" spans="1:1" s="13" customFormat="1" ht="15" customHeight="1">
      <c r="A67" s="12" t="s">
        <v>273</v>
      </c>
    </row>
    <row r="68" spans="1:1" s="13" customFormat="1" ht="15" customHeight="1">
      <c r="A68" s="12" t="s">
        <v>274</v>
      </c>
    </row>
    <row r="69" spans="1:1" s="13" customFormat="1" ht="15" customHeight="1">
      <c r="A69" s="12" t="s">
        <v>275</v>
      </c>
    </row>
    <row r="70" spans="1:1" s="13" customFormat="1" ht="15" customHeight="1">
      <c r="A70" s="12" t="s">
        <v>276</v>
      </c>
    </row>
    <row r="71" spans="1:1" s="13" customFormat="1" ht="15" customHeight="1">
      <c r="A71" s="12" t="s">
        <v>277</v>
      </c>
    </row>
    <row r="72" spans="1:1" s="13" customFormat="1" ht="15" customHeight="1">
      <c r="A72" s="12" t="s">
        <v>278</v>
      </c>
    </row>
    <row r="73" spans="1:1" s="13" customFormat="1" ht="15" customHeight="1">
      <c r="A73" s="12" t="s">
        <v>279</v>
      </c>
    </row>
    <row r="74" spans="1:1" s="13" customFormat="1" ht="15" customHeight="1">
      <c r="A74" s="12" t="s">
        <v>280</v>
      </c>
    </row>
    <row r="75" spans="1:1" s="13" customFormat="1" ht="15" customHeight="1">
      <c r="A75" s="12" t="s">
        <v>281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CB92C11A11C4849B1A04E87CB5CBA3E00E56CCF6BA11B3A489F593F58CA915069" ma:contentTypeVersion="" ma:contentTypeDescription="" ma:contentTypeScope="" ma:versionID="0d8bfc8dffb3d86675de79c53114d8a8">
  <xsd:schema xmlns:xsd="http://www.w3.org/2001/XMLSchema" xmlns:xs="http://www.w3.org/2001/XMLSchema" xmlns:p="http://schemas.microsoft.com/office/2006/metadata/properties" xmlns:ns1="http://schemas.microsoft.com/sharepoint/v3" xmlns:ns2="B92F25CB-4C15-4090-BF8A-0A42277CDCF8" targetNamespace="http://schemas.microsoft.com/office/2006/metadata/properties" ma:root="true" ma:fieldsID="485b72ef5240da4844d2a68fbcb7dfcf" ns1:_="" ns2:_="">
    <xsd:import namespace="http://schemas.microsoft.com/sharepoint/v3"/>
    <xsd:import namespace="B92F25CB-4C15-4090-BF8A-0A42277CDCF8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2F25CB-4C15-4090-BF8A-0A42277CDCF8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Comments xmlns="B92F25CB-4C15-4090-BF8A-0A42277CDCF8" xsi:nil="true"/>
    <needDetail xmlns="B92F25CB-4C15-4090-BF8A-0A42277CDCF8" xsi:nil="true"/>
    <alreadyChecked xmlns="B92F25CB-4C15-4090-BF8A-0A42277CDCF8" xsi:nil="true"/>
    <xd_ProgID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ABB0334-C1BB-4928-87B9-725DC86D99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92F25CB-4C15-4090-BF8A-0A42277CDC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7C8BA6-4B1B-4A20-91C7-28354E7435B3}">
  <ds:schemaRefs>
    <ds:schemaRef ds:uri="http://schemas.microsoft.com/sharepoint/v3"/>
    <ds:schemaRef ds:uri="http://purl.org/dc/terms/"/>
    <ds:schemaRef ds:uri="B92F25CB-4C15-4090-BF8A-0A42277CDCF8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I dalis</vt:lpstr>
      <vt:lpstr>Balų lentelė</vt:lpstr>
      <vt:lpstr>Pripazintos federacijos</vt:lpstr>
    </vt:vector>
  </TitlesOfParts>
  <Manager/>
  <Company>Grizli777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 etapas.xlsx</dc:title>
  <dc:subject/>
  <dc:creator>Dell</dc:creator>
  <cp:keywords/>
  <dc:description/>
  <cp:lastModifiedBy>Daukantienė Inga | ŠMSM</cp:lastModifiedBy>
  <cp:revision/>
  <dcterms:created xsi:type="dcterms:W3CDTF">2013-11-12T13:42:11Z</dcterms:created>
  <dcterms:modified xsi:type="dcterms:W3CDTF">2021-03-13T10:48:19Z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0x0101006CB92C11A11C4849B1A04E87CB5CBA3E00E56CCF6BA11B3A489F593F58CA915069</vt:lpwstr>
  </property>
</Properties>
</file>