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</workbook>
</file>

<file path=xl/calcChain.xml><?xml version="1.0" encoding="utf-8"?>
<calcChain xmlns="http://schemas.openxmlformats.org/spreadsheetml/2006/main">
  <c r="R124" i="2" l="1"/>
  <c r="R99" i="2"/>
  <c r="R139" i="2"/>
  <c r="N19" i="2"/>
  <c r="O19" i="2"/>
  <c r="P19" i="2"/>
  <c r="Q19" i="2"/>
  <c r="R19" i="2"/>
  <c r="N20" i="2"/>
  <c r="O20" i="2"/>
  <c r="P20" i="2"/>
  <c r="Q20" i="2"/>
  <c r="R20" i="2"/>
  <c r="O21" i="2"/>
  <c r="P21" i="2"/>
  <c r="N21" i="2"/>
  <c r="N22" i="2"/>
  <c r="O22" i="2"/>
  <c r="P22" i="2"/>
  <c r="Q22" i="2"/>
  <c r="R22" i="2"/>
  <c r="O23" i="2"/>
  <c r="P23" i="2"/>
  <c r="N23" i="2"/>
  <c r="N24" i="2"/>
  <c r="O24" i="2"/>
  <c r="P24" i="2"/>
  <c r="Q24" i="2"/>
  <c r="R24" i="2"/>
  <c r="N107" i="2"/>
  <c r="O107" i="2"/>
  <c r="P107" i="2"/>
  <c r="N97" i="2"/>
  <c r="O97" i="2"/>
  <c r="P97" i="2"/>
  <c r="N54" i="2"/>
  <c r="O54" i="2"/>
  <c r="P54" i="2"/>
  <c r="N55" i="2"/>
  <c r="O55" i="2"/>
  <c r="P55" i="2"/>
  <c r="Q55" i="2"/>
  <c r="R55" i="2"/>
  <c r="N53" i="2"/>
  <c r="O53" i="2"/>
  <c r="P53" i="2"/>
  <c r="Q53" i="2"/>
  <c r="R53" i="2"/>
  <c r="N36" i="2"/>
  <c r="O36" i="2"/>
  <c r="P36" i="2"/>
  <c r="Q36" i="2"/>
  <c r="R36" i="2"/>
  <c r="N37" i="2"/>
  <c r="O37" i="2"/>
  <c r="P37" i="2"/>
  <c r="N38" i="2"/>
  <c r="O38" i="2"/>
  <c r="P38" i="2"/>
  <c r="N39" i="2"/>
  <c r="N40" i="2"/>
  <c r="O40" i="2"/>
  <c r="P40" i="2"/>
  <c r="N41" i="2"/>
  <c r="O41" i="2"/>
  <c r="P41" i="2"/>
  <c r="N42" i="2"/>
  <c r="O42" i="2"/>
  <c r="P42" i="2"/>
  <c r="N35" i="2"/>
  <c r="O35" i="2"/>
  <c r="P35" i="2"/>
  <c r="O39" i="2"/>
  <c r="P39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Q97" i="2"/>
  <c r="R97" i="2"/>
  <c r="Q107" i="2"/>
  <c r="R107" i="2"/>
  <c r="Q54" i="2"/>
  <c r="R54" i="2"/>
  <c r="Q23" i="2"/>
  <c r="R23" i="2"/>
  <c r="Q41" i="2"/>
  <c r="R41" i="2"/>
  <c r="Q40" i="2"/>
  <c r="R40" i="2"/>
  <c r="Q39" i="2"/>
  <c r="R39" i="2"/>
  <c r="Q38" i="2"/>
  <c r="R38" i="2"/>
  <c r="Q37" i="2"/>
  <c r="R37" i="2"/>
  <c r="Q35" i="2"/>
  <c r="R35" i="2"/>
  <c r="Q42" i="2"/>
  <c r="R42" i="2"/>
  <c r="Q21" i="2"/>
  <c r="R21" i="2"/>
  <c r="R83" i="2"/>
  <c r="R69" i="2"/>
  <c r="R58" i="2"/>
  <c r="R44" i="2"/>
  <c r="R111" i="2"/>
  <c r="R27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<sst xmlns="http://schemas.openxmlformats.org/spreadsheetml/2006/main" count="837" uniqueCount="238">
  <si>
    <t>2021  m. vasario 9 d.</t>
  </si>
  <si>
    <t>Pareiškėjas:</t>
  </si>
  <si>
    <t>Lietuvos vandens motociklų sporto federacija</t>
  </si>
  <si>
    <t>Lietuvos vandens slidininkų sąjunga</t>
  </si>
  <si>
    <t xml:space="preserve">           (Pareiškėjo pavadinimas)</t>
  </si>
  <si>
    <t>Taikos pr. 135 LT-51130 Kaunas, +3706 86 72250, el.paštas: lvmsf.lt@gmail.com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</si>
  <si>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</si>
  <si>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</si>
  <si>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</si>
  <si>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</si>
  <si>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</si>
  <si>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</si>
  <si>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</si>
  <si>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</si>
  <si>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</si>
  <si>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</si>
  <si>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</si>
  <si>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</si>
  <si>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</si>
  <si>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</si>
  <si>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</si>
  <si>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</si>
  <si>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</si>
  <si>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</si>
  <si>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</si>
  <si>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</si>
  <si>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</si>
  <si>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2017 m. UIM Pasaulio čempionatas</t>
  </si>
  <si>
    <t xml:space="preserve">(sporto renginio pavadinimas) </t>
  </si>
  <si>
    <t>GEDIMINAS LEONAS</t>
  </si>
  <si>
    <t xml:space="preserve">Runabout GP1 klasė </t>
  </si>
  <si>
    <t>neolimpinė</t>
  </si>
  <si>
    <t>PČ</t>
  </si>
  <si>
    <t>Taip</t>
  </si>
  <si>
    <t>GINTARAS VENCKUS</t>
  </si>
  <si>
    <t>MINDAUGAS JAČIAUSKAS</t>
  </si>
  <si>
    <t xml:space="preserve">Runabout GP2 klasė </t>
  </si>
  <si>
    <t>AUDRIUS PIKTYS</t>
  </si>
  <si>
    <t>Iš viso:</t>
  </si>
  <si>
    <t>PRIDEDAMA. ____________________________________________________________________________________________________</t>
  </si>
  <si>
    <t>https://www.aquabike.net/standings/2017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</si>
  <si>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</si>
  <si>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2018 m. UIM Pasaulio čempionatas</t>
  </si>
  <si>
    <t>Nuoroda į protokolą: https://www.aquabike.net/standings/2018</t>
  </si>
  <si>
    <t>Ne</t>
  </si>
  <si>
    <t>https://www.aquabike.net/standings/2018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</si>
  <si>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</si>
  <si>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2019 m. UIM Pasaulio čempionatas</t>
  </si>
  <si>
    <t>Nuoroda į protokolą: https://www.aquabike.net/standings/2019</t>
  </si>
  <si>
    <t>TOMAS GURKŠNYS</t>
  </si>
  <si>
    <t>https://www.aquabike.net/standings/2019</t>
  </si>
  <si>
    <t>2019 m. UIM Europos čempionatas</t>
  </si>
  <si>
    <t>EČ</t>
  </si>
  <si>
    <t>BOGDAN SUKHETSKY</t>
  </si>
  <si>
    <t>SKI GP1</t>
  </si>
  <si>
    <t>SKI GP1 VETERAN</t>
  </si>
  <si>
    <t>VALERI DOAHA</t>
  </si>
  <si>
    <t>SKI GP3</t>
  </si>
  <si>
    <t>2020 m. UIM Europos čempionatas</t>
  </si>
  <si>
    <t>Nuoroda į protokolą: https://www.aquabike.net/standings/2020/european-championship-circuit</t>
  </si>
  <si>
    <t>ARNAS JAKUČIONIS</t>
  </si>
  <si>
    <t>https://www.aquabike.net/standings/2020/european-championship-circuit</t>
  </si>
  <si>
    <t xml:space="preserve">Runabout Veterans GP1 klasė 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</si>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</sst>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u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0"/>
      <color theme="1"/>
      <name val="Times New Roman"/>
      <family val="1"/>
    </font>
    <font>
      <strike/>
      <sz val="10"/>
      <name val="Times New Roman"/>
      <family val="1"/>
      <charset val="186"/>
    </font>
    <font>
      <strike/>
      <sz val="11"/>
      <name val="Times New Roman"/>
      <family val="1"/>
      <charset val="186"/>
    </font>
    <font>
      <i/>
      <strike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trike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2" fontId="6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2" fontId="36" fillId="0" borderId="2" xfId="0" applyNumberFormat="1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2" fontId="37" fillId="3" borderId="2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2" fillId="0" borderId="0" xfId="2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2" fillId="0" borderId="0" xfId="3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4">
    <cellStyle name="Hipersaitas" xfId="3" builtinId="8"/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quabike.net/standings/2020/european-championship-circuit" TargetMode="External"/><Relationship Id="rId3" Type="http://schemas.openxmlformats.org/officeDocument/2006/relationships/hyperlink" Target="https://www.aquabike.net/standings/2019" TargetMode="External"/><Relationship Id="rId7" Type="http://schemas.openxmlformats.org/officeDocument/2006/relationships/hyperlink" Target="https://www.aquabike.net/standings/2020/european-championship-circuit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aquabike.net/standings/2018" TargetMode="External"/><Relationship Id="rId1" Type="http://schemas.openxmlformats.org/officeDocument/2006/relationships/hyperlink" Target="https://www.aquabike.net/standings/2017" TargetMode="External"/><Relationship Id="rId6" Type="http://schemas.openxmlformats.org/officeDocument/2006/relationships/hyperlink" Target="https://www.aquabike.net/standings/201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aquabike.net/standings/201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aquabike.net/standings/2019" TargetMode="External"/><Relationship Id="rId9" Type="http://schemas.openxmlformats.org/officeDocument/2006/relationships/hyperlink" Target="https://www.aquabike.net/standings/2020/european-championship-circu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52"/>
  <sheetViews>
    <sheetView tabSelected="1" topLeftCell="A83" zoomScaleNormal="100" workbookViewId="0">
      <selection activeCell="U97" sqref="U97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3.85546875" style="1" customWidth="1"/>
    <col min="19" max="19" width="11.42578125" style="1" customWidth="1"/>
    <col min="20" max="16384" width="9.140625" style="1"/>
  </cols>
  <sheetData>
    <row r="1" spans="1:19" s="8" customFormat="1" ht="15.75">
      <c r="D1" s="64"/>
      <c r="E1" s="64"/>
      <c r="F1" s="64"/>
      <c r="G1" s="64"/>
      <c r="H1" s="64"/>
      <c r="I1" s="64"/>
      <c r="J1" s="64"/>
      <c r="K1" s="64"/>
      <c r="L1" s="64"/>
      <c r="N1" s="2"/>
      <c r="O1" s="2"/>
      <c r="P1" s="2"/>
      <c r="Q1" s="2"/>
    </row>
    <row r="2" spans="1:19" s="8" customFormat="1" ht="15.75">
      <c r="B2" s="8" t="s">
        <v>0</v>
      </c>
      <c r="D2" s="64"/>
      <c r="E2" s="64"/>
      <c r="F2" s="64"/>
      <c r="G2" s="64"/>
      <c r="H2" s="64"/>
      <c r="I2" s="64"/>
      <c r="J2" s="64"/>
      <c r="K2" s="64"/>
      <c r="L2" s="64"/>
      <c r="N2" s="2"/>
      <c r="O2" s="2"/>
      <c r="P2" s="2"/>
      <c r="Q2" s="2"/>
    </row>
    <row r="3" spans="1:19" s="8" customFormat="1">
      <c r="B3" s="45" t="s">
        <v>1</v>
      </c>
      <c r="C3" s="75" t="s">
        <v>2</v>
      </c>
      <c r="D3" s="75"/>
      <c r="E3" s="75"/>
      <c r="F3" s="75"/>
      <c r="G3" s="75"/>
      <c r="H3" s="75"/>
      <c r="I3" s="75"/>
      <c r="N3" s="2"/>
      <c r="O3" s="2"/>
      <c r="P3" s="2"/>
      <c r="Q3" s="2"/>
    </row>
    <row r="4" spans="1:19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  <c r="S4" s="8"/>
    </row>
    <row r="5" spans="1:19" ht="26.25" hidden="1">
      <c r="A5" s="89" t="s">
        <v>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8"/>
      <c r="S5" s="8"/>
    </row>
    <row r="6" spans="1:19" ht="18.75">
      <c r="A6" s="93" t="s">
        <v>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8"/>
      <c r="S6" s="8"/>
    </row>
    <row r="7" spans="1:19" s="8" customFormat="1" ht="15.75">
      <c r="A7" s="64"/>
      <c r="B7" s="100" t="s">
        <v>5</v>
      </c>
      <c r="C7" s="100"/>
      <c r="D7" s="100"/>
      <c r="E7" s="100"/>
      <c r="F7" s="100"/>
      <c r="G7" s="100"/>
      <c r="H7" s="100"/>
      <c r="I7" s="58"/>
      <c r="J7" s="58"/>
      <c r="K7" s="58"/>
      <c r="L7" s="58"/>
      <c r="M7" s="58"/>
      <c r="N7" s="58"/>
      <c r="O7" s="58"/>
      <c r="P7" s="58"/>
      <c r="Q7" s="58"/>
    </row>
    <row r="8" spans="1:19" s="8" customFormat="1" ht="18">
      <c r="A8" s="64"/>
      <c r="B8" s="94" t="s">
        <v>6</v>
      </c>
      <c r="C8" s="94"/>
      <c r="D8" s="9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9" s="8" customFormat="1" ht="15.75">
      <c r="A9" s="64"/>
      <c r="B9" s="63">
        <v>303251929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9" s="8" customFormat="1" ht="18">
      <c r="A10" s="64"/>
      <c r="B10" s="60" t="s">
        <v>7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9" s="8" customFormat="1" ht="16.899999999999999" customHeight="1">
      <c r="A11" s="101" t="s">
        <v>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19" ht="15.7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8"/>
      <c r="P12" s="28"/>
      <c r="Q12" s="28"/>
      <c r="R12" s="27"/>
      <c r="S12" s="8"/>
    </row>
    <row r="13" spans="1:19" s="8" customFormat="1" ht="15" hidden="1" customHeight="1">
      <c r="A13" s="126" t="s">
        <v>9</v>
      </c>
      <c r="B13" s="99" t="s">
        <v>10</v>
      </c>
      <c r="C13" s="99" t="s">
        <v>11</v>
      </c>
      <c r="D13" s="99" t="s">
        <v>12</v>
      </c>
      <c r="E13" s="95" t="s">
        <v>13</v>
      </c>
      <c r="F13" s="102"/>
      <c r="G13" s="103"/>
      <c r="H13" s="103"/>
      <c r="I13" s="103"/>
      <c r="J13" s="103"/>
      <c r="K13" s="103"/>
      <c r="L13" s="103"/>
      <c r="M13" s="103"/>
      <c r="N13" s="103"/>
      <c r="O13" s="104"/>
      <c r="P13" s="97" t="s">
        <v>14</v>
      </c>
      <c r="Q13" s="107" t="s">
        <v>15</v>
      </c>
      <c r="R13" s="123" t="s">
        <v>16</v>
      </c>
    </row>
    <row r="14" spans="1:19" s="8" customFormat="1" ht="45" customHeight="1">
      <c r="A14" s="126"/>
      <c r="B14" s="99"/>
      <c r="C14" s="99"/>
      <c r="D14" s="99"/>
      <c r="E14" s="106"/>
      <c r="F14" s="95" t="s">
        <v>17</v>
      </c>
      <c r="G14" s="95" t="s">
        <v>18</v>
      </c>
      <c r="H14" s="95" t="s">
        <v>19</v>
      </c>
      <c r="I14" s="121" t="s">
        <v>20</v>
      </c>
      <c r="J14" s="95" t="s">
        <v>21</v>
      </c>
      <c r="K14" s="95" t="s">
        <v>22</v>
      </c>
      <c r="L14" s="95" t="s">
        <v>23</v>
      </c>
      <c r="M14" s="95" t="s">
        <v>24</v>
      </c>
      <c r="N14" s="91" t="s">
        <v>25</v>
      </c>
      <c r="O14" s="91" t="s">
        <v>26</v>
      </c>
      <c r="P14" s="98"/>
      <c r="Q14" s="108"/>
      <c r="R14" s="124"/>
      <c r="S14" s="120"/>
    </row>
    <row r="15" spans="1:19" s="8" customFormat="1" ht="76.150000000000006" customHeight="1">
      <c r="A15" s="126"/>
      <c r="B15" s="99"/>
      <c r="C15" s="99"/>
      <c r="D15" s="99"/>
      <c r="E15" s="96"/>
      <c r="F15" s="96"/>
      <c r="G15" s="96"/>
      <c r="H15" s="96"/>
      <c r="I15" s="122"/>
      <c r="J15" s="96"/>
      <c r="K15" s="96"/>
      <c r="L15" s="96"/>
      <c r="M15" s="96"/>
      <c r="N15" s="92"/>
      <c r="O15" s="92"/>
      <c r="P15" s="98"/>
      <c r="Q15" s="109"/>
      <c r="R15" s="125"/>
      <c r="S15" s="120"/>
    </row>
    <row r="16" spans="1:19" s="8" customFormat="1" ht="5.45" customHeight="1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</row>
    <row r="17" spans="1:19">
      <c r="A17" s="79" t="s">
        <v>27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59"/>
      <c r="R17" s="8"/>
      <c r="S17" s="8"/>
    </row>
    <row r="18" spans="1:19" ht="16.899999999999999" customHeight="1">
      <c r="A18" s="81" t="s">
        <v>28</v>
      </c>
      <c r="B18" s="82"/>
      <c r="C18" s="82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59"/>
      <c r="R18" s="8"/>
      <c r="S18" s="8"/>
    </row>
    <row r="19" spans="1:19" ht="25.5">
      <c r="A19" s="65">
        <v>1</v>
      </c>
      <c r="B19" s="61" t="s">
        <v>29</v>
      </c>
      <c r="C19" s="61" t="s">
        <v>30</v>
      </c>
      <c r="D19" s="61" t="s">
        <v>31</v>
      </c>
      <c r="E19" s="61">
        <v>1</v>
      </c>
      <c r="F19" s="61" t="s">
        <v>32</v>
      </c>
      <c r="G19" s="61">
        <v>1</v>
      </c>
      <c r="H19" s="61" t="s">
        <v>33</v>
      </c>
      <c r="I19" s="61"/>
      <c r="J19" s="61">
        <v>32</v>
      </c>
      <c r="K19" s="61">
        <v>20</v>
      </c>
      <c r="L19" s="61">
        <v>24</v>
      </c>
      <c r="M19" s="61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39.284999999999997</v>
      </c>
      <c r="O19" s="9">
        <f>IF(F19="OŽ",N19,IF(H19="Ne",IF(J19*0.3&lt;J19-L19,N19,0),IF(J19*0.1&lt;J19-L19,N19,0)))</f>
        <v>39.284999999999997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10.776</v>
      </c>
      <c r="Q19" s="11">
        <f>IF(ISERROR(P19*100/N19),0,(P19*100/N19))</f>
        <v>27.430316914852998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20.0244</v>
      </c>
      <c r="S19" s="19"/>
    </row>
    <row r="20" spans="1:19" ht="25.5">
      <c r="A20" s="65">
        <v>2</v>
      </c>
      <c r="B20" s="61" t="s">
        <v>29</v>
      </c>
      <c r="C20" s="61" t="s">
        <v>30</v>
      </c>
      <c r="D20" s="61" t="s">
        <v>31</v>
      </c>
      <c r="E20" s="61">
        <v>1</v>
      </c>
      <c r="F20" s="61" t="s">
        <v>32</v>
      </c>
      <c r="G20" s="61">
        <v>1</v>
      </c>
      <c r="H20" s="61" t="s">
        <v>33</v>
      </c>
      <c r="I20" s="61">
        <v>5</v>
      </c>
      <c r="J20" s="61">
        <v>36</v>
      </c>
      <c r="K20" s="61">
        <v>20</v>
      </c>
      <c r="L20" s="61">
        <v>8</v>
      </c>
      <c r="M20" s="61" t="s">
        <v>33</v>
      </c>
      <c r="N20" s="3">
        <f t="shared" ref="N20:N24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119</v>
      </c>
      <c r="O20" s="9">
        <f t="shared" ref="O20:O24" si="1">IF(F20="OŽ",N20,IF(H20="Ne",IF(J20*0.3&lt;J20-L20,N20,0),IF(J20*0.1&lt;J20-L20,N20,0)))</f>
        <v>119</v>
      </c>
      <c r="P20" s="4">
        <f t="shared" ref="P20:P24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32.328000000000003</v>
      </c>
      <c r="Q20" s="11">
        <f t="shared" ref="Q20:Q24" si="3">IF(ISERROR(P20*100/N20),0,(P20*100/N20))</f>
        <v>27.166386554621852</v>
      </c>
      <c r="R20" s="10">
        <f t="shared" ref="R20:R24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12.106240000000001</v>
      </c>
      <c r="S20" s="19"/>
    </row>
    <row r="21" spans="1:19" ht="25.5">
      <c r="A21" s="65">
        <v>3</v>
      </c>
      <c r="B21" s="61" t="s">
        <v>34</v>
      </c>
      <c r="C21" s="61" t="s">
        <v>30</v>
      </c>
      <c r="D21" s="61" t="s">
        <v>31</v>
      </c>
      <c r="E21" s="61">
        <v>1</v>
      </c>
      <c r="F21" s="61" t="s">
        <v>32</v>
      </c>
      <c r="G21" s="61">
        <v>1</v>
      </c>
      <c r="H21" s="61" t="s">
        <v>33</v>
      </c>
      <c r="I21" s="61"/>
      <c r="J21" s="61">
        <v>32</v>
      </c>
      <c r="K21" s="61">
        <v>20</v>
      </c>
      <c r="L21" s="61">
        <v>29</v>
      </c>
      <c r="M21" s="61" t="s">
        <v>33</v>
      </c>
      <c r="N21" s="3">
        <f t="shared" si="0"/>
        <v>13.02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 ht="25.5">
      <c r="A22" s="65">
        <v>4</v>
      </c>
      <c r="B22" s="61" t="s">
        <v>34</v>
      </c>
      <c r="C22" s="61" t="s">
        <v>30</v>
      </c>
      <c r="D22" s="61" t="s">
        <v>31</v>
      </c>
      <c r="E22" s="61">
        <v>1</v>
      </c>
      <c r="F22" s="61" t="s">
        <v>32</v>
      </c>
      <c r="G22" s="61">
        <v>1</v>
      </c>
      <c r="H22" s="61" t="s">
        <v>33</v>
      </c>
      <c r="I22" s="61">
        <v>5</v>
      </c>
      <c r="J22" s="61">
        <v>36</v>
      </c>
      <c r="K22" s="61">
        <v>20</v>
      </c>
      <c r="L22" s="61">
        <v>18</v>
      </c>
      <c r="M22" s="61" t="s">
        <v>33</v>
      </c>
      <c r="N22" s="3">
        <f t="shared" si="0"/>
        <v>52.755000000000003</v>
      </c>
      <c r="O22" s="9">
        <f t="shared" si="1"/>
        <v>52.755000000000003</v>
      </c>
      <c r="P22" s="4">
        <f t="shared" si="2"/>
        <v>18.858000000000001</v>
      </c>
      <c r="Q22" s="11">
        <f t="shared" si="3"/>
        <v>35.746374751208414</v>
      </c>
      <c r="R22" s="10">
        <f t="shared" si="4"/>
        <v>5.4865200000000014</v>
      </c>
      <c r="S22" s="8"/>
    </row>
    <row r="23" spans="1:19" ht="25.5">
      <c r="A23" s="65">
        <v>5</v>
      </c>
      <c r="B23" s="61" t="s">
        <v>35</v>
      </c>
      <c r="C23" s="61" t="s">
        <v>30</v>
      </c>
      <c r="D23" s="61" t="s">
        <v>31</v>
      </c>
      <c r="E23" s="61">
        <v>1</v>
      </c>
      <c r="F23" s="61" t="s">
        <v>32</v>
      </c>
      <c r="G23" s="61">
        <v>1</v>
      </c>
      <c r="H23" s="61" t="s">
        <v>33</v>
      </c>
      <c r="I23" s="61"/>
      <c r="J23" s="61">
        <v>32</v>
      </c>
      <c r="K23" s="61">
        <v>20</v>
      </c>
      <c r="L23" s="61">
        <v>32</v>
      </c>
      <c r="M23" s="61" t="s">
        <v>33</v>
      </c>
      <c r="N23" s="3">
        <f t="shared" si="0"/>
        <v>6.2850000000000001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 ht="25.5">
      <c r="A24" s="65">
        <v>6</v>
      </c>
      <c r="B24" s="61" t="s">
        <v>35</v>
      </c>
      <c r="C24" s="61" t="s">
        <v>30</v>
      </c>
      <c r="D24" s="61" t="s">
        <v>31</v>
      </c>
      <c r="E24" s="61">
        <v>1</v>
      </c>
      <c r="F24" s="61" t="s">
        <v>32</v>
      </c>
      <c r="G24" s="61">
        <v>1</v>
      </c>
      <c r="H24" s="61" t="s">
        <v>33</v>
      </c>
      <c r="I24" s="61">
        <v>5</v>
      </c>
      <c r="J24" s="61">
        <v>32</v>
      </c>
      <c r="K24" s="61">
        <v>20</v>
      </c>
      <c r="L24" s="61">
        <v>27</v>
      </c>
      <c r="M24" s="61" t="s">
        <v>33</v>
      </c>
      <c r="N24" s="3">
        <f t="shared" si="0"/>
        <v>17.509999999999998</v>
      </c>
      <c r="O24" s="9">
        <f t="shared" si="1"/>
        <v>17.509999999999998</v>
      </c>
      <c r="P24" s="4">
        <f t="shared" si="2"/>
        <v>6.7349999999999994</v>
      </c>
      <c r="Q24" s="11">
        <f t="shared" si="3"/>
        <v>38.463735008566537</v>
      </c>
      <c r="R24" s="10">
        <f t="shared" si="4"/>
        <v>1.82104</v>
      </c>
      <c r="S24" s="8"/>
    </row>
    <row r="25" spans="1:19" ht="25.5">
      <c r="A25" s="55">
        <v>7</v>
      </c>
      <c r="B25" s="61" t="s">
        <v>35</v>
      </c>
      <c r="C25" s="61" t="s">
        <v>36</v>
      </c>
      <c r="D25" s="61" t="s">
        <v>31</v>
      </c>
      <c r="E25" s="61">
        <v>1</v>
      </c>
      <c r="F25" s="61" t="s">
        <v>32</v>
      </c>
      <c r="G25" s="61">
        <v>1</v>
      </c>
      <c r="H25" s="61" t="s">
        <v>33</v>
      </c>
      <c r="I25" s="61"/>
      <c r="J25" s="61">
        <v>17</v>
      </c>
      <c r="K25" s="61">
        <v>10</v>
      </c>
      <c r="L25" s="61">
        <v>6</v>
      </c>
      <c r="M25" s="61" t="s">
        <v>33</v>
      </c>
      <c r="N25" s="3">
        <v>77.03125</v>
      </c>
      <c r="O25" s="9">
        <v>77.03125</v>
      </c>
      <c r="P25" s="4">
        <v>14.817</v>
      </c>
      <c r="Q25" s="11">
        <v>19.235050709939149</v>
      </c>
      <c r="R25" s="53">
        <v>36.739300000000007</v>
      </c>
      <c r="S25" s="54"/>
    </row>
    <row r="26" spans="1:19" ht="25.5">
      <c r="A26" s="55">
        <v>8</v>
      </c>
      <c r="B26" s="61" t="s">
        <v>37</v>
      </c>
      <c r="C26" s="61" t="s">
        <v>36</v>
      </c>
      <c r="D26" s="61" t="s">
        <v>31</v>
      </c>
      <c r="E26" s="61">
        <v>1</v>
      </c>
      <c r="F26" s="61" t="s">
        <v>32</v>
      </c>
      <c r="G26" s="61">
        <v>1</v>
      </c>
      <c r="H26" s="61" t="s">
        <v>33</v>
      </c>
      <c r="I26" s="61"/>
      <c r="J26" s="61">
        <v>17</v>
      </c>
      <c r="K26" s="61">
        <v>10</v>
      </c>
      <c r="L26" s="61">
        <v>13</v>
      </c>
      <c r="M26" s="61" t="s">
        <v>33</v>
      </c>
      <c r="N26" s="3">
        <v>41.979374999999997</v>
      </c>
      <c r="O26" s="9">
        <v>41.979374999999997</v>
      </c>
      <c r="P26" s="4">
        <v>5.3879999999999999</v>
      </c>
      <c r="Q26" s="11">
        <v>12.834874268614051</v>
      </c>
      <c r="R26" s="53">
        <v>18.946949999999998</v>
      </c>
      <c r="S26" s="54"/>
    </row>
    <row r="27" spans="1:19" s="8" customFormat="1" ht="15.75" customHeight="1">
      <c r="A27" s="76" t="s">
        <v>38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  <c r="R27" s="53">
        <f>SUM(R19:R26)</f>
        <v>95.12445000000001</v>
      </c>
      <c r="S27" s="54"/>
    </row>
    <row r="28" spans="1:19" s="8" customFormat="1" ht="1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</row>
    <row r="29" spans="1:19" s="8" customFormat="1" ht="15" customHeight="1">
      <c r="A29" s="23" t="s">
        <v>39</v>
      </c>
      <c r="B29" s="23"/>
      <c r="C29" s="112" t="s">
        <v>40</v>
      </c>
      <c r="D29" s="112"/>
      <c r="E29" s="112"/>
      <c r="F29" s="112"/>
      <c r="G29" s="11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</row>
    <row r="30" spans="1:19" s="8" customFormat="1" ht="15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14"/>
      <c r="K30" s="14"/>
      <c r="L30" s="14"/>
      <c r="M30" s="14"/>
      <c r="N30" s="14"/>
      <c r="O30" s="14"/>
      <c r="P30" s="14"/>
      <c r="Q30" s="14"/>
      <c r="R30" s="15"/>
    </row>
    <row r="31" spans="1:19" s="8" customFormat="1" ht="15" customHeight="1">
      <c r="A31" s="46"/>
      <c r="B31" s="46"/>
      <c r="C31" s="46"/>
      <c r="D31" s="46"/>
      <c r="E31" s="46"/>
      <c r="F31" s="46"/>
      <c r="G31" s="46"/>
      <c r="H31" s="46"/>
      <c r="I31" s="46"/>
      <c r="J31" s="14"/>
      <c r="K31" s="14"/>
      <c r="L31" s="14"/>
      <c r="M31" s="14"/>
      <c r="N31" s="14"/>
      <c r="O31" s="14"/>
      <c r="P31" s="14"/>
      <c r="Q31" s="14"/>
      <c r="R31" s="15"/>
    </row>
    <row r="32" spans="1:19" s="8" customFormat="1">
      <c r="A32" s="79" t="s">
        <v>42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59"/>
    </row>
    <row r="33" spans="1:19" s="8" customFormat="1" ht="16.899999999999999" customHeight="1">
      <c r="A33" s="81" t="s">
        <v>28</v>
      </c>
      <c r="B33" s="82"/>
      <c r="C33" s="8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59"/>
    </row>
    <row r="34" spans="1:19" s="8" customFormat="1">
      <c r="A34" s="83" t="s">
        <v>43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59"/>
    </row>
    <row r="35" spans="1:19" s="8" customFormat="1" ht="25.5">
      <c r="A35" s="65">
        <v>1</v>
      </c>
      <c r="B35" s="61" t="s">
        <v>35</v>
      </c>
      <c r="C35" s="61" t="s">
        <v>30</v>
      </c>
      <c r="D35" s="65" t="s">
        <v>31</v>
      </c>
      <c r="E35" s="65">
        <v>1</v>
      </c>
      <c r="F35" s="65" t="s">
        <v>32</v>
      </c>
      <c r="G35" s="65">
        <v>1</v>
      </c>
      <c r="H35" s="65" t="s">
        <v>33</v>
      </c>
      <c r="I35" s="65"/>
      <c r="J35" s="65">
        <v>33</v>
      </c>
      <c r="K35" s="65">
        <v>19</v>
      </c>
      <c r="L35" s="65">
        <v>30</v>
      </c>
      <c r="M35" s="65" t="s">
        <v>33</v>
      </c>
      <c r="N35" s="3">
        <f t="shared" ref="N35:N42" si="5">(IF(F35="OŽ",IF(L35=1,550.8,IF(L35=2,426.38,IF(L35=3,342.14,IF(L35=4,181.44,IF(L35=5,168.48,IF(L35=6,155.52,IF(L35=7,148.5,IF(L35=8,144,0))))))))+IF(L35&lt;=8,0,IF(L35&lt;=16,137.7,IF(L35&lt;=24,108,IF(L35&lt;=32,80.1,IF(L35&lt;=36,52.2,0)))))-IF(L35&lt;=8,0,IF(L35&lt;=16,(L35-9)*2.754,IF(L35&lt;=24,(L35-17)* 2.754,IF(L35&lt;=32,(L35-25)* 2.754,IF(L35&lt;=36,(L35-33)*2.754,0))))),0)+IF(F35="PČ",IF(L35=1,449,IF(L35=2,314.6,IF(L35=3,238,IF(L35=4,172,IF(L35=5,159,IF(L35=6,145,IF(L35=7,132,IF(L35=8,119,0))))))))+IF(L35&lt;=8,0,IF(L35&lt;=16,88,IF(L35&lt;=24,55,IF(L35&lt;=32,22,0))))-IF(L35&lt;=8,0,IF(L35&lt;=16,(L35-9)*2.245,IF(L35&lt;=24,(L35-17)*2.245,IF(L35&lt;=32,(L35-25)*2.245,0)))),0)+IF(F35="PČneol",IF(L35=1,85,IF(L35=2,64.61,IF(L35=3,50.76,IF(L35=4,16.25,IF(L35=5,15,IF(L35=6,13.75,IF(L35=7,12.5,IF(L35=8,11.25,0))))))))+IF(L35&lt;=8,0,IF(L35&lt;=16,9,0))-IF(L35&lt;=8,0,IF(L35&lt;=16,(L35-9)*0.425,0)),0)+IF(F35="PŽ",IF(L35=1,85,IF(L35=2,59.5,IF(L35=3,45,IF(L35=4,32.5,IF(L35=5,30,IF(L35=6,27.5,IF(L35=7,25,IF(L35=8,22.5,0))))))))+IF(L35&lt;=8,0,IF(L35&lt;=16,19,IF(L35&lt;=24,13,IF(L35&lt;=32,8,0))))-IF(L35&lt;=8,0,IF(L35&lt;=16,(L35-9)*0.425,IF(L35&lt;=24,(L35-17)*0.425,IF(L35&lt;=32,(L35-25)*0.425,0)))),0)+IF(F35="EČ",IF(L35=1,204,IF(L35=2,156.24,IF(L35=3,123.84,IF(L35=4,72,IF(L35=5,66,IF(L35=6,60,IF(L35=7,54,IF(L35=8,48,0))))))))+IF(L35&lt;=8,0,IF(L35&lt;=16,40,IF(L35&lt;=24,25,0)))-IF(L35&lt;=8,0,IF(L35&lt;=16,(L35-9)*1.02,IF(L35&lt;=24,(L35-17)*1.02,0))),0)+IF(F35="EČneol",IF(L35=1,68,IF(L35=2,51.69,IF(L35=3,40.61,IF(L35=4,13,IF(L35=5,12,IF(L35=6,11,IF(L35=7,10,IF(L35=8,9,0)))))))))+IF(F35="EŽ",IF(L35=1,68,IF(L35=2,47.6,IF(L35=3,36,IF(L35=4,18,IF(L35=5,16.5,IF(L35=6,15,IF(L35=7,13.5,IF(L35=8,12,0))))))))+IF(L35&lt;=8,0,IF(L35&lt;=16,10,IF(L35&lt;=24,6,0)))-IF(L35&lt;=8,0,IF(L35&lt;=16,(L35-9)*0.34,IF(L35&lt;=24,(L35-17)*0.34,0))),0)+IF(F35="PT",IF(L35=1,68,IF(L35=2,52.08,IF(L35=3,41.28,IF(L35=4,24,IF(L35=5,22,IF(L35=6,20,IF(L35=7,18,IF(L35=8,16,0))))))))+IF(L35&lt;=8,0,IF(L35&lt;=16,13,IF(L35&lt;=24,9,IF(L35&lt;=32,4,0))))-IF(L35&lt;=8,0,IF(L35&lt;=16,(L35-9)*0.34,IF(L35&lt;=24,(L35-17)*0.34,IF(L35&lt;=32,(L35-25)*0.34,0)))),0)+IF(F35="JOŽ",IF(L35=1,85,IF(L35=2,59.5,IF(L35=3,45,IF(L35=4,32.5,IF(L35=5,30,IF(L35=6,27.5,IF(L35=7,25,IF(L35=8,22.5,0))))))))+IF(L35&lt;=8,0,IF(L35&lt;=16,19,IF(L35&lt;=24,13,0)))-IF(L35&lt;=8,0,IF(L35&lt;=16,(L35-9)*0.425,IF(L35&lt;=24,(L35-17)*0.425,0))),0)+IF(F35="JPČ",IF(L35=1,68,IF(L35=2,47.6,IF(L35=3,36,IF(L35=4,26,IF(L35=5,24,IF(L35=6,22,IF(L35=7,20,IF(L35=8,18,0))))))))+IF(L35&lt;=8,0,IF(L35&lt;=16,13,IF(L35&lt;=24,9,0)))-IF(L35&lt;=8,0,IF(L35&lt;=16,(L35-9)*0.34,IF(L35&lt;=24,(L35-17)*0.34,0))),0)+IF(F35="JEČ",IF(L35=1,34,IF(L35=2,26.04,IF(L35=3,20.6,IF(L35=4,12,IF(L35=5,11,IF(L35=6,10,IF(L35=7,9,IF(L35=8,8,0))))))))+IF(L35&lt;=8,0,IF(L35&lt;=16,6,0))-IF(L35&lt;=8,0,IF(L35&lt;=16,(L35-9)*0.17,0)),0)+IF(F35="JEOF",IF(L35=1,34,IF(L35=2,26.04,IF(L35=3,20.6,IF(L35=4,12,IF(L35=5,11,IF(L35=6,10,IF(L35=7,9,IF(L35=8,8,0))))))))+IF(L35&lt;=8,0,IF(L35&lt;=16,6,0))-IF(L35&lt;=8,0,IF(L35&lt;=16,(L35-9)*0.17,0)),0)+IF(F35="JnPČ",IF(L35=1,51,IF(L35=2,35.7,IF(L35=3,27,IF(L35=4,19.5,IF(L35=5,18,IF(L35=6,16.5,IF(L35=7,15,IF(L35=8,13.5,0))))))))+IF(L35&lt;=8,0,IF(L35&lt;=16,10,0))-IF(L35&lt;=8,0,IF(L35&lt;=16,(L35-9)*0.255,0)),0)+IF(F35="JnEČ",IF(L35=1,25.5,IF(L35=2,19.53,IF(L35=3,15.48,IF(L35=4,9,IF(L35=5,8.25,IF(L35=6,7.5,IF(L35=7,6.75,IF(L35=8,6,0))))))))+IF(L35&lt;=8,0,IF(L35&lt;=16,5,0))-IF(L35&lt;=8,0,IF(L35&lt;=16,(L35-9)*0.1275,0)),0)+IF(F35="JčPČ",IF(L35=1,21.25,IF(L35=2,14.5,IF(L35=3,11.5,IF(L35=4,7,IF(L35=5,6.5,IF(L35=6,6,IF(L35=7,5.5,IF(L35=8,5,0))))))))+IF(L35&lt;=8,0,IF(L35&lt;=16,4,0))-IF(L35&lt;=8,0,IF(L35&lt;=16,(L35-9)*0.10625,0)),0)+IF(F35="JčEČ",IF(L35=1,17,IF(L35=2,13.02,IF(L35=3,10.32,IF(L35=4,6,IF(L35=5,5.5,IF(L35=6,5,IF(L35=7,4.5,IF(L35=8,4,0))))))))+IF(L35&lt;=8,0,IF(L35&lt;=16,3,0))-IF(L35&lt;=8,0,IF(L35&lt;=16,(L35-9)*0.085,0)),0)+IF(F35="NEAK",IF(L35=1,11.48,IF(L35=2,8.79,IF(L35=3,6.97,IF(L35=4,4.05,IF(L35=5,3.71,IF(L35=6,3.38,IF(L35=7,3.04,IF(L35=8,2.7,0))))))))+IF(L35&lt;=8,0,IF(L35&lt;=16,2,IF(L35&lt;=24,1.3,0)))-IF(L35&lt;=8,0,IF(L35&lt;=16,(L35-9)*0.0574,IF(L35&lt;=24,(L35-17)*0.0574,0))),0))*IF(L35&lt;0,1,IF(OR(F35="PČ",F35="PŽ",F35="PT"),IF(J35&lt;32,J35/32,1),1))* IF(L35&lt;0,1,IF(OR(F35="EČ",F35="EŽ",F35="JOŽ",F35="JPČ",F35="NEAK"),IF(J35&lt;24,J35/24,1),1))*IF(L35&lt;0,1,IF(OR(F35="PČneol",F35="JEČ",F35="JEOF",F35="JnPČ",F35="JnEČ",F35="JčPČ",F35="JčEČ"),IF(J35&lt;16,J35/16,1),1))*IF(L35&lt;0,1,IF(F35="EČneol",IF(J35&lt;8,J35/8,1),1))</f>
        <v>10.774999999999999</v>
      </c>
      <c r="O35" s="9">
        <f t="shared" ref="O35:O42" si="6">IF(F35="OŽ",N35,IF(H35="Ne",IF(J35*0.3&lt;J35-L35,N35,0),IF(J35*0.1&lt;J35-L35,N35,0)))</f>
        <v>0</v>
      </c>
      <c r="P35" s="4">
        <f>IF(O35=0,0,IF(F35="OŽ",IF(L35&gt;35,0,IF(J35&gt;35,(36-L35)*1.836,((36-L35)-(36-J35))*1.836)),0)+IF(F35="PČ",IF(L35&gt;31,0,IF(J35&gt;31,(32-L35)*1.347,((32-L35)-(32-J35))*1.347)),0)+ IF(F35="PČneol",IF(L35&gt;15,0,IF(J35&gt;15,(16-L35)*0.255,((16-L35)-(16-J35))*0.255)),0)+IF(F35="PŽ",IF(L35&gt;31,0,IF(J35&gt;31,(32-L35)*0.255,((32-L35)-(32-J35))*0.255)),0)+IF(F35="EČ",IF(L35&gt;23,0,IF(J35&gt;23,(24-L35)*0.612,((24-L35)-(24-J35))*0.612)),0)+IF(F35="EČneol",IF(L35&gt;7,0,IF(J35&gt;7,(8-L35)*0.204,((8-L35)-(8-J35))*0.204)),0)+IF(F35="EŽ",IF(L35&gt;23,0,IF(J35&gt;23,(24-L35)*0.204,((24-L35)-(24-J35))*0.204)),0)+IF(F35="PT",IF(L35&gt;31,0,IF(J35&gt;31,(32-L35)*0.204,((32-L35)-(32-J35))*0.204)),0)+IF(F35="JOŽ",IF(L35&gt;23,0,IF(J35&gt;23,(24-L35)*0.255,((24-L35)-(24-J35))*0.255)),0)+IF(F35="JPČ",IF(L35&gt;23,0,IF(J35&gt;23,(24-L35)*0.204,((24-L35)-(24-J35))*0.204)),0)+IF(F35="JEČ",IF(L35&gt;15,0,IF(J35&gt;15,(16-L35)*0.102,((16-L35)-(16-J35))*0.102)),0)+IF(F35="JEOF",IF(L35&gt;15,0,IF(J35&gt;15,(16-L35)*0.102,((16-L35)-(16-J35))*0.102)),0)+IF(F35="JnPČ",IF(L35&gt;15,0,IF(J35&gt;15,(16-L35)*0.153,((16-L35)-(16-J35))*0.153)),0)+IF(F35="JnEČ",IF(L35&gt;15,0,IF(J35&gt;15,(16-L35)*0.0765,((16-L35)-(16-J35))*0.0765)),0)+IF(F35="JčPČ",IF(L35&gt;15,0,IF(J35&gt;15,(16-L35)*0.06375,((16-L35)-(16-J35))*0.06375)),0)+IF(F35="JčEČ",IF(L35&gt;15,0,IF(J35&gt;15,(16-L35)*0.051,((16-L35)-(16-J35))*0.051)),0)+IF(F35="NEAK",IF(L35&gt;23,0,IF(J35&gt;23,(24-L35)*0.03444,((24-L35)-(24-J35))*0.03444)),0))</f>
        <v>0</v>
      </c>
      <c r="Q35" s="11">
        <f>IF(ISERROR(P35*100/N35),0,(P35*100/N35))</f>
        <v>0</v>
      </c>
      <c r="R35" s="10">
        <f t="shared" ref="R35:R42" si="7">IF(Q35&lt;=30,O35+P35,O35+O35*0.3)*IF(G35=1,0.4,IF(G35=2,0.75,IF(G35="1 (kas 4 m. 1 k. nerengiamos)",0.52,1)))*IF(D35="olimpinė",1,IF(M35="Ne",0.5,1))*IF(OR(A$5="Lietuvos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federacija"),IF(OR(J35&lt;8,K35&lt;16),0,1),1)*E35*IF(I35&lt;=1,1,1/I35)*IF(OR(A$5="Lietuvos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" spans="1:19" s="8" customFormat="1" ht="25.5">
      <c r="A36" s="65">
        <v>2</v>
      </c>
      <c r="B36" s="61" t="s">
        <v>35</v>
      </c>
      <c r="C36" s="61" t="s">
        <v>30</v>
      </c>
      <c r="D36" s="65" t="s">
        <v>31</v>
      </c>
      <c r="E36" s="65">
        <v>1</v>
      </c>
      <c r="F36" s="65" t="s">
        <v>32</v>
      </c>
      <c r="G36" s="65">
        <v>1</v>
      </c>
      <c r="H36" s="65" t="s">
        <v>33</v>
      </c>
      <c r="I36" s="65">
        <v>3</v>
      </c>
      <c r="J36" s="65">
        <v>29</v>
      </c>
      <c r="K36" s="65">
        <v>18</v>
      </c>
      <c r="L36" s="65">
        <v>23</v>
      </c>
      <c r="M36" s="65" t="s">
        <v>44</v>
      </c>
      <c r="N36" s="3">
        <f t="shared" si="5"/>
        <v>37.636562500000004</v>
      </c>
      <c r="O36" s="9">
        <f t="shared" si="6"/>
        <v>37.636562500000004</v>
      </c>
      <c r="P36" s="4">
        <f t="shared" ref="P36:P42" si="8">IF(O36=0,0,IF(F36="OŽ",IF(L36&gt;35,0,IF(J36&gt;35,(36-L36)*1.836,((36-L36)-(36-J36))*1.836)),0)+IF(F36="PČ",IF(L36&gt;31,0,IF(J36&gt;31,(32-L36)*1.347,((32-L36)-(32-J36))*1.347)),0)+ IF(F36="PČneol",IF(L36&gt;15,0,IF(J36&gt;15,(16-L36)*0.255,((16-L36)-(16-J36))*0.255)),0)+IF(F36="PŽ",IF(L36&gt;31,0,IF(J36&gt;31,(32-L36)*0.255,((32-L36)-(32-J36))*0.255)),0)+IF(F36="EČ",IF(L36&gt;23,0,IF(J36&gt;23,(24-L36)*0.612,((24-L36)-(24-J36))*0.612)),0)+IF(F36="EČneol",IF(L36&gt;7,0,IF(J36&gt;7,(8-L36)*0.204,((8-L36)-(8-J36))*0.204)),0)+IF(F36="EŽ",IF(L36&gt;23,0,IF(J36&gt;23,(24-L36)*0.204,((24-L36)-(24-J36))*0.204)),0)+IF(F36="PT",IF(L36&gt;31,0,IF(J36&gt;31,(32-L36)*0.204,((32-L36)-(32-J36))*0.204)),0)+IF(F36="JOŽ",IF(L36&gt;23,0,IF(J36&gt;23,(24-L36)*0.255,((24-L36)-(24-J36))*0.255)),0)+IF(F36="JPČ",IF(L36&gt;23,0,IF(J36&gt;23,(24-L36)*0.204,((24-L36)-(24-J36))*0.204)),0)+IF(F36="JEČ",IF(L36&gt;15,0,IF(J36&gt;15,(16-L36)*0.102,((16-L36)-(16-J36))*0.102)),0)+IF(F36="JEOF",IF(L36&gt;15,0,IF(J36&gt;15,(16-L36)*0.102,((16-L36)-(16-J36))*0.102)),0)+IF(F36="JnPČ",IF(L36&gt;15,0,IF(J36&gt;15,(16-L36)*0.153,((16-L36)-(16-J36))*0.153)),0)+IF(F36="JnEČ",IF(L36&gt;15,0,IF(J36&gt;15,(16-L36)*0.0765,((16-L36)-(16-J36))*0.0765)),0)+IF(F36="JčPČ",IF(L36&gt;15,0,IF(J36&gt;15,(16-L36)*0.06375,((16-L36)-(16-J36))*0.06375)),0)+IF(F36="JčEČ",IF(L36&gt;15,0,IF(J36&gt;15,(16-L36)*0.051,((16-L36)-(16-J36))*0.051)),0)+IF(F36="NEAK",IF(L36&gt;23,0,IF(J36&gt;23,(24-L36)*0.03444,((24-L36)-(24-J36))*0.03444)),0))</f>
        <v>8.0820000000000007</v>
      </c>
      <c r="Q36" s="11">
        <f t="shared" ref="Q36:Q42" si="9">IF(ISERROR(P36*100/N36),0,(P36*100/N36))</f>
        <v>21.473799579863329</v>
      </c>
      <c r="R36" s="10">
        <f t="shared" si="7"/>
        <v>3.0479041666666671</v>
      </c>
    </row>
    <row r="37" spans="1:19" s="8" customFormat="1" ht="25.5">
      <c r="A37" s="65">
        <v>3</v>
      </c>
      <c r="B37" s="61" t="s">
        <v>35</v>
      </c>
      <c r="C37" s="61" t="s">
        <v>30</v>
      </c>
      <c r="D37" s="65" t="s">
        <v>31</v>
      </c>
      <c r="E37" s="65">
        <v>1</v>
      </c>
      <c r="F37" s="65" t="s">
        <v>32</v>
      </c>
      <c r="G37" s="65">
        <v>1</v>
      </c>
      <c r="H37" s="65" t="s">
        <v>33</v>
      </c>
      <c r="I37" s="65">
        <v>3</v>
      </c>
      <c r="J37" s="65">
        <v>31</v>
      </c>
      <c r="K37" s="65">
        <v>19</v>
      </c>
      <c r="L37" s="65">
        <v>19</v>
      </c>
      <c r="M37" s="65" t="s">
        <v>33</v>
      </c>
      <c r="N37" s="3">
        <f t="shared" si="5"/>
        <v>48.931562499999998</v>
      </c>
      <c r="O37" s="9">
        <f t="shared" si="6"/>
        <v>48.931562499999998</v>
      </c>
      <c r="P37" s="4">
        <f t="shared" si="8"/>
        <v>16.164000000000001</v>
      </c>
      <c r="Q37" s="11">
        <f t="shared" si="9"/>
        <v>33.033893001066545</v>
      </c>
      <c r="R37" s="10">
        <f t="shared" si="7"/>
        <v>8.4814708333333328</v>
      </c>
    </row>
    <row r="38" spans="1:19" s="8" customFormat="1" ht="25.5">
      <c r="A38" s="65">
        <v>4</v>
      </c>
      <c r="B38" s="61" t="s">
        <v>29</v>
      </c>
      <c r="C38" s="61" t="s">
        <v>30</v>
      </c>
      <c r="D38" s="65" t="s">
        <v>31</v>
      </c>
      <c r="E38" s="65">
        <v>1</v>
      </c>
      <c r="F38" s="65" t="s">
        <v>32</v>
      </c>
      <c r="G38" s="65">
        <v>1</v>
      </c>
      <c r="H38" s="65" t="s">
        <v>33</v>
      </c>
      <c r="I38" s="65"/>
      <c r="J38" s="65">
        <v>33</v>
      </c>
      <c r="K38" s="65">
        <v>19</v>
      </c>
      <c r="L38" s="65">
        <v>31</v>
      </c>
      <c r="M38" s="65" t="s">
        <v>33</v>
      </c>
      <c r="N38" s="3">
        <f t="shared" si="5"/>
        <v>8.5299999999999994</v>
      </c>
      <c r="O38" s="9">
        <f t="shared" si="6"/>
        <v>0</v>
      </c>
      <c r="P38" s="4">
        <f t="shared" si="8"/>
        <v>0</v>
      </c>
      <c r="Q38" s="11">
        <f t="shared" si="9"/>
        <v>0</v>
      </c>
      <c r="R38" s="10">
        <f t="shared" si="7"/>
        <v>0</v>
      </c>
    </row>
    <row r="39" spans="1:19" s="8" customFormat="1" ht="25.5">
      <c r="A39" s="65">
        <v>5</v>
      </c>
      <c r="B39" s="61" t="s">
        <v>29</v>
      </c>
      <c r="C39" s="61" t="s">
        <v>30</v>
      </c>
      <c r="D39" s="65" t="s">
        <v>31</v>
      </c>
      <c r="E39" s="65">
        <v>1</v>
      </c>
      <c r="F39" s="65" t="s">
        <v>32</v>
      </c>
      <c r="G39" s="65">
        <v>1</v>
      </c>
      <c r="H39" s="65" t="s">
        <v>33</v>
      </c>
      <c r="I39" s="65">
        <v>3</v>
      </c>
      <c r="J39" s="65">
        <v>29</v>
      </c>
      <c r="K39" s="65">
        <v>18</v>
      </c>
      <c r="L39" s="65">
        <v>28</v>
      </c>
      <c r="M39" s="65" t="s">
        <v>33</v>
      </c>
      <c r="N39" s="3">
        <f t="shared" si="5"/>
        <v>13.83390625</v>
      </c>
      <c r="O39" s="9">
        <f t="shared" si="6"/>
        <v>0</v>
      </c>
      <c r="P39" s="4">
        <f t="shared" si="8"/>
        <v>0</v>
      </c>
      <c r="Q39" s="11">
        <f t="shared" si="9"/>
        <v>0</v>
      </c>
      <c r="R39" s="10">
        <f t="shared" si="7"/>
        <v>0</v>
      </c>
    </row>
    <row r="40" spans="1:19" s="8" customFormat="1" ht="25.5">
      <c r="A40" s="65">
        <v>6</v>
      </c>
      <c r="B40" s="61" t="s">
        <v>29</v>
      </c>
      <c r="C40" s="61" t="s">
        <v>30</v>
      </c>
      <c r="D40" s="65" t="s">
        <v>31</v>
      </c>
      <c r="E40" s="65">
        <v>1</v>
      </c>
      <c r="F40" s="65" t="s">
        <v>32</v>
      </c>
      <c r="G40" s="65">
        <v>1</v>
      </c>
      <c r="H40" s="65" t="s">
        <v>33</v>
      </c>
      <c r="I40" s="65">
        <v>3</v>
      </c>
      <c r="J40" s="65">
        <v>31</v>
      </c>
      <c r="K40" s="65">
        <v>19</v>
      </c>
      <c r="L40" s="65">
        <v>25</v>
      </c>
      <c r="M40" s="65" t="s">
        <v>33</v>
      </c>
      <c r="N40" s="3">
        <f t="shared" si="5"/>
        <v>21.3125</v>
      </c>
      <c r="O40" s="9">
        <f t="shared" si="6"/>
        <v>21.3125</v>
      </c>
      <c r="P40" s="4">
        <f t="shared" si="8"/>
        <v>8.0820000000000007</v>
      </c>
      <c r="Q40" s="11">
        <f t="shared" si="9"/>
        <v>37.921407624633432</v>
      </c>
      <c r="R40" s="10">
        <f t="shared" si="7"/>
        <v>3.6941666666666668</v>
      </c>
    </row>
    <row r="41" spans="1:19" s="8" customFormat="1" ht="25.5">
      <c r="A41" s="65">
        <v>7</v>
      </c>
      <c r="B41" s="61" t="s">
        <v>34</v>
      </c>
      <c r="C41" s="61" t="s">
        <v>30</v>
      </c>
      <c r="D41" s="65" t="s">
        <v>31</v>
      </c>
      <c r="E41" s="65">
        <v>1</v>
      </c>
      <c r="F41" s="65" t="s">
        <v>32</v>
      </c>
      <c r="G41" s="65">
        <v>1</v>
      </c>
      <c r="H41" s="65" t="s">
        <v>33</v>
      </c>
      <c r="I41" s="65"/>
      <c r="J41" s="65">
        <v>33</v>
      </c>
      <c r="K41" s="65">
        <v>19</v>
      </c>
      <c r="L41" s="65">
        <v>32</v>
      </c>
      <c r="M41" s="65" t="s">
        <v>33</v>
      </c>
      <c r="N41" s="3">
        <f t="shared" si="5"/>
        <v>6.2850000000000001</v>
      </c>
      <c r="O41" s="9">
        <f t="shared" si="6"/>
        <v>0</v>
      </c>
      <c r="P41" s="4">
        <f t="shared" si="8"/>
        <v>0</v>
      </c>
      <c r="Q41" s="11">
        <f t="shared" si="9"/>
        <v>0</v>
      </c>
      <c r="R41" s="10">
        <f t="shared" si="7"/>
        <v>0</v>
      </c>
    </row>
    <row r="42" spans="1:19" s="8" customFormat="1" ht="25.5">
      <c r="A42" s="65">
        <v>8</v>
      </c>
      <c r="B42" s="61" t="s">
        <v>34</v>
      </c>
      <c r="C42" s="61" t="s">
        <v>30</v>
      </c>
      <c r="D42" s="65" t="s">
        <v>31</v>
      </c>
      <c r="E42" s="65">
        <v>1</v>
      </c>
      <c r="F42" s="65" t="s">
        <v>32</v>
      </c>
      <c r="G42" s="65">
        <v>1</v>
      </c>
      <c r="H42" s="65" t="s">
        <v>33</v>
      </c>
      <c r="I42" s="65">
        <v>3</v>
      </c>
      <c r="J42" s="65">
        <v>33</v>
      </c>
      <c r="K42" s="65">
        <v>19</v>
      </c>
      <c r="L42" s="65">
        <v>26</v>
      </c>
      <c r="M42" s="65" t="s">
        <v>33</v>
      </c>
      <c r="N42" s="3">
        <f t="shared" si="5"/>
        <v>19.754999999999999</v>
      </c>
      <c r="O42" s="9">
        <f t="shared" si="6"/>
        <v>19.754999999999999</v>
      </c>
      <c r="P42" s="4">
        <f t="shared" si="8"/>
        <v>8.0820000000000007</v>
      </c>
      <c r="Q42" s="11">
        <f t="shared" si="9"/>
        <v>40.911161731207294</v>
      </c>
      <c r="R42" s="10">
        <f t="shared" si="7"/>
        <v>3.4241999999999999</v>
      </c>
      <c r="S42" s="54"/>
    </row>
    <row r="43" spans="1:19" s="8" customFormat="1" ht="25.5">
      <c r="A43" s="55">
        <v>9</v>
      </c>
      <c r="B43" s="61" t="s">
        <v>35</v>
      </c>
      <c r="C43" s="61" t="s">
        <v>36</v>
      </c>
      <c r="D43" s="65" t="s">
        <v>31</v>
      </c>
      <c r="E43" s="65">
        <v>1</v>
      </c>
      <c r="F43" s="65" t="s">
        <v>32</v>
      </c>
      <c r="G43" s="65">
        <v>1</v>
      </c>
      <c r="H43" s="65" t="s">
        <v>33</v>
      </c>
      <c r="I43" s="65"/>
      <c r="J43" s="65">
        <v>20</v>
      </c>
      <c r="K43" s="65">
        <v>10</v>
      </c>
      <c r="L43" s="65">
        <v>3</v>
      </c>
      <c r="M43" s="65" t="s">
        <v>33</v>
      </c>
      <c r="N43" s="3">
        <v>148.75</v>
      </c>
      <c r="O43" s="9">
        <v>148.75</v>
      </c>
      <c r="P43" s="4">
        <v>22.899000000000001</v>
      </c>
      <c r="Q43" s="11">
        <v>15.394285714285715</v>
      </c>
      <c r="R43" s="10">
        <v>68.659599999999998</v>
      </c>
      <c r="S43" s="54"/>
    </row>
    <row r="44" spans="1:19" s="8" customFormat="1" ht="15.75" customHeight="1">
      <c r="A44" s="76" t="s">
        <v>38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8"/>
      <c r="R44" s="10">
        <f>SUM(R35:R43)</f>
        <v>87.307341666666659</v>
      </c>
      <c r="S44" s="54"/>
    </row>
    <row r="45" spans="1:19" s="8" customFormat="1" ht="15.75" customHeight="1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54"/>
    </row>
    <row r="46" spans="1:19" s="8" customFormat="1" ht="15.75" customHeight="1">
      <c r="A46" s="23" t="s">
        <v>39</v>
      </c>
      <c r="B46" s="23"/>
      <c r="C46" s="119" t="s">
        <v>45</v>
      </c>
      <c r="D46" s="119"/>
      <c r="E46" s="119"/>
      <c r="F46" s="119"/>
      <c r="G46" s="119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54"/>
    </row>
    <row r="47" spans="1:19" s="8" customFormat="1" ht="15.75" customHeight="1">
      <c r="A47" s="46" t="s">
        <v>46</v>
      </c>
      <c r="B47" s="46"/>
      <c r="C47" s="46"/>
      <c r="D47" s="46"/>
      <c r="E47" s="46"/>
      <c r="F47" s="46"/>
      <c r="G47" s="46"/>
      <c r="H47" s="46"/>
      <c r="I47" s="46"/>
      <c r="J47" s="14"/>
      <c r="K47" s="14"/>
      <c r="L47" s="14"/>
      <c r="M47" s="14"/>
      <c r="N47" s="14"/>
      <c r="O47" s="14"/>
      <c r="P47" s="14"/>
      <c r="Q47" s="14"/>
      <c r="R47" s="15"/>
    </row>
    <row r="48" spans="1:19" s="8" customFormat="1" ht="15.75" customHeight="1">
      <c r="A48" s="46"/>
      <c r="B48" s="46"/>
      <c r="C48" s="46"/>
      <c r="D48" s="46"/>
      <c r="E48" s="46"/>
      <c r="F48" s="46"/>
      <c r="G48" s="46"/>
      <c r="H48" s="46"/>
      <c r="I48" s="46"/>
      <c r="J48" s="14"/>
      <c r="K48" s="14"/>
      <c r="L48" s="14"/>
      <c r="M48" s="14"/>
      <c r="N48" s="14"/>
      <c r="O48" s="14"/>
      <c r="P48" s="14"/>
      <c r="Q48" s="14"/>
      <c r="R48" s="15"/>
    </row>
    <row r="49" spans="1:19" s="8" customFormat="1" ht="5.45" customHeight="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</row>
    <row r="50" spans="1:19" s="8" customFormat="1" ht="13.9" customHeight="1">
      <c r="A50" s="79" t="s">
        <v>47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59"/>
    </row>
    <row r="51" spans="1:19" s="8" customFormat="1" ht="13.9" customHeight="1">
      <c r="A51" s="81" t="s">
        <v>28</v>
      </c>
      <c r="B51" s="82"/>
      <c r="C51" s="82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9"/>
    </row>
    <row r="52" spans="1:19" s="8" customFormat="1">
      <c r="A52" s="83" t="s">
        <v>48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59"/>
    </row>
    <row r="53" spans="1:19" s="8" customFormat="1" ht="25.5">
      <c r="A53" s="65">
        <v>1</v>
      </c>
      <c r="B53" s="61" t="s">
        <v>29</v>
      </c>
      <c r="C53" s="61" t="s">
        <v>30</v>
      </c>
      <c r="D53" s="65" t="s">
        <v>31</v>
      </c>
      <c r="E53" s="65">
        <v>1</v>
      </c>
      <c r="F53" s="65" t="s">
        <v>32</v>
      </c>
      <c r="G53" s="65">
        <v>1</v>
      </c>
      <c r="H53" s="65" t="s">
        <v>33</v>
      </c>
      <c r="I53" s="65"/>
      <c r="J53" s="65">
        <v>36</v>
      </c>
      <c r="K53" s="65">
        <v>20</v>
      </c>
      <c r="L53" s="65">
        <v>26</v>
      </c>
      <c r="M53" s="65" t="s">
        <v>33</v>
      </c>
      <c r="N53" s="3">
        <f t="shared" ref="N53:N55" si="10">(IF(F53="OŽ",IF(L53=1,550.8,IF(L53=2,426.38,IF(L53=3,342.14,IF(L53=4,181.44,IF(L53=5,168.48,IF(L53=6,155.52,IF(L53=7,148.5,IF(L53=8,144,0))))))))+IF(L53&lt;=8,0,IF(L53&lt;=16,137.7,IF(L53&lt;=24,108,IF(L53&lt;=32,80.1,IF(L53&lt;=36,52.2,0)))))-IF(L53&lt;=8,0,IF(L53&lt;=16,(L53-9)*2.754,IF(L53&lt;=24,(L53-17)* 2.754,IF(L53&lt;=32,(L53-25)* 2.754,IF(L53&lt;=36,(L53-33)*2.754,0))))),0)+IF(F53="PČ",IF(L53=1,449,IF(L53=2,314.6,IF(L53=3,238,IF(L53=4,172,IF(L53=5,159,IF(L53=6,145,IF(L53=7,132,IF(L53=8,119,0))))))))+IF(L53&lt;=8,0,IF(L53&lt;=16,88,IF(L53&lt;=24,55,IF(L53&lt;=32,22,0))))-IF(L53&lt;=8,0,IF(L53&lt;=16,(L53-9)*2.245,IF(L53&lt;=24,(L53-17)*2.245,IF(L53&lt;=32,(L53-25)*2.245,0)))),0)+IF(F53="PČneol",IF(L53=1,85,IF(L53=2,64.61,IF(L53=3,50.76,IF(L53=4,16.25,IF(L53=5,15,IF(L53=6,13.75,IF(L53=7,12.5,IF(L53=8,11.25,0))))))))+IF(L53&lt;=8,0,IF(L53&lt;=16,9,0))-IF(L53&lt;=8,0,IF(L53&lt;=16,(L53-9)*0.425,0)),0)+IF(F53="PŽ",IF(L53=1,85,IF(L53=2,59.5,IF(L53=3,45,IF(L53=4,32.5,IF(L53=5,30,IF(L53=6,27.5,IF(L53=7,25,IF(L53=8,22.5,0))))))))+IF(L53&lt;=8,0,IF(L53&lt;=16,19,IF(L53&lt;=24,13,IF(L53&lt;=32,8,0))))-IF(L53&lt;=8,0,IF(L53&lt;=16,(L53-9)*0.425,IF(L53&lt;=24,(L53-17)*0.425,IF(L53&lt;=32,(L53-25)*0.425,0)))),0)+IF(F53="EČ",IF(L53=1,204,IF(L53=2,156.24,IF(L53=3,123.84,IF(L53=4,72,IF(L53=5,66,IF(L53=6,60,IF(L53=7,54,IF(L53=8,48,0))))))))+IF(L53&lt;=8,0,IF(L53&lt;=16,40,IF(L53&lt;=24,25,0)))-IF(L53&lt;=8,0,IF(L53&lt;=16,(L53-9)*1.02,IF(L53&lt;=24,(L53-17)*1.02,0))),0)+IF(F53="EČneol",IF(L53=1,68,IF(L53=2,51.69,IF(L53=3,40.61,IF(L53=4,13,IF(L53=5,12,IF(L53=6,11,IF(L53=7,10,IF(L53=8,9,0)))))))))+IF(F53="EŽ",IF(L53=1,68,IF(L53=2,47.6,IF(L53=3,36,IF(L53=4,18,IF(L53=5,16.5,IF(L53=6,15,IF(L53=7,13.5,IF(L53=8,12,0))))))))+IF(L53&lt;=8,0,IF(L53&lt;=16,10,IF(L53&lt;=24,6,0)))-IF(L53&lt;=8,0,IF(L53&lt;=16,(L53-9)*0.34,IF(L53&lt;=24,(L53-17)*0.34,0))),0)+IF(F53="PT",IF(L53=1,68,IF(L53=2,52.08,IF(L53=3,41.28,IF(L53=4,24,IF(L53=5,22,IF(L53=6,20,IF(L53=7,18,IF(L53=8,16,0))))))))+IF(L53&lt;=8,0,IF(L53&lt;=16,13,IF(L53&lt;=24,9,IF(L53&lt;=32,4,0))))-IF(L53&lt;=8,0,IF(L53&lt;=16,(L53-9)*0.34,IF(L53&lt;=24,(L53-17)*0.34,IF(L53&lt;=32,(L53-25)*0.34,0)))),0)+IF(F53="JOŽ",IF(L53=1,85,IF(L53=2,59.5,IF(L53=3,45,IF(L53=4,32.5,IF(L53=5,30,IF(L53=6,27.5,IF(L53=7,25,IF(L53=8,22.5,0))))))))+IF(L53&lt;=8,0,IF(L53&lt;=16,19,IF(L53&lt;=24,13,0)))-IF(L53&lt;=8,0,IF(L53&lt;=16,(L53-9)*0.425,IF(L53&lt;=24,(L53-17)*0.425,0))),0)+IF(F53="JPČ",IF(L53=1,68,IF(L53=2,47.6,IF(L53=3,36,IF(L53=4,26,IF(L53=5,24,IF(L53=6,22,IF(L53=7,20,IF(L53=8,18,0))))))))+IF(L53&lt;=8,0,IF(L53&lt;=16,13,IF(L53&lt;=24,9,0)))-IF(L53&lt;=8,0,IF(L53&lt;=16,(L53-9)*0.34,IF(L53&lt;=24,(L53-17)*0.34,0))),0)+IF(F53="JEČ",IF(L53=1,34,IF(L53=2,26.04,IF(L53=3,20.6,IF(L53=4,12,IF(L53=5,11,IF(L53=6,10,IF(L53=7,9,IF(L53=8,8,0))))))))+IF(L53&lt;=8,0,IF(L53&lt;=16,6,0))-IF(L53&lt;=8,0,IF(L53&lt;=16,(L53-9)*0.17,0)),0)+IF(F53="JEOF",IF(L53=1,34,IF(L53=2,26.04,IF(L53=3,20.6,IF(L53=4,12,IF(L53=5,11,IF(L53=6,10,IF(L53=7,9,IF(L53=8,8,0))))))))+IF(L53&lt;=8,0,IF(L53&lt;=16,6,0))-IF(L53&lt;=8,0,IF(L53&lt;=16,(L53-9)*0.17,0)),0)+IF(F53="JnPČ",IF(L53=1,51,IF(L53=2,35.7,IF(L53=3,27,IF(L53=4,19.5,IF(L53=5,18,IF(L53=6,16.5,IF(L53=7,15,IF(L53=8,13.5,0))))))))+IF(L53&lt;=8,0,IF(L53&lt;=16,10,0))-IF(L53&lt;=8,0,IF(L53&lt;=16,(L53-9)*0.255,0)),0)+IF(F53="JnEČ",IF(L53=1,25.5,IF(L53=2,19.53,IF(L53=3,15.48,IF(L53=4,9,IF(L53=5,8.25,IF(L53=6,7.5,IF(L53=7,6.75,IF(L53=8,6,0))))))))+IF(L53&lt;=8,0,IF(L53&lt;=16,5,0))-IF(L53&lt;=8,0,IF(L53&lt;=16,(L53-9)*0.1275,0)),0)+IF(F53="JčPČ",IF(L53=1,21.25,IF(L53=2,14.5,IF(L53=3,11.5,IF(L53=4,7,IF(L53=5,6.5,IF(L53=6,6,IF(L53=7,5.5,IF(L53=8,5,0))))))))+IF(L53&lt;=8,0,IF(L53&lt;=16,4,0))-IF(L53&lt;=8,0,IF(L53&lt;=16,(L53-9)*0.10625,0)),0)+IF(F53="JčEČ",IF(L53=1,17,IF(L53=2,13.02,IF(L53=3,10.32,IF(L53=4,6,IF(L53=5,5.5,IF(L53=6,5,IF(L53=7,4.5,IF(L53=8,4,0))))))))+IF(L53&lt;=8,0,IF(L53&lt;=16,3,0))-IF(L53&lt;=8,0,IF(L53&lt;=16,(L53-9)*0.085,0)),0)+IF(F53="NEAK",IF(L53=1,11.48,IF(L53=2,8.79,IF(L53=3,6.97,IF(L53=4,4.05,IF(L53=5,3.71,IF(L53=6,3.38,IF(L53=7,3.04,IF(L53=8,2.7,0))))))))+IF(L53&lt;=8,0,IF(L53&lt;=16,2,IF(L53&lt;=24,1.3,0)))-IF(L53&lt;=8,0,IF(L53&lt;=16,(L53-9)*0.0574,IF(L53&lt;=24,(L53-17)*0.0574,0))),0))*IF(L53&lt;0,1,IF(OR(F53="PČ",F53="PŽ",F53="PT"),IF(J53&lt;32,J53/32,1),1))* IF(L53&lt;0,1,IF(OR(F53="EČ",F53="EŽ",F53="JOŽ",F53="JPČ",F53="NEAK"),IF(J53&lt;24,J53/24,1),1))*IF(L53&lt;0,1,IF(OR(F53="PČneol",F53="JEČ",F53="JEOF",F53="JnPČ",F53="JnEČ",F53="JčPČ",F53="JčEČ"),IF(J53&lt;16,J53/16,1),1))*IF(L53&lt;0,1,IF(F53="EČneol",IF(J53&lt;8,J53/8,1),1))</f>
        <v>19.754999999999999</v>
      </c>
      <c r="O53" s="9">
        <f t="shared" ref="O53:O55" si="11">IF(F53="OŽ",N53,IF(H53="Ne",IF(J53*0.3&lt;J53-L53,N53,0),IF(J53*0.1&lt;J53-L53,N53,0)))</f>
        <v>19.754999999999999</v>
      </c>
      <c r="P53" s="4">
        <f t="shared" ref="P53" si="12">IF(O53=0,0,IF(F53="OŽ",IF(L53&gt;35,0,IF(J53&gt;35,(36-L53)*1.836,((36-L53)-(36-J53))*1.836)),0)+IF(F53="PČ",IF(L53&gt;31,0,IF(J53&gt;31,(32-L53)*1.347,((32-L53)-(32-J53))*1.347)),0)+ IF(F53="PČneol",IF(L53&gt;15,0,IF(J53&gt;15,(16-L53)*0.255,((16-L53)-(16-J53))*0.255)),0)+IF(F53="PŽ",IF(L53&gt;31,0,IF(J53&gt;31,(32-L53)*0.255,((32-L53)-(32-J53))*0.255)),0)+IF(F53="EČ",IF(L53&gt;23,0,IF(J53&gt;23,(24-L53)*0.612,((24-L53)-(24-J53))*0.612)),0)+IF(F53="EČneol",IF(L53&gt;7,0,IF(J53&gt;7,(8-L53)*0.204,((8-L53)-(8-J53))*0.204)),0)+IF(F53="EŽ",IF(L53&gt;23,0,IF(J53&gt;23,(24-L53)*0.204,((24-L53)-(24-J53))*0.204)),0)+IF(F53="PT",IF(L53&gt;31,0,IF(J53&gt;31,(32-L53)*0.204,((32-L53)-(32-J53))*0.204)),0)+IF(F53="JOŽ",IF(L53&gt;23,0,IF(J53&gt;23,(24-L53)*0.255,((24-L53)-(24-J53))*0.255)),0)+IF(F53="JPČ",IF(L53&gt;23,0,IF(J53&gt;23,(24-L53)*0.204,((24-L53)-(24-J53))*0.204)),0)+IF(F53="JEČ",IF(L53&gt;15,0,IF(J53&gt;15,(16-L53)*0.102,((16-L53)-(16-J53))*0.102)),0)+IF(F53="JEOF",IF(L53&gt;15,0,IF(J53&gt;15,(16-L53)*0.102,((16-L53)-(16-J53))*0.102)),0)+IF(F53="JnPČ",IF(L53&gt;15,0,IF(J53&gt;15,(16-L53)*0.153,((16-L53)-(16-J53))*0.153)),0)+IF(F53="JnEČ",IF(L53&gt;15,0,IF(J53&gt;15,(16-L53)*0.0765,((16-L53)-(16-J53))*0.0765)),0)+IF(F53="JčPČ",IF(L53&gt;15,0,IF(J53&gt;15,(16-L53)*0.06375,((16-L53)-(16-J53))*0.06375)),0)+IF(F53="JčEČ",IF(L53&gt;15,0,IF(J53&gt;15,(16-L53)*0.051,((16-L53)-(16-J53))*0.051)),0)+IF(F53="NEAK",IF(L53&gt;23,0,IF(J53&gt;23,(24-L53)*0.03444,((24-L53)-(24-J53))*0.03444)),0))</f>
        <v>8.0820000000000007</v>
      </c>
      <c r="Q53" s="11">
        <f t="shared" ref="Q53" si="13">IF(ISERROR(P53*100/N53),0,(P53*100/N53))</f>
        <v>40.911161731207294</v>
      </c>
      <c r="R53" s="10">
        <f t="shared" ref="R53:R55" si="14">IF(Q53&lt;=30,O53+P53,O53+O53*0.3)*IF(G53=1,0.4,IF(G53=2,0.75,IF(G53="1 (kas 4 m. 1 k. nerengiamos)",0.52,1)))*IF(D53="olimpinė",1,IF(M53="Ne",0.5,1))*IF(OR(A$5="Lietuvos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federacija"),IF(OR(J53&lt;8,K53&lt;16),0,1),1)*E53*IF(I53&lt;=1,1,1/I53)*IF(OR(A$5="Lietuvos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10.272600000000001</v>
      </c>
    </row>
    <row r="54" spans="1:19" s="8" customFormat="1" ht="25.5">
      <c r="A54" s="65">
        <v>2</v>
      </c>
      <c r="B54" s="61" t="s">
        <v>29</v>
      </c>
      <c r="C54" s="61" t="s">
        <v>30</v>
      </c>
      <c r="D54" s="65" t="s">
        <v>31</v>
      </c>
      <c r="E54" s="65">
        <v>1</v>
      </c>
      <c r="F54" s="65" t="s">
        <v>32</v>
      </c>
      <c r="G54" s="65">
        <v>1</v>
      </c>
      <c r="H54" s="65" t="s">
        <v>33</v>
      </c>
      <c r="I54" s="65">
        <v>4</v>
      </c>
      <c r="J54" s="65">
        <v>23</v>
      </c>
      <c r="K54" s="65">
        <v>17</v>
      </c>
      <c r="L54" s="65">
        <v>12</v>
      </c>
      <c r="M54" s="65" t="s">
        <v>33</v>
      </c>
      <c r="N54" s="3">
        <f t="shared" si="10"/>
        <v>58.409218750000001</v>
      </c>
      <c r="O54" s="9">
        <f t="shared" si="11"/>
        <v>58.409218750000001</v>
      </c>
      <c r="P54" s="4">
        <f t="shared" ref="P54:P55" si="15">IF(O54=0,0,IF(F54="OŽ",IF(L54&gt;35,0,IF(J54&gt;35,(36-L54)*1.836,((36-L54)-(36-J54))*1.836)),0)+IF(F54="PČ",IF(L54&gt;31,0,IF(J54&gt;31,(32-L54)*1.347,((32-L54)-(32-J54))*1.347)),0)+ IF(F54="PČneol",IF(L54&gt;15,0,IF(J54&gt;15,(16-L54)*0.255,((16-L54)-(16-J54))*0.255)),0)+IF(F54="PŽ",IF(L54&gt;31,0,IF(J54&gt;31,(32-L54)*0.255,((32-L54)-(32-J54))*0.255)),0)+IF(F54="EČ",IF(L54&gt;23,0,IF(J54&gt;23,(24-L54)*0.612,((24-L54)-(24-J54))*0.612)),0)+IF(F54="EČneol",IF(L54&gt;7,0,IF(J54&gt;7,(8-L54)*0.204,((8-L54)-(8-J54))*0.204)),0)+IF(F54="EŽ",IF(L54&gt;23,0,IF(J54&gt;23,(24-L54)*0.204,((24-L54)-(24-J54))*0.204)),0)+IF(F54="PT",IF(L54&gt;31,0,IF(J54&gt;31,(32-L54)*0.204,((32-L54)-(32-J54))*0.204)),0)+IF(F54="JOŽ",IF(L54&gt;23,0,IF(J54&gt;23,(24-L54)*0.255,((24-L54)-(24-J54))*0.255)),0)+IF(F54="JPČ",IF(L54&gt;23,0,IF(J54&gt;23,(24-L54)*0.204,((24-L54)-(24-J54))*0.204)),0)+IF(F54="JEČ",IF(L54&gt;15,0,IF(J54&gt;15,(16-L54)*0.102,((16-L54)-(16-J54))*0.102)),0)+IF(F54="JEOF",IF(L54&gt;15,0,IF(J54&gt;15,(16-L54)*0.102,((16-L54)-(16-J54))*0.102)),0)+IF(F54="JnPČ",IF(L54&gt;15,0,IF(J54&gt;15,(16-L54)*0.153,((16-L54)-(16-J54))*0.153)),0)+IF(F54="JnEČ",IF(L54&gt;15,0,IF(J54&gt;15,(16-L54)*0.0765,((16-L54)-(16-J54))*0.0765)),0)+IF(F54="JčPČ",IF(L54&gt;15,0,IF(J54&gt;15,(16-L54)*0.06375,((16-L54)-(16-J54))*0.06375)),0)+IF(F54="JčEČ",IF(L54&gt;15,0,IF(J54&gt;15,(16-L54)*0.051,((16-L54)-(16-J54))*0.051)),0)+IF(F54="NEAK",IF(L54&gt;23,0,IF(J54&gt;23,(24-L54)*0.03444,((24-L54)-(24-J54))*0.03444)),0))</f>
        <v>14.817</v>
      </c>
      <c r="Q54" s="11">
        <f t="shared" ref="Q54:Q55" si="16">IF(ISERROR(P54*100/N54),0,(P54*100/N54))</f>
        <v>25.367570936736762</v>
      </c>
      <c r="R54" s="10">
        <f t="shared" si="14"/>
        <v>7.3226218750000003</v>
      </c>
    </row>
    <row r="55" spans="1:19" s="8" customFormat="1" ht="25.5">
      <c r="A55" s="65">
        <v>3</v>
      </c>
      <c r="B55" s="61" t="s">
        <v>29</v>
      </c>
      <c r="C55" s="61" t="s">
        <v>30</v>
      </c>
      <c r="D55" s="65" t="s">
        <v>31</v>
      </c>
      <c r="E55" s="65">
        <v>1</v>
      </c>
      <c r="F55" s="65" t="s">
        <v>32</v>
      </c>
      <c r="G55" s="65">
        <v>1</v>
      </c>
      <c r="H55" s="65" t="s">
        <v>33</v>
      </c>
      <c r="I55" s="65">
        <v>4</v>
      </c>
      <c r="J55" s="65">
        <v>28</v>
      </c>
      <c r="K55" s="65">
        <v>21</v>
      </c>
      <c r="L55" s="65">
        <v>20</v>
      </c>
      <c r="M55" s="65" t="s">
        <v>44</v>
      </c>
      <c r="N55" s="3">
        <f t="shared" si="10"/>
        <v>42.231875000000002</v>
      </c>
      <c r="O55" s="9">
        <f t="shared" si="11"/>
        <v>42.231875000000002</v>
      </c>
      <c r="P55" s="4">
        <f t="shared" si="15"/>
        <v>10.776</v>
      </c>
      <c r="Q55" s="11">
        <f t="shared" si="16"/>
        <v>25.516271773393907</v>
      </c>
      <c r="R55" s="10">
        <f t="shared" si="14"/>
        <v>2.6503937500000001</v>
      </c>
    </row>
    <row r="56" spans="1:19" s="8" customFormat="1" ht="25.5">
      <c r="A56" s="65">
        <v>4</v>
      </c>
      <c r="B56" s="61" t="s">
        <v>29</v>
      </c>
      <c r="C56" s="61" t="s">
        <v>36</v>
      </c>
      <c r="D56" s="65" t="s">
        <v>31</v>
      </c>
      <c r="E56" s="65">
        <v>1</v>
      </c>
      <c r="F56" s="65" t="s">
        <v>32</v>
      </c>
      <c r="G56" s="65">
        <v>1</v>
      </c>
      <c r="H56" s="65" t="s">
        <v>33</v>
      </c>
      <c r="I56" s="65"/>
      <c r="J56" s="65">
        <v>20</v>
      </c>
      <c r="K56" s="65">
        <v>8</v>
      </c>
      <c r="L56" s="65">
        <v>6</v>
      </c>
      <c r="M56" s="65" t="s">
        <v>33</v>
      </c>
      <c r="N56" s="3">
        <v>90.625</v>
      </c>
      <c r="O56" s="9">
        <v>90.625</v>
      </c>
      <c r="P56" s="4">
        <v>18.858000000000001</v>
      </c>
      <c r="Q56" s="11">
        <v>20.808827586206895</v>
      </c>
      <c r="R56" s="10">
        <v>43.793200000000006</v>
      </c>
    </row>
    <row r="57" spans="1:19" s="8" customFormat="1" ht="25.5">
      <c r="A57" s="65">
        <v>5</v>
      </c>
      <c r="B57" s="61" t="s">
        <v>49</v>
      </c>
      <c r="C57" s="61" t="s">
        <v>36</v>
      </c>
      <c r="D57" s="65" t="s">
        <v>31</v>
      </c>
      <c r="E57" s="65">
        <v>1</v>
      </c>
      <c r="F57" s="65" t="s">
        <v>32</v>
      </c>
      <c r="G57" s="65">
        <v>1</v>
      </c>
      <c r="H57" s="65" t="s">
        <v>33</v>
      </c>
      <c r="I57" s="65"/>
      <c r="J57" s="65">
        <v>20</v>
      </c>
      <c r="K57" s="65">
        <v>8</v>
      </c>
      <c r="L57" s="65">
        <v>12</v>
      </c>
      <c r="M57" s="65" t="s">
        <v>33</v>
      </c>
      <c r="N57" s="3">
        <v>50.790624999999999</v>
      </c>
      <c r="O57" s="9">
        <v>50.790624999999999</v>
      </c>
      <c r="P57" s="4">
        <v>10.776</v>
      </c>
      <c r="Q57" s="11">
        <v>21.216513874361656</v>
      </c>
      <c r="R57" s="10">
        <v>24.626650000000001</v>
      </c>
    </row>
    <row r="58" spans="1:19" s="8" customFormat="1" ht="15.75" customHeight="1">
      <c r="A58" s="86" t="s">
        <v>38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10">
        <f>SUM(R53:R57)</f>
        <v>88.66546562500001</v>
      </c>
    </row>
    <row r="59" spans="1:19" s="8" customFormat="1" ht="15.75" customHeight="1">
      <c r="A59" s="23" t="s">
        <v>39</v>
      </c>
      <c r="B59" s="23"/>
      <c r="C59" s="119" t="s">
        <v>50</v>
      </c>
      <c r="D59" s="84"/>
      <c r="E59" s="84"/>
      <c r="F59" s="8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/>
    </row>
    <row r="60" spans="1:19" s="8" customFormat="1" ht="15.75" customHeight="1">
      <c r="A60" s="46" t="s">
        <v>46</v>
      </c>
      <c r="B60" s="46"/>
      <c r="C60" s="46"/>
      <c r="D60" s="46"/>
      <c r="E60" s="46"/>
      <c r="F60" s="46"/>
      <c r="G60" s="46"/>
      <c r="H60" s="46"/>
      <c r="I60" s="46"/>
      <c r="J60" s="14"/>
      <c r="K60" s="14"/>
      <c r="L60" s="14"/>
      <c r="M60" s="14"/>
      <c r="N60" s="14"/>
      <c r="O60" s="14"/>
      <c r="P60" s="14"/>
      <c r="Q60" s="14"/>
      <c r="R60" s="15"/>
    </row>
    <row r="61" spans="1:19" s="8" customFormat="1" ht="15.75" customHeight="1">
      <c r="A61" s="46"/>
      <c r="B61" s="46"/>
      <c r="C61" s="46"/>
      <c r="D61" s="46"/>
      <c r="E61" s="46"/>
      <c r="F61" s="46"/>
      <c r="G61" s="46"/>
      <c r="H61" s="46"/>
      <c r="I61" s="46"/>
      <c r="J61" s="14"/>
      <c r="K61" s="14"/>
      <c r="L61" s="14"/>
      <c r="M61" s="14"/>
      <c r="N61" s="14"/>
      <c r="O61" s="14"/>
      <c r="P61" s="14"/>
      <c r="Q61" s="14"/>
      <c r="R61" s="15"/>
    </row>
    <row r="62" spans="1:19" s="8" customFormat="1" ht="15.75" customHeight="1">
      <c r="A62" s="79" t="s">
        <v>51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59"/>
    </row>
    <row r="63" spans="1:19" ht="15.75" customHeight="1">
      <c r="A63" s="81" t="s">
        <v>28</v>
      </c>
      <c r="B63" s="82"/>
      <c r="C63" s="82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59"/>
      <c r="R63" s="8"/>
      <c r="S63" s="8"/>
    </row>
    <row r="64" spans="1:19" ht="15.75" customHeight="1">
      <c r="A64" s="83" t="s">
        <v>48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59"/>
      <c r="R64" s="8"/>
      <c r="S64" s="8"/>
    </row>
    <row r="65" spans="1:19" s="7" customFormat="1" ht="25.5">
      <c r="A65" s="65">
        <v>1</v>
      </c>
      <c r="B65" s="61" t="s">
        <v>29</v>
      </c>
      <c r="C65" s="61" t="s">
        <v>30</v>
      </c>
      <c r="D65" s="65" t="s">
        <v>31</v>
      </c>
      <c r="E65" s="65">
        <v>1</v>
      </c>
      <c r="F65" s="65" t="s">
        <v>52</v>
      </c>
      <c r="G65" s="65">
        <v>1</v>
      </c>
      <c r="H65" s="65" t="s">
        <v>33</v>
      </c>
      <c r="I65" s="65"/>
      <c r="J65" s="65">
        <v>19</v>
      </c>
      <c r="K65" s="65">
        <v>12</v>
      </c>
      <c r="L65" s="65">
        <v>8</v>
      </c>
      <c r="M65" s="65" t="s">
        <v>33</v>
      </c>
      <c r="N65" s="3">
        <v>38</v>
      </c>
      <c r="O65" s="9">
        <v>38</v>
      </c>
      <c r="P65" s="4">
        <v>6.7320000000000002</v>
      </c>
      <c r="Q65" s="11">
        <v>17.715789473684211</v>
      </c>
      <c r="R65" s="10">
        <v>17.892800000000001</v>
      </c>
      <c r="S65" s="8"/>
    </row>
    <row r="66" spans="1:19" ht="25.5">
      <c r="A66" s="65">
        <v>2</v>
      </c>
      <c r="B66" s="61" t="s">
        <v>29</v>
      </c>
      <c r="C66" s="61" t="s">
        <v>30</v>
      </c>
      <c r="D66" s="65" t="s">
        <v>31</v>
      </c>
      <c r="E66" s="65">
        <v>1</v>
      </c>
      <c r="F66" s="65" t="s">
        <v>52</v>
      </c>
      <c r="G66" s="65">
        <v>1</v>
      </c>
      <c r="H66" s="65" t="s">
        <v>33</v>
      </c>
      <c r="I66" s="65">
        <v>3</v>
      </c>
      <c r="J66" s="65">
        <v>19</v>
      </c>
      <c r="K66" s="65">
        <v>10</v>
      </c>
      <c r="L66" s="65">
        <v>11</v>
      </c>
      <c r="M66" s="65" t="s">
        <v>44</v>
      </c>
      <c r="N66" s="3">
        <v>30.051666666666666</v>
      </c>
      <c r="O66" s="9">
        <v>30.051666666666666</v>
      </c>
      <c r="P66" s="4">
        <v>4.8959999999999999</v>
      </c>
      <c r="Q66" s="11">
        <v>16.291941656036826</v>
      </c>
      <c r="R66" s="10">
        <v>2.3298444444444444</v>
      </c>
      <c r="S66" s="8"/>
    </row>
    <row r="67" spans="1:19" s="8" customFormat="1" ht="25.5">
      <c r="A67" s="65">
        <v>3</v>
      </c>
      <c r="B67" s="61" t="s">
        <v>29</v>
      </c>
      <c r="C67" s="61" t="s">
        <v>30</v>
      </c>
      <c r="D67" s="65" t="s">
        <v>31</v>
      </c>
      <c r="E67" s="65">
        <v>1</v>
      </c>
      <c r="F67" s="65" t="s">
        <v>52</v>
      </c>
      <c r="G67" s="65">
        <v>1</v>
      </c>
      <c r="H67" s="65" t="s">
        <v>33</v>
      </c>
      <c r="I67" s="65">
        <v>3</v>
      </c>
      <c r="J67" s="65">
        <v>19</v>
      </c>
      <c r="K67" s="65">
        <v>8</v>
      </c>
      <c r="L67" s="65">
        <v>10</v>
      </c>
      <c r="M67" s="65" t="s">
        <v>44</v>
      </c>
      <c r="N67" s="3">
        <v>30.859166666666663</v>
      </c>
      <c r="O67" s="9">
        <v>30.859166666666663</v>
      </c>
      <c r="P67" s="4">
        <v>5.508</v>
      </c>
      <c r="Q67" s="11">
        <v>17.848829359185547</v>
      </c>
      <c r="R67" s="10">
        <v>2.4244777777777777</v>
      </c>
    </row>
    <row r="68" spans="1:19" s="8" customFormat="1" ht="25.5">
      <c r="A68" s="65">
        <v>4</v>
      </c>
      <c r="B68" s="61" t="s">
        <v>29</v>
      </c>
      <c r="C68" s="61" t="s">
        <v>30</v>
      </c>
      <c r="D68" s="65" t="s">
        <v>31</v>
      </c>
      <c r="E68" s="65">
        <v>1</v>
      </c>
      <c r="F68" s="65" t="s">
        <v>52</v>
      </c>
      <c r="G68" s="65">
        <v>1</v>
      </c>
      <c r="H68" s="65" t="s">
        <v>33</v>
      </c>
      <c r="I68" s="65">
        <v>3</v>
      </c>
      <c r="J68" s="65">
        <v>19</v>
      </c>
      <c r="K68" s="65">
        <v>7</v>
      </c>
      <c r="L68" s="65">
        <v>9</v>
      </c>
      <c r="M68" s="65" t="s">
        <v>33</v>
      </c>
      <c r="N68" s="3">
        <v>31.666666666666664</v>
      </c>
      <c r="O68" s="9">
        <v>31.666666666666664</v>
      </c>
      <c r="P68" s="4">
        <v>6.12</v>
      </c>
      <c r="Q68" s="11">
        <v>19.326315789473686</v>
      </c>
      <c r="R68" s="10">
        <v>5.0382222222222213</v>
      </c>
    </row>
    <row r="69" spans="1:19">
      <c r="A69" s="76" t="s">
        <v>38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8"/>
      <c r="R69" s="10">
        <f>SUM(R65:R68)</f>
        <v>27.685344444444443</v>
      </c>
      <c r="S69" s="8"/>
    </row>
    <row r="70" spans="1:19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  <c r="S70" s="8"/>
    </row>
    <row r="71" spans="1:19" ht="15.75" customHeight="1">
      <c r="A71" s="23" t="s">
        <v>39</v>
      </c>
      <c r="B71" s="23"/>
      <c r="C71" s="119" t="s">
        <v>50</v>
      </c>
      <c r="D71" s="119"/>
      <c r="E71" s="119"/>
      <c r="F71" s="119"/>
      <c r="G71" s="119"/>
      <c r="H71" s="119"/>
      <c r="I71" s="14"/>
      <c r="J71" s="14"/>
      <c r="K71" s="14"/>
      <c r="L71" s="14"/>
      <c r="M71" s="14"/>
      <c r="N71" s="14"/>
      <c r="O71" s="14"/>
      <c r="P71" s="14"/>
      <c r="Q71" s="14"/>
      <c r="R71" s="15"/>
      <c r="S71" s="8"/>
    </row>
    <row r="72" spans="1:19">
      <c r="A72" s="46" t="s">
        <v>46</v>
      </c>
      <c r="B72" s="46"/>
      <c r="C72" s="46"/>
      <c r="D72" s="46"/>
      <c r="E72" s="46"/>
      <c r="F72" s="46"/>
      <c r="G72" s="46"/>
      <c r="H72" s="46"/>
      <c r="I72" s="46"/>
      <c r="J72" s="14"/>
      <c r="K72" s="14"/>
      <c r="L72" s="14"/>
      <c r="M72" s="14"/>
      <c r="N72" s="14"/>
      <c r="O72" s="14"/>
      <c r="P72" s="14"/>
      <c r="Q72" s="14"/>
      <c r="R72" s="15"/>
      <c r="S72" s="8"/>
    </row>
    <row r="73" spans="1:19" s="8" customFormat="1">
      <c r="A73" s="46"/>
      <c r="B73" s="46"/>
      <c r="C73" s="46"/>
      <c r="D73" s="46"/>
      <c r="E73" s="46"/>
      <c r="F73" s="46"/>
      <c r="G73" s="46"/>
      <c r="H73" s="46"/>
      <c r="I73" s="46"/>
      <c r="J73" s="14"/>
      <c r="K73" s="14"/>
      <c r="L73" s="14"/>
      <c r="M73" s="14"/>
      <c r="N73" s="14"/>
      <c r="O73" s="14"/>
      <c r="P73" s="14"/>
      <c r="Q73" s="14"/>
      <c r="R73" s="15"/>
    </row>
    <row r="74" spans="1:19" ht="15" customHeight="1">
      <c r="A74" s="79" t="s">
        <v>51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59"/>
      <c r="R74" s="8"/>
      <c r="S74" s="8"/>
    </row>
    <row r="75" spans="1:19" ht="18">
      <c r="A75" s="81" t="s">
        <v>28</v>
      </c>
      <c r="B75" s="82"/>
      <c r="C75" s="82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59"/>
      <c r="R75" s="8"/>
      <c r="S75" s="8"/>
    </row>
    <row r="76" spans="1:19" ht="25.5">
      <c r="A76" s="65">
        <v>1</v>
      </c>
      <c r="B76" s="61" t="s">
        <v>29</v>
      </c>
      <c r="C76" s="61" t="s">
        <v>36</v>
      </c>
      <c r="D76" s="65" t="s">
        <v>31</v>
      </c>
      <c r="E76" s="65">
        <v>1</v>
      </c>
      <c r="F76" s="65" t="s">
        <v>52</v>
      </c>
      <c r="G76" s="65">
        <v>1</v>
      </c>
      <c r="H76" s="65" t="s">
        <v>33</v>
      </c>
      <c r="I76" s="65"/>
      <c r="J76" s="65">
        <v>23</v>
      </c>
      <c r="K76" s="65">
        <v>10</v>
      </c>
      <c r="L76" s="65">
        <v>4</v>
      </c>
      <c r="M76" s="65" t="s">
        <v>33</v>
      </c>
      <c r="N76" s="3">
        <v>69</v>
      </c>
      <c r="O76" s="9">
        <v>69</v>
      </c>
      <c r="P76" s="4">
        <v>11.628</v>
      </c>
      <c r="Q76" s="11">
        <v>16.852173913043476</v>
      </c>
      <c r="R76" s="10">
        <v>32.251200000000004</v>
      </c>
      <c r="S76" s="8"/>
    </row>
    <row r="77" spans="1:19" ht="25.5">
      <c r="A77" s="65">
        <v>2</v>
      </c>
      <c r="B77" s="61" t="s">
        <v>29</v>
      </c>
      <c r="C77" s="61" t="s">
        <v>36</v>
      </c>
      <c r="D77" s="65" t="s">
        <v>31</v>
      </c>
      <c r="E77" s="65">
        <v>1</v>
      </c>
      <c r="F77" s="65" t="s">
        <v>52</v>
      </c>
      <c r="G77" s="65">
        <v>1</v>
      </c>
      <c r="H77" s="65" t="s">
        <v>33</v>
      </c>
      <c r="I77" s="65">
        <v>3</v>
      </c>
      <c r="J77" s="65">
        <v>23</v>
      </c>
      <c r="K77" s="65">
        <v>10</v>
      </c>
      <c r="L77" s="65">
        <v>10</v>
      </c>
      <c r="M77" s="65" t="s">
        <v>44</v>
      </c>
      <c r="N77" s="3">
        <v>37.355833333333329</v>
      </c>
      <c r="O77" s="9">
        <v>37.355833333333329</v>
      </c>
      <c r="P77" s="4">
        <v>7.9559999999999995</v>
      </c>
      <c r="Q77" s="11">
        <v>21.297878510718988</v>
      </c>
      <c r="R77" s="10">
        <v>3.0207888888888883</v>
      </c>
      <c r="S77" s="7"/>
    </row>
    <row r="78" spans="1:19" ht="25.5">
      <c r="A78" s="65">
        <v>3</v>
      </c>
      <c r="B78" s="61" t="s">
        <v>29</v>
      </c>
      <c r="C78" s="61" t="s">
        <v>36</v>
      </c>
      <c r="D78" s="65" t="s">
        <v>31</v>
      </c>
      <c r="E78" s="65">
        <v>1</v>
      </c>
      <c r="F78" s="65" t="s">
        <v>52</v>
      </c>
      <c r="G78" s="65">
        <v>1</v>
      </c>
      <c r="H78" s="65" t="s">
        <v>33</v>
      </c>
      <c r="I78" s="65">
        <v>3</v>
      </c>
      <c r="J78" s="65">
        <v>23</v>
      </c>
      <c r="K78" s="65">
        <v>8</v>
      </c>
      <c r="L78" s="65">
        <v>4</v>
      </c>
      <c r="M78" s="65" t="s">
        <v>33</v>
      </c>
      <c r="N78" s="3">
        <v>69</v>
      </c>
      <c r="O78" s="9">
        <v>69</v>
      </c>
      <c r="P78" s="4">
        <v>11.628</v>
      </c>
      <c r="Q78" s="11">
        <v>16.852173913043476</v>
      </c>
      <c r="R78" s="10">
        <v>10.750400000000001</v>
      </c>
      <c r="S78" s="8"/>
    </row>
    <row r="79" spans="1:19" ht="25.5">
      <c r="A79" s="65">
        <v>4</v>
      </c>
      <c r="B79" s="61" t="s">
        <v>29</v>
      </c>
      <c r="C79" s="61" t="s">
        <v>36</v>
      </c>
      <c r="D79" s="65" t="s">
        <v>31</v>
      </c>
      <c r="E79" s="65">
        <v>1</v>
      </c>
      <c r="F79" s="65" t="s">
        <v>52</v>
      </c>
      <c r="G79" s="65">
        <v>1</v>
      </c>
      <c r="H79" s="65" t="s">
        <v>33</v>
      </c>
      <c r="I79" s="65">
        <v>3</v>
      </c>
      <c r="J79" s="65">
        <v>23</v>
      </c>
      <c r="K79" s="65">
        <v>7</v>
      </c>
      <c r="L79" s="65">
        <v>5</v>
      </c>
      <c r="M79" s="65" t="s">
        <v>44</v>
      </c>
      <c r="N79" s="3">
        <v>63.25</v>
      </c>
      <c r="O79" s="9">
        <v>63.25</v>
      </c>
      <c r="P79" s="4">
        <v>11.016</v>
      </c>
      <c r="Q79" s="11">
        <v>17.416600790513833</v>
      </c>
      <c r="R79" s="10">
        <v>4.9510666666666667</v>
      </c>
      <c r="S79" s="8"/>
    </row>
    <row r="80" spans="1:19" ht="25.5">
      <c r="A80" s="65">
        <v>5</v>
      </c>
      <c r="B80" s="61" t="s">
        <v>49</v>
      </c>
      <c r="C80" s="61" t="s">
        <v>36</v>
      </c>
      <c r="D80" s="65" t="s">
        <v>31</v>
      </c>
      <c r="E80" s="65">
        <v>1</v>
      </c>
      <c r="F80" s="65" t="s">
        <v>52</v>
      </c>
      <c r="G80" s="65">
        <v>1</v>
      </c>
      <c r="H80" s="65" t="s">
        <v>33</v>
      </c>
      <c r="I80" s="65"/>
      <c r="J80" s="65">
        <v>23</v>
      </c>
      <c r="K80" s="65">
        <v>10</v>
      </c>
      <c r="L80" s="65">
        <v>6</v>
      </c>
      <c r="M80" s="65" t="s">
        <v>33</v>
      </c>
      <c r="N80" s="3">
        <v>57.5</v>
      </c>
      <c r="O80" s="9">
        <v>57.5</v>
      </c>
      <c r="P80" s="4">
        <v>10.404</v>
      </c>
      <c r="Q80" s="11">
        <v>18.093913043478263</v>
      </c>
      <c r="R80" s="10">
        <v>27.1616</v>
      </c>
      <c r="S80" s="8"/>
    </row>
    <row r="81" spans="1:19" ht="25.5">
      <c r="A81" s="65">
        <v>6</v>
      </c>
      <c r="B81" s="61" t="s">
        <v>49</v>
      </c>
      <c r="C81" s="61" t="s">
        <v>36</v>
      </c>
      <c r="D81" s="65" t="s">
        <v>31</v>
      </c>
      <c r="E81" s="65">
        <v>1</v>
      </c>
      <c r="F81" s="65" t="s">
        <v>52</v>
      </c>
      <c r="G81" s="65">
        <v>1</v>
      </c>
      <c r="H81" s="65" t="s">
        <v>33</v>
      </c>
      <c r="I81" s="65">
        <v>3</v>
      </c>
      <c r="J81" s="65">
        <v>23</v>
      </c>
      <c r="K81" s="65">
        <v>10</v>
      </c>
      <c r="L81" s="65">
        <v>3</v>
      </c>
      <c r="M81" s="65" t="s">
        <v>33</v>
      </c>
      <c r="N81" s="3">
        <v>118.68</v>
      </c>
      <c r="O81" s="9">
        <v>118.68</v>
      </c>
      <c r="P81" s="4">
        <v>12.24</v>
      </c>
      <c r="Q81" s="11">
        <v>10.31344792719919</v>
      </c>
      <c r="R81" s="10">
        <v>17.456000000000003</v>
      </c>
      <c r="S81" s="8"/>
    </row>
    <row r="82" spans="1:19" ht="25.5">
      <c r="A82" s="65">
        <v>7</v>
      </c>
      <c r="B82" s="61" t="s">
        <v>49</v>
      </c>
      <c r="C82" s="61" t="s">
        <v>36</v>
      </c>
      <c r="D82" s="65" t="s">
        <v>31</v>
      </c>
      <c r="E82" s="65">
        <v>1</v>
      </c>
      <c r="F82" s="65" t="s">
        <v>52</v>
      </c>
      <c r="G82" s="65">
        <v>1</v>
      </c>
      <c r="H82" s="65" t="s">
        <v>33</v>
      </c>
      <c r="I82" s="65">
        <v>3</v>
      </c>
      <c r="J82" s="65">
        <v>23</v>
      </c>
      <c r="K82" s="65">
        <v>8</v>
      </c>
      <c r="L82" s="65">
        <v>11</v>
      </c>
      <c r="M82" s="65" t="s">
        <v>44</v>
      </c>
      <c r="N82" s="3">
        <v>36.378333333333337</v>
      </c>
      <c r="O82" s="9">
        <v>36.378333333333337</v>
      </c>
      <c r="P82" s="4">
        <v>7.3439999999999994</v>
      </c>
      <c r="Q82" s="11">
        <v>20.187840747697802</v>
      </c>
      <c r="R82" s="10">
        <v>2.9148222222222224</v>
      </c>
      <c r="S82" s="8"/>
    </row>
    <row r="83" spans="1:19">
      <c r="A83" s="76" t="s">
        <v>38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8"/>
      <c r="R83" s="10">
        <f>SUM(R76:R82)</f>
        <v>98.505877777777798</v>
      </c>
      <c r="S83" s="8"/>
    </row>
    <row r="84" spans="1:19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  <c r="S84" s="8"/>
    </row>
    <row r="85" spans="1:19" ht="15.75">
      <c r="A85" s="23" t="s">
        <v>39</v>
      </c>
      <c r="B85" s="23"/>
      <c r="C85" s="119" t="s">
        <v>50</v>
      </c>
      <c r="D85" s="119"/>
      <c r="E85" s="119"/>
      <c r="F85" s="119"/>
      <c r="G85" s="119"/>
      <c r="H85" s="119"/>
      <c r="I85" s="14"/>
      <c r="J85" s="14"/>
      <c r="K85" s="14"/>
      <c r="L85" s="14"/>
      <c r="M85" s="14"/>
      <c r="N85" s="14"/>
      <c r="O85" s="14"/>
      <c r="P85" s="14"/>
      <c r="Q85" s="14"/>
      <c r="R85" s="15"/>
      <c r="S85" s="8"/>
    </row>
    <row r="86" spans="1:19">
      <c r="A86" s="46" t="s">
        <v>46</v>
      </c>
      <c r="B86" s="46"/>
      <c r="C86" s="46"/>
      <c r="D86" s="46"/>
      <c r="E86" s="46"/>
      <c r="F86" s="46"/>
      <c r="G86" s="46"/>
      <c r="H86" s="46"/>
      <c r="I86" s="46"/>
      <c r="J86" s="14"/>
      <c r="K86" s="14"/>
      <c r="L86" s="14"/>
      <c r="M86" s="14"/>
      <c r="N86" s="14"/>
      <c r="O86" s="14"/>
      <c r="P86" s="14"/>
      <c r="Q86" s="14"/>
      <c r="R86" s="15"/>
      <c r="S86" s="8"/>
    </row>
    <row r="87" spans="1:19" s="8" customFormat="1">
      <c r="A87" s="46"/>
      <c r="B87" s="46"/>
      <c r="C87" s="46"/>
      <c r="D87" s="46"/>
      <c r="E87" s="46"/>
      <c r="F87" s="46"/>
      <c r="G87" s="46"/>
      <c r="H87" s="46"/>
      <c r="I87" s="46"/>
      <c r="J87" s="14"/>
      <c r="K87" s="14"/>
      <c r="L87" s="14"/>
      <c r="M87" s="14"/>
      <c r="N87" s="14"/>
      <c r="O87" s="14"/>
      <c r="P87" s="14"/>
      <c r="Q87" s="14"/>
      <c r="R87" s="15"/>
    </row>
    <row r="88" spans="1:19" ht="15" customHeight="1">
      <c r="A88" s="79" t="s">
        <v>51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59"/>
      <c r="R88" s="8"/>
      <c r="S88" s="8"/>
    </row>
    <row r="89" spans="1:19" ht="18">
      <c r="A89" s="81" t="s">
        <v>28</v>
      </c>
      <c r="B89" s="82"/>
      <c r="C89" s="82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59"/>
      <c r="R89" s="8"/>
      <c r="S89" s="8"/>
    </row>
    <row r="90" spans="1:19">
      <c r="A90" s="83" t="s">
        <v>48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59"/>
      <c r="R90" s="8"/>
      <c r="S90" s="8"/>
    </row>
    <row r="91" spans="1:19">
      <c r="A91" s="65">
        <v>1</v>
      </c>
      <c r="B91" s="57" t="s">
        <v>53</v>
      </c>
      <c r="C91" s="61" t="s">
        <v>54</v>
      </c>
      <c r="D91" s="65" t="s">
        <v>31</v>
      </c>
      <c r="E91" s="65">
        <v>1</v>
      </c>
      <c r="F91" s="65" t="s">
        <v>52</v>
      </c>
      <c r="G91" s="65">
        <v>1</v>
      </c>
      <c r="H91" s="65" t="s">
        <v>33</v>
      </c>
      <c r="I91" s="65"/>
      <c r="J91" s="65">
        <v>19</v>
      </c>
      <c r="K91" s="65">
        <v>11</v>
      </c>
      <c r="L91" s="65">
        <v>14</v>
      </c>
      <c r="M91" s="65" t="s">
        <v>33</v>
      </c>
      <c r="N91" s="3">
        <v>27.629166666666663</v>
      </c>
      <c r="O91" s="9">
        <v>27.629166666666663</v>
      </c>
      <c r="P91" s="4">
        <v>3.06</v>
      </c>
      <c r="Q91" s="11">
        <v>11.075252601417585</v>
      </c>
      <c r="R91" s="10">
        <v>12.275666666666666</v>
      </c>
      <c r="S91" s="8"/>
    </row>
    <row r="92" spans="1:19">
      <c r="A92" s="65">
        <v>2</v>
      </c>
      <c r="B92" s="57" t="s">
        <v>53</v>
      </c>
      <c r="C92" s="61" t="s">
        <v>54</v>
      </c>
      <c r="D92" s="65" t="s">
        <v>31</v>
      </c>
      <c r="E92" s="65">
        <v>1</v>
      </c>
      <c r="F92" s="65" t="s">
        <v>52</v>
      </c>
      <c r="G92" s="65">
        <v>1</v>
      </c>
      <c r="H92" s="65" t="s">
        <v>33</v>
      </c>
      <c r="I92" s="65">
        <v>3</v>
      </c>
      <c r="J92" s="65">
        <v>19</v>
      </c>
      <c r="K92" s="65">
        <v>10</v>
      </c>
      <c r="L92" s="65">
        <v>10</v>
      </c>
      <c r="M92" s="65" t="s">
        <v>33</v>
      </c>
      <c r="N92" s="3">
        <v>30.859166666666663</v>
      </c>
      <c r="O92" s="9">
        <v>30.859166666666663</v>
      </c>
      <c r="P92" s="4">
        <v>5.508</v>
      </c>
      <c r="Q92" s="11">
        <v>17.848829359185547</v>
      </c>
      <c r="R92" s="10">
        <v>4.8489555555555555</v>
      </c>
      <c r="S92" s="8"/>
    </row>
    <row r="93" spans="1:19" s="8" customFormat="1" ht="25.5">
      <c r="A93" s="65">
        <v>3</v>
      </c>
      <c r="B93" s="74" t="s">
        <v>53</v>
      </c>
      <c r="C93" s="68" t="s">
        <v>55</v>
      </c>
      <c r="D93" s="69" t="s">
        <v>31</v>
      </c>
      <c r="E93" s="69">
        <v>1</v>
      </c>
      <c r="F93" s="69" t="s">
        <v>52</v>
      </c>
      <c r="G93" s="69">
        <v>1</v>
      </c>
      <c r="H93" s="69" t="s">
        <v>33</v>
      </c>
      <c r="I93" s="69"/>
      <c r="J93" s="69">
        <v>19</v>
      </c>
      <c r="K93" s="69">
        <v>7</v>
      </c>
      <c r="L93" s="69">
        <v>8</v>
      </c>
      <c r="M93" s="69" t="s">
        <v>33</v>
      </c>
      <c r="N93" s="70">
        <v>38</v>
      </c>
      <c r="O93" s="71">
        <v>38</v>
      </c>
      <c r="P93" s="72">
        <v>6.7320000000000002</v>
      </c>
      <c r="Q93" s="73">
        <v>17.715789473684211</v>
      </c>
      <c r="R93" s="10">
        <v>0</v>
      </c>
    </row>
    <row r="94" spans="1:19" s="8" customFormat="1" ht="25.5">
      <c r="A94" s="65">
        <v>4</v>
      </c>
      <c r="B94" s="74" t="s">
        <v>53</v>
      </c>
      <c r="C94" s="68" t="s">
        <v>55</v>
      </c>
      <c r="D94" s="69" t="s">
        <v>31</v>
      </c>
      <c r="E94" s="69">
        <v>1</v>
      </c>
      <c r="F94" s="69" t="s">
        <v>52</v>
      </c>
      <c r="G94" s="69">
        <v>1</v>
      </c>
      <c r="H94" s="69" t="s">
        <v>33</v>
      </c>
      <c r="I94" s="69">
        <v>3</v>
      </c>
      <c r="J94" s="69">
        <v>19</v>
      </c>
      <c r="K94" s="69">
        <v>7</v>
      </c>
      <c r="L94" s="69">
        <v>6</v>
      </c>
      <c r="M94" s="69" t="s">
        <v>33</v>
      </c>
      <c r="N94" s="70">
        <v>47.5</v>
      </c>
      <c r="O94" s="71">
        <v>47.5</v>
      </c>
      <c r="P94" s="72">
        <v>7.9559999999999995</v>
      </c>
      <c r="Q94" s="73">
        <v>16.749473684210525</v>
      </c>
      <c r="R94" s="10">
        <v>0</v>
      </c>
    </row>
    <row r="95" spans="1:19" s="8" customFormat="1" ht="25.5">
      <c r="A95" s="65">
        <v>5</v>
      </c>
      <c r="B95" s="74" t="s">
        <v>56</v>
      </c>
      <c r="C95" s="68" t="s">
        <v>55</v>
      </c>
      <c r="D95" s="69" t="s">
        <v>31</v>
      </c>
      <c r="E95" s="69">
        <v>1</v>
      </c>
      <c r="F95" s="69" t="s">
        <v>52</v>
      </c>
      <c r="G95" s="69">
        <v>1</v>
      </c>
      <c r="H95" s="69" t="s">
        <v>33</v>
      </c>
      <c r="I95" s="69"/>
      <c r="J95" s="69">
        <v>19</v>
      </c>
      <c r="K95" s="69">
        <v>7</v>
      </c>
      <c r="L95" s="69">
        <v>10</v>
      </c>
      <c r="M95" s="69" t="s">
        <v>33</v>
      </c>
      <c r="N95" s="70">
        <v>30.859166666666663</v>
      </c>
      <c r="O95" s="71">
        <v>30.859166666666663</v>
      </c>
      <c r="P95" s="72">
        <v>5.508</v>
      </c>
      <c r="Q95" s="73">
        <v>17.848829359185547</v>
      </c>
      <c r="R95" s="10">
        <v>0</v>
      </c>
    </row>
    <row r="96" spans="1:19" s="8" customFormat="1" ht="25.5">
      <c r="A96" s="65">
        <v>6</v>
      </c>
      <c r="B96" s="74" t="s">
        <v>56</v>
      </c>
      <c r="C96" s="68" t="s">
        <v>55</v>
      </c>
      <c r="D96" s="69" t="s">
        <v>31</v>
      </c>
      <c r="E96" s="69">
        <v>1</v>
      </c>
      <c r="F96" s="69" t="s">
        <v>52</v>
      </c>
      <c r="G96" s="69">
        <v>1</v>
      </c>
      <c r="H96" s="69" t="s">
        <v>33</v>
      </c>
      <c r="I96" s="69">
        <v>3</v>
      </c>
      <c r="J96" s="69">
        <v>19</v>
      </c>
      <c r="K96" s="69">
        <v>7</v>
      </c>
      <c r="L96" s="69">
        <v>10</v>
      </c>
      <c r="M96" s="69" t="s">
        <v>33</v>
      </c>
      <c r="N96" s="70">
        <v>30.859166666666663</v>
      </c>
      <c r="O96" s="71">
        <v>30.859166666666663</v>
      </c>
      <c r="P96" s="72">
        <v>5.508</v>
      </c>
      <c r="Q96" s="73">
        <v>17.848829359185547</v>
      </c>
      <c r="R96" s="10">
        <v>0</v>
      </c>
    </row>
    <row r="97" spans="1:19">
      <c r="A97" s="65">
        <v>7</v>
      </c>
      <c r="B97" s="57" t="s">
        <v>56</v>
      </c>
      <c r="C97" s="61" t="s">
        <v>57</v>
      </c>
      <c r="D97" s="65" t="s">
        <v>31</v>
      </c>
      <c r="E97" s="65">
        <v>1</v>
      </c>
      <c r="F97" s="65" t="s">
        <v>52</v>
      </c>
      <c r="G97" s="65">
        <v>1</v>
      </c>
      <c r="H97" s="65" t="s">
        <v>33</v>
      </c>
      <c r="I97" s="65"/>
      <c r="J97" s="65">
        <v>19</v>
      </c>
      <c r="K97" s="65">
        <v>20</v>
      </c>
      <c r="L97" s="65">
        <v>14</v>
      </c>
      <c r="M97" s="65" t="s">
        <v>33</v>
      </c>
      <c r="N97" s="3">
        <f t="shared" ref="N97" si="17">(IF(F97="OŽ",IF(L97=1,550.8,IF(L97=2,426.38,IF(L97=3,342.14,IF(L97=4,181.44,IF(L97=5,168.48,IF(L97=6,155.52,IF(L97=7,148.5,IF(L97=8,144,0))))))))+IF(L97&lt;=8,0,IF(L97&lt;=16,137.7,IF(L97&lt;=24,108,IF(L97&lt;=32,80.1,IF(L97&lt;=36,52.2,0)))))-IF(L97&lt;=8,0,IF(L97&lt;=16,(L97-9)*2.754,IF(L97&lt;=24,(L97-17)* 2.754,IF(L97&lt;=32,(L97-25)* 2.754,IF(L97&lt;=36,(L97-33)*2.754,0))))),0)+IF(F97="PČ",IF(L97=1,449,IF(L97=2,314.6,IF(L97=3,238,IF(L97=4,172,IF(L97=5,159,IF(L97=6,145,IF(L97=7,132,IF(L97=8,119,0))))))))+IF(L97&lt;=8,0,IF(L97&lt;=16,88,IF(L97&lt;=24,55,IF(L97&lt;=32,22,0))))-IF(L97&lt;=8,0,IF(L97&lt;=16,(L97-9)*2.245,IF(L97&lt;=24,(L97-17)*2.245,IF(L97&lt;=32,(L97-25)*2.245,0)))),0)+IF(F97="PČneol",IF(L97=1,85,IF(L97=2,64.61,IF(L97=3,50.76,IF(L97=4,16.25,IF(L97=5,15,IF(L97=6,13.75,IF(L97=7,12.5,IF(L97=8,11.25,0))))))))+IF(L97&lt;=8,0,IF(L97&lt;=16,9,0))-IF(L97&lt;=8,0,IF(L97&lt;=16,(L97-9)*0.425,0)),0)+IF(F97="PŽ",IF(L97=1,85,IF(L97=2,59.5,IF(L97=3,45,IF(L97=4,32.5,IF(L97=5,30,IF(L97=6,27.5,IF(L97=7,25,IF(L97=8,22.5,0))))))))+IF(L97&lt;=8,0,IF(L97&lt;=16,19,IF(L97&lt;=24,13,IF(L97&lt;=32,8,0))))-IF(L97&lt;=8,0,IF(L97&lt;=16,(L97-9)*0.425,IF(L97&lt;=24,(L97-17)*0.425,IF(L97&lt;=32,(L97-25)*0.425,0)))),0)+IF(F97="EČ",IF(L97=1,204,IF(L97=2,156.24,IF(L97=3,123.84,IF(L97=4,72,IF(L97=5,66,IF(L97=6,60,IF(L97=7,54,IF(L97=8,48,0))))))))+IF(L97&lt;=8,0,IF(L97&lt;=16,40,IF(L97&lt;=24,25,0)))-IF(L97&lt;=8,0,IF(L97&lt;=16,(L97-9)*1.02,IF(L97&lt;=24,(L97-17)*1.02,0))),0)+IF(F97="EČneol",IF(L97=1,68,IF(L97=2,51.69,IF(L97=3,40.61,IF(L97=4,13,IF(L97=5,12,IF(L97=6,11,IF(L97=7,10,IF(L97=8,9,0)))))))))+IF(F97="EŽ",IF(L97=1,68,IF(L97=2,47.6,IF(L97=3,36,IF(L97=4,18,IF(L97=5,16.5,IF(L97=6,15,IF(L97=7,13.5,IF(L97=8,12,0))))))))+IF(L97&lt;=8,0,IF(L97&lt;=16,10,IF(L97&lt;=24,6,0)))-IF(L97&lt;=8,0,IF(L97&lt;=16,(L97-9)*0.34,IF(L97&lt;=24,(L97-17)*0.34,0))),0)+IF(F97="PT",IF(L97=1,68,IF(L97=2,52.08,IF(L97=3,41.28,IF(L97=4,24,IF(L97=5,22,IF(L97=6,20,IF(L97=7,18,IF(L97=8,16,0))))))))+IF(L97&lt;=8,0,IF(L97&lt;=16,13,IF(L97&lt;=24,9,IF(L97&lt;=32,4,0))))-IF(L97&lt;=8,0,IF(L97&lt;=16,(L97-9)*0.34,IF(L97&lt;=24,(L97-17)*0.34,IF(L97&lt;=32,(L97-25)*0.34,0)))),0)+IF(F97="JOŽ",IF(L97=1,85,IF(L97=2,59.5,IF(L97=3,45,IF(L97=4,32.5,IF(L97=5,30,IF(L97=6,27.5,IF(L97=7,25,IF(L97=8,22.5,0))))))))+IF(L97&lt;=8,0,IF(L97&lt;=16,19,IF(L97&lt;=24,13,0)))-IF(L97&lt;=8,0,IF(L97&lt;=16,(L97-9)*0.425,IF(L97&lt;=24,(L97-17)*0.425,0))),0)+IF(F97="JPČ",IF(L97=1,68,IF(L97=2,47.6,IF(L97=3,36,IF(L97=4,26,IF(L97=5,24,IF(L97=6,22,IF(L97=7,20,IF(L97=8,18,0))))))))+IF(L97&lt;=8,0,IF(L97&lt;=16,13,IF(L97&lt;=24,9,0)))-IF(L97&lt;=8,0,IF(L97&lt;=16,(L97-9)*0.34,IF(L97&lt;=24,(L97-17)*0.34,0))),0)+IF(F97="JEČ",IF(L97=1,34,IF(L97=2,26.04,IF(L97=3,20.6,IF(L97=4,12,IF(L97=5,11,IF(L97=6,10,IF(L97=7,9,IF(L97=8,8,0))))))))+IF(L97&lt;=8,0,IF(L97&lt;=16,6,0))-IF(L97&lt;=8,0,IF(L97&lt;=16,(L97-9)*0.17,0)),0)+IF(F97="JEOF",IF(L97=1,34,IF(L97=2,26.04,IF(L97=3,20.6,IF(L97=4,12,IF(L97=5,11,IF(L97=6,10,IF(L97=7,9,IF(L97=8,8,0))))))))+IF(L97&lt;=8,0,IF(L97&lt;=16,6,0))-IF(L97&lt;=8,0,IF(L97&lt;=16,(L97-9)*0.17,0)),0)+IF(F97="JnPČ",IF(L97=1,51,IF(L97=2,35.7,IF(L97=3,27,IF(L97=4,19.5,IF(L97=5,18,IF(L97=6,16.5,IF(L97=7,15,IF(L97=8,13.5,0))))))))+IF(L97&lt;=8,0,IF(L97&lt;=16,10,0))-IF(L97&lt;=8,0,IF(L97&lt;=16,(L97-9)*0.255,0)),0)+IF(F97="JnEČ",IF(L97=1,25.5,IF(L97=2,19.53,IF(L97=3,15.48,IF(L97=4,9,IF(L97=5,8.25,IF(L97=6,7.5,IF(L97=7,6.75,IF(L97=8,6,0))))))))+IF(L97&lt;=8,0,IF(L97&lt;=16,5,0))-IF(L97&lt;=8,0,IF(L97&lt;=16,(L97-9)*0.1275,0)),0)+IF(F97="JčPČ",IF(L97=1,21.25,IF(L97=2,14.5,IF(L97=3,11.5,IF(L97=4,7,IF(L97=5,6.5,IF(L97=6,6,IF(L97=7,5.5,IF(L97=8,5,0))))))))+IF(L97&lt;=8,0,IF(L97&lt;=16,4,0))-IF(L97&lt;=8,0,IF(L97&lt;=16,(L97-9)*0.10625,0)),0)+IF(F97="JčEČ",IF(L97=1,17,IF(L97=2,13.02,IF(L97=3,10.32,IF(L97=4,6,IF(L97=5,5.5,IF(L97=6,5,IF(L97=7,4.5,IF(L97=8,4,0))))))))+IF(L97&lt;=8,0,IF(L97&lt;=16,3,0))-IF(L97&lt;=8,0,IF(L97&lt;=16,(L97-9)*0.085,0)),0)+IF(F97="NEAK",IF(L97=1,11.48,IF(L97=2,8.79,IF(L97=3,6.97,IF(L97=4,4.05,IF(L97=5,3.71,IF(L97=6,3.38,IF(L97=7,3.04,IF(L97=8,2.7,0))))))))+IF(L97&lt;=8,0,IF(L97&lt;=16,2,IF(L97&lt;=24,1.3,0)))-IF(L97&lt;=8,0,IF(L97&lt;=16,(L97-9)*0.0574,IF(L97&lt;=24,(L97-17)*0.0574,0))),0))*IF(L97&lt;0,1,IF(OR(F97="PČ",F97="PŽ",F97="PT"),IF(J97&lt;32,J97/32,1),1))* IF(L97&lt;0,1,IF(OR(F97="EČ",F97="EŽ",F97="JOŽ",F97="JPČ",F97="NEAK"),IF(J97&lt;24,J97/24,1),1))*IF(L97&lt;0,1,IF(OR(F97="PČneol",F97="JEČ",F97="JEOF",F97="JnPČ",F97="JnEČ",F97="JčPČ",F97="JčEČ"),IF(J97&lt;16,J97/16,1),1))*IF(L97&lt;0,1,IF(F97="EČneol",IF(J97&lt;8,J97/8,1),1))</f>
        <v>27.629166666666663</v>
      </c>
      <c r="O97" s="9">
        <f t="shared" ref="O97" si="18">IF(F97="OŽ",N97,IF(H97="Ne",IF(J97*0.3&lt;J97-L97,N97,0),IF(J97*0.1&lt;J97-L97,N97,0)))</f>
        <v>27.629166666666663</v>
      </c>
      <c r="P97" s="4">
        <f t="shared" ref="P97" si="19">IF(O97=0,0,IF(F97="OŽ",IF(L97&gt;35,0,IF(J97&gt;35,(36-L97)*1.836,((36-L97)-(36-J97))*1.836)),0)+IF(F97="PČ",IF(L97&gt;31,0,IF(J97&gt;31,(32-L97)*1.347,((32-L97)-(32-J97))*1.347)),0)+ IF(F97="PČneol",IF(L97&gt;15,0,IF(J97&gt;15,(16-L97)*0.255,((16-L97)-(16-J97))*0.255)),0)+IF(F97="PŽ",IF(L97&gt;31,0,IF(J97&gt;31,(32-L97)*0.255,((32-L97)-(32-J97))*0.255)),0)+IF(F97="EČ",IF(L97&gt;23,0,IF(J97&gt;23,(24-L97)*0.612,((24-L97)-(24-J97))*0.612)),0)+IF(F97="EČneol",IF(L97&gt;7,0,IF(J97&gt;7,(8-L97)*0.204,((8-L97)-(8-J97))*0.204)),0)+IF(F97="EŽ",IF(L97&gt;23,0,IF(J97&gt;23,(24-L97)*0.204,((24-L97)-(24-J97))*0.204)),0)+IF(F97="PT",IF(L97&gt;31,0,IF(J97&gt;31,(32-L97)*0.204,((32-L97)-(32-J97))*0.204)),0)+IF(F97="JOŽ",IF(L97&gt;23,0,IF(J97&gt;23,(24-L97)*0.255,((24-L97)-(24-J97))*0.255)),0)+IF(F97="JPČ",IF(L97&gt;23,0,IF(J97&gt;23,(24-L97)*0.204,((24-L97)-(24-J97))*0.204)),0)+IF(F97="JEČ",IF(L97&gt;15,0,IF(J97&gt;15,(16-L97)*0.102,((16-L97)-(16-J97))*0.102)),0)+IF(F97="JEOF",IF(L97&gt;15,0,IF(J97&gt;15,(16-L97)*0.102,((16-L97)-(16-J97))*0.102)),0)+IF(F97="JnPČ",IF(L97&gt;15,0,IF(J97&gt;15,(16-L97)*0.153,((16-L97)-(16-J97))*0.153)),0)+IF(F97="JnEČ",IF(L97&gt;15,0,IF(J97&gt;15,(16-L97)*0.0765,((16-L97)-(16-J97))*0.0765)),0)+IF(F97="JčPČ",IF(L97&gt;15,0,IF(J97&gt;15,(16-L97)*0.06375,((16-L97)-(16-J97))*0.06375)),0)+IF(F97="JčEČ",IF(L97&gt;15,0,IF(J97&gt;15,(16-L97)*0.051,((16-L97)-(16-J97))*0.051)),0)+IF(F97="NEAK",IF(L97&gt;23,0,IF(J97&gt;23,(24-L97)*0.03444,((24-L97)-(24-J97))*0.03444)),0))</f>
        <v>3.06</v>
      </c>
      <c r="Q97" s="11">
        <f t="shared" ref="Q97" si="20">IF(ISERROR(P97*100/N97),0,(P97*100/N97))</f>
        <v>11.075252601417585</v>
      </c>
      <c r="R97" s="10">
        <f t="shared" ref="R97" si="21">IF(Q97&lt;=30,O97+P97,O97+O97*0.3)*IF(G97=1,0.4,IF(G97=2,0.75,IF(G97="1 (kas 4 m. 1 k. nerengiamos)",0.52,1)))*IF(D97="olimpinė",1,IF(M97="Ne",0.5,1))*IF(OR(A$5="Lietuvos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federacija"),IF(OR(J97&lt;8,K97&lt;16),0,1),1)*E97*IF(I97&lt;=1,1,1/I97)*IF(OR(A$5="Lietuvos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12.275666666666666</v>
      </c>
      <c r="S97" s="8"/>
    </row>
    <row r="98" spans="1:19">
      <c r="A98" s="65">
        <v>8</v>
      </c>
      <c r="B98" s="56" t="s">
        <v>56</v>
      </c>
      <c r="C98" s="61" t="s">
        <v>57</v>
      </c>
      <c r="D98" s="65" t="s">
        <v>31</v>
      </c>
      <c r="E98" s="65">
        <v>1</v>
      </c>
      <c r="F98" s="65" t="s">
        <v>52</v>
      </c>
      <c r="G98" s="65">
        <v>1</v>
      </c>
      <c r="H98" s="65" t="s">
        <v>33</v>
      </c>
      <c r="I98" s="65">
        <v>3</v>
      </c>
      <c r="J98" s="65">
        <v>19</v>
      </c>
      <c r="K98" s="65">
        <v>14</v>
      </c>
      <c r="L98" s="65">
        <v>9</v>
      </c>
      <c r="M98" s="65" t="s">
        <v>33</v>
      </c>
      <c r="N98" s="3">
        <v>31.666666666666664</v>
      </c>
      <c r="O98" s="9">
        <v>31.666666666666664</v>
      </c>
      <c r="P98" s="4">
        <v>6.12</v>
      </c>
      <c r="Q98" s="11">
        <v>19.326315789473686</v>
      </c>
      <c r="R98" s="10">
        <v>5.0382222222222213</v>
      </c>
      <c r="S98" s="8"/>
    </row>
    <row r="99" spans="1:19" ht="15" customHeight="1">
      <c r="A99" s="86" t="s">
        <v>38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8"/>
      <c r="R99" s="10">
        <f>SUM(R91:R98)</f>
        <v>34.438511111111112</v>
      </c>
      <c r="S99" s="8"/>
    </row>
    <row r="100" spans="1:19" ht="15.75">
      <c r="A100" s="23" t="s">
        <v>39</v>
      </c>
      <c r="B100" s="23"/>
      <c r="C100" s="119" t="s">
        <v>50</v>
      </c>
      <c r="D100" s="119"/>
      <c r="E100" s="119"/>
      <c r="F100" s="119"/>
      <c r="G100" s="119"/>
      <c r="H100" s="119"/>
      <c r="I100" s="14"/>
      <c r="J100" s="14"/>
      <c r="K100" s="14"/>
      <c r="L100" s="14"/>
      <c r="M100" s="14"/>
      <c r="N100" s="14"/>
      <c r="O100" s="14"/>
      <c r="P100" s="14"/>
      <c r="Q100" s="14"/>
      <c r="R100" s="15"/>
      <c r="S100" s="8"/>
    </row>
    <row r="101" spans="1:19">
      <c r="A101" s="46" t="s">
        <v>46</v>
      </c>
      <c r="B101" s="46"/>
      <c r="C101" s="46"/>
      <c r="D101" s="46"/>
      <c r="E101" s="46"/>
      <c r="F101" s="46"/>
      <c r="G101" s="46"/>
      <c r="H101" s="46"/>
      <c r="I101" s="46"/>
      <c r="J101" s="14"/>
      <c r="K101" s="14"/>
      <c r="L101" s="14"/>
      <c r="M101" s="14"/>
      <c r="N101" s="14"/>
      <c r="O101" s="14"/>
      <c r="P101" s="14"/>
      <c r="Q101" s="14"/>
      <c r="R101" s="15"/>
      <c r="S101" s="8"/>
    </row>
    <row r="102" spans="1:19" s="8" customFormat="1">
      <c r="A102" s="46"/>
      <c r="B102" s="46"/>
      <c r="C102" s="46"/>
      <c r="D102" s="46"/>
      <c r="E102" s="46"/>
      <c r="F102" s="46"/>
      <c r="G102" s="46"/>
      <c r="H102" s="46"/>
      <c r="I102" s="46"/>
      <c r="J102" s="14"/>
      <c r="K102" s="14"/>
      <c r="L102" s="14"/>
      <c r="M102" s="14"/>
      <c r="N102" s="14"/>
      <c r="O102" s="14"/>
      <c r="P102" s="14"/>
      <c r="Q102" s="14"/>
      <c r="R102" s="15"/>
    </row>
    <row r="103" spans="1:19" ht="15" customHeight="1">
      <c r="A103" s="79" t="s">
        <v>58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59"/>
      <c r="R103" s="8"/>
      <c r="S103" s="8"/>
    </row>
    <row r="104" spans="1:19" ht="18">
      <c r="A104" s="81" t="s">
        <v>28</v>
      </c>
      <c r="B104" s="82"/>
      <c r="C104" s="82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59"/>
      <c r="R104" s="8"/>
      <c r="S104" s="8"/>
    </row>
    <row r="105" spans="1:19">
      <c r="A105" s="83" t="s">
        <v>59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59"/>
      <c r="R105" s="8"/>
      <c r="S105" s="8"/>
    </row>
    <row r="106" spans="1:19" ht="25.5">
      <c r="A106" s="65">
        <v>1</v>
      </c>
      <c r="B106" s="61" t="s">
        <v>29</v>
      </c>
      <c r="C106" s="61" t="s">
        <v>30</v>
      </c>
      <c r="D106" s="65" t="s">
        <v>31</v>
      </c>
      <c r="E106" s="65">
        <v>1</v>
      </c>
      <c r="F106" s="65" t="s">
        <v>52</v>
      </c>
      <c r="G106" s="65">
        <v>1</v>
      </c>
      <c r="H106" s="65" t="s">
        <v>33</v>
      </c>
      <c r="I106" s="65"/>
      <c r="J106" s="65">
        <v>18</v>
      </c>
      <c r="K106" s="65">
        <v>11</v>
      </c>
      <c r="L106" s="65">
        <v>14</v>
      </c>
      <c r="M106" s="65" t="s">
        <v>33</v>
      </c>
      <c r="N106" s="3">
        <v>26.174999999999997</v>
      </c>
      <c r="O106" s="9">
        <v>26.174999999999997</v>
      </c>
      <c r="P106" s="4">
        <v>2.448</v>
      </c>
      <c r="Q106" s="11">
        <v>9.3524355300859607</v>
      </c>
      <c r="R106" s="10">
        <v>11.449199999999999</v>
      </c>
      <c r="S106" s="8"/>
    </row>
    <row r="107" spans="1:19" ht="25.5">
      <c r="A107" s="65">
        <v>2</v>
      </c>
      <c r="B107" s="61" t="s">
        <v>29</v>
      </c>
      <c r="C107" s="61" t="s">
        <v>30</v>
      </c>
      <c r="D107" s="65" t="s">
        <v>31</v>
      </c>
      <c r="E107" s="65">
        <v>1</v>
      </c>
      <c r="F107" s="65" t="s">
        <v>52</v>
      </c>
      <c r="G107" s="65">
        <v>1</v>
      </c>
      <c r="H107" s="65" t="s">
        <v>33</v>
      </c>
      <c r="I107" s="65">
        <v>2</v>
      </c>
      <c r="J107" s="65">
        <v>15</v>
      </c>
      <c r="K107" s="65">
        <v>10</v>
      </c>
      <c r="L107" s="65">
        <v>15</v>
      </c>
      <c r="M107" s="65" t="s">
        <v>44</v>
      </c>
      <c r="N107" s="3">
        <f t="shared" ref="N107" si="22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21.175000000000001</v>
      </c>
      <c r="O107" s="9">
        <f t="shared" ref="O107" si="23">IF(F107="OŽ",N107,IF(H107="Ne",IF(J107*0.3&lt;J107-L107,N107,0),IF(J107*0.1&lt;J107-L107,N107,0)))</f>
        <v>0</v>
      </c>
      <c r="P107" s="4">
        <f t="shared" ref="P107" si="24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</v>
      </c>
      <c r="Q107" s="11">
        <f t="shared" ref="Q107" si="25">IF(ISERROR(P107*100/N107),0,(P107*100/N107))</f>
        <v>0</v>
      </c>
      <c r="R107" s="10">
        <f t="shared" ref="R107" si="26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7" s="8"/>
    </row>
    <row r="108" spans="1:19" ht="25.5">
      <c r="A108" s="65">
        <v>3</v>
      </c>
      <c r="B108" s="61" t="s">
        <v>29</v>
      </c>
      <c r="C108" s="61" t="s">
        <v>30</v>
      </c>
      <c r="D108" s="65" t="s">
        <v>31</v>
      </c>
      <c r="E108" s="65">
        <v>1</v>
      </c>
      <c r="F108" s="65" t="s">
        <v>52</v>
      </c>
      <c r="G108" s="65">
        <v>1</v>
      </c>
      <c r="H108" s="65" t="s">
        <v>33</v>
      </c>
      <c r="I108" s="65">
        <v>2</v>
      </c>
      <c r="J108" s="65">
        <v>16</v>
      </c>
      <c r="K108" s="65">
        <v>10</v>
      </c>
      <c r="L108" s="65">
        <v>10</v>
      </c>
      <c r="M108" s="65" t="s">
        <v>33</v>
      </c>
      <c r="N108" s="3">
        <v>25.986666666666665</v>
      </c>
      <c r="O108" s="9">
        <v>25.986666666666665</v>
      </c>
      <c r="P108" s="4">
        <v>3.6719999999999997</v>
      </c>
      <c r="Q108" s="11">
        <v>14.13032324268856</v>
      </c>
      <c r="R108" s="10">
        <v>5.9317333333333337</v>
      </c>
      <c r="S108" s="8"/>
    </row>
    <row r="109" spans="1:19" ht="25.5">
      <c r="A109" s="65">
        <v>4</v>
      </c>
      <c r="B109" s="61" t="s">
        <v>60</v>
      </c>
      <c r="C109" s="61" t="s">
        <v>30</v>
      </c>
      <c r="D109" s="65" t="s">
        <v>31</v>
      </c>
      <c r="E109" s="65">
        <v>1</v>
      </c>
      <c r="F109" s="65" t="s">
        <v>52</v>
      </c>
      <c r="G109" s="65">
        <v>1</v>
      </c>
      <c r="H109" s="65" t="s">
        <v>33</v>
      </c>
      <c r="I109" s="65"/>
      <c r="J109" s="65">
        <v>18</v>
      </c>
      <c r="K109" s="65">
        <v>11</v>
      </c>
      <c r="L109" s="65">
        <v>16</v>
      </c>
      <c r="M109" s="65" t="s">
        <v>33</v>
      </c>
      <c r="N109" s="3">
        <v>24.645</v>
      </c>
      <c r="O109" s="9">
        <v>24.645</v>
      </c>
      <c r="P109" s="4">
        <v>1.224</v>
      </c>
      <c r="Q109" s="11">
        <v>4.9665246500304319</v>
      </c>
      <c r="R109" s="10">
        <v>10.3476</v>
      </c>
      <c r="S109" s="8"/>
    </row>
    <row r="110" spans="1:19" ht="25.5">
      <c r="A110" s="65">
        <v>5</v>
      </c>
      <c r="B110" s="61" t="s">
        <v>60</v>
      </c>
      <c r="C110" s="61" t="s">
        <v>30</v>
      </c>
      <c r="D110" s="65" t="s">
        <v>31</v>
      </c>
      <c r="E110" s="65">
        <v>1</v>
      </c>
      <c r="F110" s="65" t="s">
        <v>52</v>
      </c>
      <c r="G110" s="65">
        <v>1</v>
      </c>
      <c r="H110" s="65" t="s">
        <v>33</v>
      </c>
      <c r="I110" s="65">
        <v>2</v>
      </c>
      <c r="J110" s="65">
        <v>16</v>
      </c>
      <c r="K110" s="65">
        <v>10</v>
      </c>
      <c r="L110" s="65">
        <v>14</v>
      </c>
      <c r="M110" s="65" t="s">
        <v>33</v>
      </c>
      <c r="N110" s="3">
        <v>23.266666666666666</v>
      </c>
      <c r="O110" s="9">
        <v>23.266666666666666</v>
      </c>
      <c r="P110" s="4">
        <v>1.224</v>
      </c>
      <c r="Q110" s="11">
        <v>5.2607449856733526</v>
      </c>
      <c r="R110" s="10">
        <v>4.8981333333333339</v>
      </c>
      <c r="S110" s="8"/>
    </row>
    <row r="111" spans="1:19">
      <c r="A111" s="86" t="s">
        <v>38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8"/>
      <c r="R111" s="10">
        <f>SUM(R106:R110)</f>
        <v>32.626666666666665</v>
      </c>
      <c r="S111" s="8"/>
    </row>
    <row r="112" spans="1:19" ht="15.75">
      <c r="A112" s="23" t="s">
        <v>39</v>
      </c>
      <c r="B112" s="23"/>
      <c r="C112" s="119" t="s">
        <v>61</v>
      </c>
      <c r="D112" s="119"/>
      <c r="E112" s="119"/>
      <c r="F112" s="119"/>
      <c r="G112" s="119"/>
      <c r="H112" s="119"/>
      <c r="I112" s="119"/>
      <c r="J112" s="14"/>
      <c r="K112" s="14"/>
      <c r="L112" s="14"/>
      <c r="M112" s="14"/>
      <c r="N112" s="14"/>
      <c r="O112" s="14"/>
      <c r="P112" s="14"/>
      <c r="Q112" s="14"/>
      <c r="R112" s="15"/>
      <c r="S112" s="8"/>
    </row>
    <row r="113" spans="1:19">
      <c r="A113" s="46" t="s">
        <v>46</v>
      </c>
      <c r="B113" s="46"/>
      <c r="C113" s="46"/>
      <c r="D113" s="46"/>
      <c r="E113" s="46"/>
      <c r="F113" s="46"/>
      <c r="G113" s="46"/>
      <c r="H113" s="46"/>
      <c r="I113" s="46"/>
      <c r="J113" s="14"/>
      <c r="K113" s="14"/>
      <c r="L113" s="14"/>
      <c r="M113" s="14"/>
      <c r="N113" s="14"/>
      <c r="O113" s="14"/>
      <c r="P113" s="14"/>
      <c r="Q113" s="14"/>
      <c r="R113" s="15"/>
      <c r="S113" s="8"/>
    </row>
    <row r="114" spans="1:19" s="8" customFormat="1">
      <c r="A114" s="46"/>
      <c r="B114" s="46"/>
      <c r="C114" s="46"/>
      <c r="D114" s="46"/>
      <c r="E114" s="46"/>
      <c r="F114" s="46"/>
      <c r="G114" s="46"/>
      <c r="H114" s="46"/>
      <c r="I114" s="46"/>
      <c r="J114" s="14"/>
      <c r="K114" s="14"/>
      <c r="L114" s="14"/>
      <c r="M114" s="14"/>
      <c r="N114" s="14"/>
      <c r="O114" s="14"/>
      <c r="P114" s="14"/>
      <c r="Q114" s="14"/>
      <c r="R114" s="15"/>
    </row>
    <row r="115" spans="1:19" ht="15" customHeight="1">
      <c r="A115" s="79" t="s">
        <v>58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59"/>
      <c r="R115" s="8"/>
      <c r="S115" s="8"/>
    </row>
    <row r="116" spans="1:19" ht="18">
      <c r="A116" s="81" t="s">
        <v>28</v>
      </c>
      <c r="B116" s="82"/>
      <c r="C116" s="82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59"/>
      <c r="R116" s="8"/>
      <c r="S116" s="8"/>
    </row>
    <row r="117" spans="1:19">
      <c r="A117" s="83" t="s">
        <v>59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59"/>
      <c r="R117" s="8"/>
      <c r="S117" s="8"/>
    </row>
    <row r="118" spans="1:19" ht="25.5">
      <c r="A118" s="65">
        <v>1</v>
      </c>
      <c r="B118" s="61" t="s">
        <v>49</v>
      </c>
      <c r="C118" s="61" t="s">
        <v>36</v>
      </c>
      <c r="D118" s="65" t="s">
        <v>31</v>
      </c>
      <c r="E118" s="65">
        <v>1</v>
      </c>
      <c r="F118" s="65" t="s">
        <v>52</v>
      </c>
      <c r="G118" s="65">
        <v>1</v>
      </c>
      <c r="H118" s="65" t="s">
        <v>33</v>
      </c>
      <c r="I118" s="65"/>
      <c r="J118" s="65">
        <v>19</v>
      </c>
      <c r="K118" s="65">
        <v>9</v>
      </c>
      <c r="L118" s="65">
        <v>2</v>
      </c>
      <c r="M118" s="65" t="s">
        <v>33</v>
      </c>
      <c r="N118" s="3">
        <v>123.69</v>
      </c>
      <c r="O118" s="9">
        <v>123.69</v>
      </c>
      <c r="P118" s="4">
        <v>10.404</v>
      </c>
      <c r="Q118" s="11">
        <v>8.4113509580402628</v>
      </c>
      <c r="R118" s="10">
        <v>53.637599999999999</v>
      </c>
      <c r="S118" s="8"/>
    </row>
    <row r="119" spans="1:19" ht="25.5">
      <c r="A119" s="65">
        <v>2</v>
      </c>
      <c r="B119" s="61" t="s">
        <v>49</v>
      </c>
      <c r="C119" s="61" t="s">
        <v>36</v>
      </c>
      <c r="D119" s="65" t="s">
        <v>31</v>
      </c>
      <c r="E119" s="65">
        <v>1</v>
      </c>
      <c r="F119" s="65" t="s">
        <v>52</v>
      </c>
      <c r="G119" s="65">
        <v>1</v>
      </c>
      <c r="H119" s="65" t="s">
        <v>33</v>
      </c>
      <c r="I119" s="65">
        <v>2</v>
      </c>
      <c r="J119" s="65">
        <v>16</v>
      </c>
      <c r="K119" s="65">
        <v>8</v>
      </c>
      <c r="L119" s="65">
        <v>3</v>
      </c>
      <c r="M119" s="65" t="s">
        <v>44</v>
      </c>
      <c r="N119" s="3">
        <v>82.56</v>
      </c>
      <c r="O119" s="9">
        <v>82.56</v>
      </c>
      <c r="P119" s="4">
        <v>7.9559999999999995</v>
      </c>
      <c r="Q119" s="11">
        <v>9.6366279069767433</v>
      </c>
      <c r="R119" s="10">
        <v>9.0516000000000005</v>
      </c>
      <c r="S119" s="8"/>
    </row>
    <row r="120" spans="1:19" ht="25.5">
      <c r="A120" s="65">
        <v>3</v>
      </c>
      <c r="B120" s="61" t="s">
        <v>49</v>
      </c>
      <c r="C120" s="61" t="s">
        <v>36</v>
      </c>
      <c r="D120" s="65" t="s">
        <v>31</v>
      </c>
      <c r="E120" s="65">
        <v>1</v>
      </c>
      <c r="F120" s="65" t="s">
        <v>52</v>
      </c>
      <c r="G120" s="65">
        <v>1</v>
      </c>
      <c r="H120" s="65" t="s">
        <v>33</v>
      </c>
      <c r="I120" s="65">
        <v>2</v>
      </c>
      <c r="J120" s="65">
        <v>14</v>
      </c>
      <c r="K120" s="65">
        <v>6</v>
      </c>
      <c r="L120" s="65">
        <v>2</v>
      </c>
      <c r="M120" s="65" t="s">
        <v>33</v>
      </c>
      <c r="N120" s="3">
        <v>91.140000000000015</v>
      </c>
      <c r="O120" s="9">
        <v>91.140000000000015</v>
      </c>
      <c r="P120" s="4">
        <v>7.3439999999999994</v>
      </c>
      <c r="Q120" s="11">
        <v>8.0579328505595775</v>
      </c>
      <c r="R120" s="10">
        <v>19.696800000000003</v>
      </c>
      <c r="S120" s="8"/>
    </row>
    <row r="121" spans="1:19" ht="25.5">
      <c r="A121" s="65">
        <v>4</v>
      </c>
      <c r="B121" s="61" t="s">
        <v>29</v>
      </c>
      <c r="C121" s="61" t="s">
        <v>36</v>
      </c>
      <c r="D121" s="65" t="s">
        <v>31</v>
      </c>
      <c r="E121" s="65">
        <v>1</v>
      </c>
      <c r="F121" s="65" t="s">
        <v>52</v>
      </c>
      <c r="G121" s="65">
        <v>1</v>
      </c>
      <c r="H121" s="65" t="s">
        <v>33</v>
      </c>
      <c r="I121" s="65"/>
      <c r="J121" s="65">
        <v>19</v>
      </c>
      <c r="K121" s="65">
        <v>9</v>
      </c>
      <c r="L121" s="65">
        <v>6</v>
      </c>
      <c r="M121" s="65" t="s">
        <v>33</v>
      </c>
      <c r="N121" s="3">
        <v>47.5</v>
      </c>
      <c r="O121" s="9">
        <v>47.5</v>
      </c>
      <c r="P121" s="4">
        <v>7.9559999999999995</v>
      </c>
      <c r="Q121" s="11">
        <v>16.749473684210525</v>
      </c>
      <c r="R121" s="10">
        <v>22.182400000000001</v>
      </c>
      <c r="S121" s="8"/>
    </row>
    <row r="122" spans="1:19" ht="25.5">
      <c r="A122" s="65">
        <v>5</v>
      </c>
      <c r="B122" s="61" t="s">
        <v>29</v>
      </c>
      <c r="C122" s="61" t="s">
        <v>36</v>
      </c>
      <c r="D122" s="65" t="s">
        <v>31</v>
      </c>
      <c r="E122" s="65">
        <v>1</v>
      </c>
      <c r="F122" s="65" t="s">
        <v>52</v>
      </c>
      <c r="G122" s="65">
        <v>1</v>
      </c>
      <c r="H122" s="65" t="s">
        <v>33</v>
      </c>
      <c r="I122" s="65">
        <v>2</v>
      </c>
      <c r="J122" s="65">
        <v>16</v>
      </c>
      <c r="K122" s="65">
        <v>8</v>
      </c>
      <c r="L122" s="65">
        <v>11</v>
      </c>
      <c r="M122" s="65" t="s">
        <v>44</v>
      </c>
      <c r="N122" s="3">
        <v>25.306666666666665</v>
      </c>
      <c r="O122" s="9">
        <v>25.306666666666665</v>
      </c>
      <c r="P122" s="4">
        <v>3.06</v>
      </c>
      <c r="Q122" s="11">
        <v>12.091675447839831</v>
      </c>
      <c r="R122" s="10">
        <v>2.8366666666666664</v>
      </c>
      <c r="S122" s="8"/>
    </row>
    <row r="123" spans="1:19" ht="25.5">
      <c r="A123" s="65">
        <v>6</v>
      </c>
      <c r="B123" s="61" t="s">
        <v>29</v>
      </c>
      <c r="C123" s="61" t="s">
        <v>36</v>
      </c>
      <c r="D123" s="65" t="s">
        <v>31</v>
      </c>
      <c r="E123" s="65">
        <v>1</v>
      </c>
      <c r="F123" s="65" t="s">
        <v>52</v>
      </c>
      <c r="G123" s="65">
        <v>1</v>
      </c>
      <c r="H123" s="65" t="s">
        <v>33</v>
      </c>
      <c r="I123" s="65">
        <v>2</v>
      </c>
      <c r="J123" s="65">
        <v>14</v>
      </c>
      <c r="K123" s="65">
        <v>6</v>
      </c>
      <c r="L123" s="65">
        <v>4</v>
      </c>
      <c r="M123" s="65" t="s">
        <v>33</v>
      </c>
      <c r="N123" s="3">
        <v>42</v>
      </c>
      <c r="O123" s="9">
        <v>42</v>
      </c>
      <c r="P123" s="4">
        <v>6.12</v>
      </c>
      <c r="Q123" s="11">
        <v>14.571428571428571</v>
      </c>
      <c r="R123" s="10">
        <v>9.6240000000000006</v>
      </c>
      <c r="S123" s="8"/>
    </row>
    <row r="124" spans="1:19">
      <c r="A124" s="86" t="s">
        <v>38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8"/>
      <c r="R124" s="10">
        <f>SUM(R118:R123)</f>
        <v>117.02906666666667</v>
      </c>
      <c r="S124" s="8"/>
    </row>
    <row r="125" spans="1:19" ht="15.75">
      <c r="A125" s="23" t="s">
        <v>39</v>
      </c>
      <c r="B125" s="23"/>
      <c r="C125" s="119" t="s">
        <v>61</v>
      </c>
      <c r="D125" s="119"/>
      <c r="E125" s="119"/>
      <c r="F125" s="119"/>
      <c r="G125" s="119"/>
      <c r="H125" s="119"/>
      <c r="I125" s="119"/>
      <c r="J125" s="14"/>
      <c r="K125" s="14"/>
      <c r="L125" s="14"/>
      <c r="M125" s="14"/>
      <c r="N125" s="14"/>
      <c r="O125" s="14"/>
      <c r="P125" s="14"/>
      <c r="Q125" s="14"/>
      <c r="R125" s="15"/>
      <c r="S125" s="8"/>
    </row>
    <row r="126" spans="1:19">
      <c r="A126" s="46" t="s">
        <v>46</v>
      </c>
      <c r="B126" s="46"/>
      <c r="C126" s="46"/>
      <c r="D126" s="46"/>
      <c r="E126" s="46"/>
      <c r="F126" s="46"/>
      <c r="G126" s="46"/>
      <c r="H126" s="46"/>
      <c r="I126" s="46"/>
      <c r="J126" s="14"/>
      <c r="K126" s="14"/>
      <c r="L126" s="14"/>
      <c r="M126" s="14"/>
      <c r="N126" s="14"/>
      <c r="O126" s="14"/>
      <c r="P126" s="14"/>
      <c r="Q126" s="14"/>
      <c r="R126" s="15"/>
      <c r="S126" s="8"/>
    </row>
    <row r="127" spans="1:19" s="8" customFormat="1">
      <c r="A127" s="46"/>
      <c r="B127" s="46"/>
      <c r="C127" s="46"/>
      <c r="D127" s="46"/>
      <c r="E127" s="46"/>
      <c r="F127" s="46"/>
      <c r="G127" s="46"/>
      <c r="H127" s="46"/>
      <c r="I127" s="46"/>
      <c r="J127" s="14"/>
      <c r="K127" s="14"/>
      <c r="L127" s="14"/>
      <c r="M127" s="14"/>
      <c r="N127" s="14"/>
      <c r="O127" s="14"/>
      <c r="P127" s="14"/>
      <c r="Q127" s="14"/>
      <c r="R127" s="15"/>
    </row>
    <row r="128" spans="1:19" ht="15" customHeight="1">
      <c r="A128" s="79" t="s">
        <v>58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59"/>
      <c r="R128" s="8"/>
      <c r="S128" s="8"/>
    </row>
    <row r="129" spans="1:19" ht="18">
      <c r="A129" s="81" t="s">
        <v>28</v>
      </c>
      <c r="B129" s="82"/>
      <c r="C129" s="82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59"/>
      <c r="R129" s="8"/>
      <c r="S129" s="8"/>
    </row>
    <row r="130" spans="1:19">
      <c r="A130" s="83" t="s">
        <v>59</v>
      </c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59"/>
      <c r="R130" s="8"/>
      <c r="S130" s="8"/>
    </row>
    <row r="131" spans="1:19" ht="38.25">
      <c r="A131" s="65">
        <v>1</v>
      </c>
      <c r="B131" s="68" t="s">
        <v>49</v>
      </c>
      <c r="C131" s="68" t="s">
        <v>62</v>
      </c>
      <c r="D131" s="69" t="s">
        <v>31</v>
      </c>
      <c r="E131" s="69">
        <v>1</v>
      </c>
      <c r="F131" s="69" t="s">
        <v>52</v>
      </c>
      <c r="G131" s="69">
        <v>1</v>
      </c>
      <c r="H131" s="69" t="s">
        <v>33</v>
      </c>
      <c r="I131" s="69"/>
      <c r="J131" s="69">
        <v>11</v>
      </c>
      <c r="K131" s="69">
        <v>6</v>
      </c>
      <c r="L131" s="69">
        <v>1</v>
      </c>
      <c r="M131" s="69" t="s">
        <v>33</v>
      </c>
      <c r="N131" s="70">
        <v>93.5</v>
      </c>
      <c r="O131" s="71">
        <v>93.5</v>
      </c>
      <c r="P131" s="72">
        <v>6.12</v>
      </c>
      <c r="Q131" s="73">
        <v>6.5454545454545459</v>
      </c>
      <c r="R131" s="10"/>
      <c r="S131" s="8"/>
    </row>
    <row r="132" spans="1:19" ht="38.25">
      <c r="A132" s="65">
        <v>2</v>
      </c>
      <c r="B132" s="68" t="s">
        <v>49</v>
      </c>
      <c r="C132" s="68" t="s">
        <v>62</v>
      </c>
      <c r="D132" s="69" t="s">
        <v>31</v>
      </c>
      <c r="E132" s="69">
        <v>1</v>
      </c>
      <c r="F132" s="69" t="s">
        <v>52</v>
      </c>
      <c r="G132" s="69">
        <v>1</v>
      </c>
      <c r="H132" s="69" t="s">
        <v>33</v>
      </c>
      <c r="I132" s="69">
        <v>2</v>
      </c>
      <c r="J132" s="69">
        <v>6</v>
      </c>
      <c r="K132" s="69">
        <v>4</v>
      </c>
      <c r="L132" s="69">
        <v>1</v>
      </c>
      <c r="M132" s="69" t="s">
        <v>33</v>
      </c>
      <c r="N132" s="70">
        <v>51</v>
      </c>
      <c r="O132" s="71">
        <v>51</v>
      </c>
      <c r="P132" s="72">
        <v>3.06</v>
      </c>
      <c r="Q132" s="73">
        <v>6</v>
      </c>
      <c r="R132" s="10"/>
      <c r="S132" s="8"/>
    </row>
    <row r="133" spans="1:19" ht="38.25">
      <c r="A133" s="65">
        <v>3</v>
      </c>
      <c r="B133" s="68" t="s">
        <v>49</v>
      </c>
      <c r="C133" s="68" t="s">
        <v>62</v>
      </c>
      <c r="D133" s="69" t="s">
        <v>31</v>
      </c>
      <c r="E133" s="69">
        <v>1</v>
      </c>
      <c r="F133" s="69" t="s">
        <v>52</v>
      </c>
      <c r="G133" s="69">
        <v>1</v>
      </c>
      <c r="H133" s="69" t="s">
        <v>33</v>
      </c>
      <c r="I133" s="69">
        <v>2</v>
      </c>
      <c r="J133" s="69">
        <v>8</v>
      </c>
      <c r="K133" s="69">
        <v>4</v>
      </c>
      <c r="L133" s="69">
        <v>1</v>
      </c>
      <c r="M133" s="69" t="s">
        <v>33</v>
      </c>
      <c r="N133" s="70">
        <v>68</v>
      </c>
      <c r="O133" s="71">
        <v>68</v>
      </c>
      <c r="P133" s="72">
        <v>4.2839999999999998</v>
      </c>
      <c r="Q133" s="73">
        <v>6.3</v>
      </c>
      <c r="R133" s="10"/>
      <c r="S133" s="8"/>
    </row>
    <row r="134" spans="1:19">
      <c r="A134" s="86" t="s">
        <v>38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8"/>
      <c r="R134" s="10">
        <v>0</v>
      </c>
      <c r="S134" s="8"/>
    </row>
    <row r="135" spans="1:19" ht="15.75">
      <c r="A135" s="23" t="s">
        <v>39</v>
      </c>
      <c r="B135" s="23"/>
      <c r="C135" s="119" t="s">
        <v>61</v>
      </c>
      <c r="D135" s="119"/>
      <c r="E135" s="119"/>
      <c r="F135" s="119"/>
      <c r="G135" s="119"/>
      <c r="H135" s="119"/>
      <c r="I135" s="119"/>
      <c r="J135" s="14"/>
      <c r="K135" s="14"/>
      <c r="L135" s="14"/>
      <c r="M135" s="14"/>
      <c r="N135" s="14"/>
      <c r="O135" s="14"/>
      <c r="P135" s="14"/>
      <c r="Q135" s="14"/>
      <c r="R135" s="15"/>
      <c r="S135" s="8"/>
    </row>
    <row r="136" spans="1:19">
      <c r="A136" s="46" t="s">
        <v>46</v>
      </c>
      <c r="B136" s="46"/>
      <c r="C136" s="46"/>
      <c r="D136" s="46"/>
      <c r="E136" s="46"/>
      <c r="F136" s="46"/>
      <c r="G136" s="46"/>
      <c r="H136" s="46"/>
      <c r="I136" s="46"/>
      <c r="J136" s="14"/>
      <c r="K136" s="14"/>
      <c r="L136" s="14"/>
      <c r="M136" s="14"/>
      <c r="N136" s="14"/>
      <c r="O136" s="14"/>
      <c r="P136" s="14"/>
      <c r="Q136" s="14"/>
      <c r="R136" s="15"/>
      <c r="S136" s="8"/>
    </row>
    <row r="137" spans="1:19" s="8" customFormat="1">
      <c r="A137" s="46"/>
      <c r="B137" s="46"/>
      <c r="C137" s="46"/>
      <c r="D137" s="46"/>
      <c r="E137" s="46"/>
      <c r="F137" s="46"/>
      <c r="G137" s="46"/>
      <c r="H137" s="46"/>
      <c r="I137" s="46"/>
      <c r="J137" s="14"/>
      <c r="K137" s="14"/>
      <c r="L137" s="14"/>
      <c r="M137" s="14"/>
      <c r="N137" s="14"/>
      <c r="O137" s="14"/>
      <c r="P137" s="14"/>
      <c r="Q137" s="14"/>
      <c r="R137" s="15"/>
    </row>
    <row r="138" spans="1:19">
      <c r="A138" s="46"/>
      <c r="B138" s="46"/>
      <c r="C138" s="46"/>
      <c r="D138" s="46"/>
      <c r="E138" s="46"/>
      <c r="F138" s="46"/>
      <c r="G138" s="46"/>
      <c r="H138" s="46"/>
      <c r="I138" s="46"/>
      <c r="J138" s="14"/>
      <c r="K138" s="14"/>
      <c r="L138" s="14"/>
      <c r="M138" s="14"/>
      <c r="N138" s="14"/>
      <c r="O138" s="14"/>
      <c r="P138" s="14"/>
      <c r="Q138" s="14"/>
      <c r="R138" s="15"/>
      <c r="S138" s="8"/>
    </row>
    <row r="139" spans="1:19">
      <c r="A139" s="113" t="s">
        <v>63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5"/>
      <c r="R139" s="110">
        <f>SUM(R27+R44+R58+R69+R83+R99+R111+R124+R134)</f>
        <v>581.38272395833337</v>
      </c>
      <c r="S139" s="8"/>
    </row>
    <row r="140" spans="1:19">
      <c r="A140" s="116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8"/>
      <c r="R140" s="111"/>
      <c r="S140" s="8"/>
    </row>
    <row r="141" spans="1:1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6"/>
      <c r="O141" s="6"/>
      <c r="P141" s="6"/>
      <c r="Q141" s="6"/>
      <c r="R141" s="7"/>
      <c r="S141" s="8"/>
    </row>
    <row r="142" spans="1:19" ht="15.75">
      <c r="A142" s="105" t="s">
        <v>64</v>
      </c>
      <c r="B142" s="105"/>
      <c r="C142" s="105"/>
      <c r="D142" s="105"/>
      <c r="E142" s="105"/>
      <c r="F142" s="8"/>
      <c r="G142" s="8"/>
      <c r="H142" s="8"/>
      <c r="J142" s="8"/>
      <c r="L142" s="8"/>
      <c r="M142" s="8"/>
      <c r="R142" s="8"/>
      <c r="S142" s="8"/>
    </row>
    <row r="143" spans="1:19" ht="15.75">
      <c r="A143" s="62"/>
      <c r="B143" s="62"/>
      <c r="C143" s="62"/>
      <c r="D143" s="62"/>
      <c r="E143" s="62"/>
      <c r="F143" s="8"/>
      <c r="G143" s="8"/>
      <c r="H143" s="8"/>
      <c r="J143" s="8"/>
      <c r="L143" s="8"/>
      <c r="M143" s="8"/>
      <c r="R143" s="8"/>
      <c r="S143" s="8"/>
    </row>
    <row r="144" spans="1:19" ht="15.75">
      <c r="A144" s="62"/>
      <c r="B144" s="62"/>
      <c r="C144" s="62"/>
      <c r="D144" s="62"/>
      <c r="E144" s="62"/>
      <c r="F144" s="8"/>
      <c r="G144" s="8"/>
      <c r="H144" s="8"/>
      <c r="J144" s="8"/>
      <c r="L144" s="8"/>
      <c r="M144" s="8"/>
      <c r="R144" s="8"/>
      <c r="S144" s="8"/>
    </row>
    <row r="145" spans="1:19" ht="15.75">
      <c r="A145" s="62"/>
      <c r="B145" s="62"/>
      <c r="C145" s="62"/>
      <c r="D145" s="62"/>
      <c r="E145" s="62"/>
      <c r="F145" s="8"/>
      <c r="G145" s="8"/>
      <c r="H145" s="8"/>
      <c r="J145" s="8"/>
      <c r="L145" s="8"/>
      <c r="M145" s="8"/>
      <c r="R145" s="8"/>
      <c r="S145" s="8"/>
    </row>
    <row r="146" spans="1:19" ht="15.75">
      <c r="A146" s="23" t="s">
        <v>65</v>
      </c>
      <c r="B146"/>
      <c r="C146"/>
      <c r="D146"/>
      <c r="E146"/>
      <c r="F146" s="12"/>
      <c r="G146" s="12"/>
      <c r="H146" s="8"/>
      <c r="J146" s="8"/>
      <c r="L146" s="8"/>
      <c r="M146" s="8"/>
      <c r="R146" s="8"/>
      <c r="S146" s="8"/>
    </row>
    <row r="147" spans="1:19">
      <c r="A147"/>
      <c r="B147"/>
      <c r="C147"/>
      <c r="D147"/>
      <c r="E147"/>
      <c r="F147" s="12"/>
      <c r="G147" s="12"/>
      <c r="H147" s="8"/>
      <c r="J147" s="8"/>
      <c r="L147" s="8"/>
      <c r="M147" s="8"/>
      <c r="R147" s="8"/>
      <c r="S147" s="8"/>
    </row>
    <row r="148" spans="1:19" ht="15.75">
      <c r="A148" s="23" t="s">
        <v>66</v>
      </c>
      <c r="B148"/>
      <c r="C148"/>
      <c r="D148"/>
      <c r="E148"/>
      <c r="F148" s="12"/>
      <c r="G148" s="12"/>
      <c r="H148" s="8"/>
      <c r="J148" s="8"/>
      <c r="L148" s="8"/>
      <c r="M148" s="8"/>
      <c r="R148" s="8"/>
      <c r="S148" s="8"/>
    </row>
    <row r="149" spans="1:19" ht="15.75">
      <c r="A149" s="24" t="s">
        <v>67</v>
      </c>
      <c r="B149"/>
      <c r="C149"/>
      <c r="D149"/>
      <c r="E149"/>
      <c r="F149" s="12"/>
      <c r="G149" s="12"/>
      <c r="H149" s="8"/>
      <c r="J149" s="8"/>
      <c r="L149" s="8"/>
      <c r="M149" s="8"/>
      <c r="R149" s="8"/>
      <c r="S149" s="8"/>
    </row>
    <row r="150" spans="1:19">
      <c r="A150" s="24" t="s">
        <v>68</v>
      </c>
      <c r="B150"/>
      <c r="C150"/>
      <c r="D150"/>
      <c r="E150"/>
      <c r="F150" s="12"/>
      <c r="G150" s="12"/>
      <c r="H150" s="8"/>
      <c r="J150" s="8"/>
      <c r="L150" s="8"/>
      <c r="M150" s="8"/>
      <c r="R150" s="8"/>
      <c r="S150" s="8"/>
    </row>
    <row r="151" spans="1:19">
      <c r="A151" s="8"/>
      <c r="B151" s="8"/>
      <c r="C151" s="8"/>
      <c r="D151" s="8"/>
      <c r="E151" s="8"/>
      <c r="F151" s="8"/>
      <c r="G151" s="8"/>
      <c r="H151" s="8"/>
      <c r="J151" s="8"/>
      <c r="L151" s="8"/>
      <c r="M151" s="8"/>
      <c r="R151" s="8"/>
      <c r="S151" s="8"/>
    </row>
    <row r="152" spans="1:19">
      <c r="A152" s="8"/>
      <c r="B152" s="8"/>
      <c r="C152" s="8"/>
      <c r="D152" s="8"/>
      <c r="E152" s="8"/>
      <c r="F152" s="8"/>
      <c r="G152" s="8"/>
      <c r="H152" s="8"/>
      <c r="J152" s="8"/>
      <c r="L152" s="8"/>
      <c r="M152" s="8"/>
      <c r="R152" s="8"/>
      <c r="S152" s="8"/>
    </row>
  </sheetData>
  <mergeCells count="72">
    <mergeCell ref="S14:S15"/>
    <mergeCell ref="C46:G46"/>
    <mergeCell ref="C59:F59"/>
    <mergeCell ref="C71:H71"/>
    <mergeCell ref="C85:H85"/>
    <mergeCell ref="A17:P17"/>
    <mergeCell ref="A32:P32"/>
    <mergeCell ref="I14:I15"/>
    <mergeCell ref="K14:K15"/>
    <mergeCell ref="A83:Q83"/>
    <mergeCell ref="A18:C18"/>
    <mergeCell ref="R13:R15"/>
    <mergeCell ref="A13:A15"/>
    <mergeCell ref="B13:B15"/>
    <mergeCell ref="D13:D15"/>
    <mergeCell ref="G14:G15"/>
    <mergeCell ref="R139:R140"/>
    <mergeCell ref="A62:P62"/>
    <mergeCell ref="A27:Q27"/>
    <mergeCell ref="C29:G29"/>
    <mergeCell ref="A130:P130"/>
    <mergeCell ref="A134:Q134"/>
    <mergeCell ref="A139:Q140"/>
    <mergeCell ref="C100:H100"/>
    <mergeCell ref="C112:I112"/>
    <mergeCell ref="C125:I125"/>
    <mergeCell ref="C135:I135"/>
    <mergeCell ref="A116:C116"/>
    <mergeCell ref="A89:C89"/>
    <mergeCell ref="A90:P90"/>
    <mergeCell ref="A99:Q99"/>
    <mergeCell ref="A103:P103"/>
    <mergeCell ref="A142:E142"/>
    <mergeCell ref="A117:P117"/>
    <mergeCell ref="A124:Q124"/>
    <mergeCell ref="A128:P128"/>
    <mergeCell ref="A129:C129"/>
    <mergeCell ref="A104:C104"/>
    <mergeCell ref="A105:P105"/>
    <mergeCell ref="A111:Q111"/>
    <mergeCell ref="A115:P115"/>
    <mergeCell ref="F13:O13"/>
    <mergeCell ref="E13:E15"/>
    <mergeCell ref="M14:M15"/>
    <mergeCell ref="H14:H15"/>
    <mergeCell ref="Q13:Q15"/>
    <mergeCell ref="A88:P88"/>
    <mergeCell ref="A6:Q6"/>
    <mergeCell ref="F14:F15"/>
    <mergeCell ref="J14:J15"/>
    <mergeCell ref="L14:L15"/>
    <mergeCell ref="P13:P15"/>
    <mergeCell ref="C13:C15"/>
    <mergeCell ref="B7:H7"/>
    <mergeCell ref="B8:D8"/>
    <mergeCell ref="A11:R11"/>
    <mergeCell ref="C3:I3"/>
    <mergeCell ref="A69:Q69"/>
    <mergeCell ref="A74:P74"/>
    <mergeCell ref="A75:C75"/>
    <mergeCell ref="A34:P34"/>
    <mergeCell ref="A44:Q44"/>
    <mergeCell ref="A50:P50"/>
    <mergeCell ref="A52:P52"/>
    <mergeCell ref="A58:Q58"/>
    <mergeCell ref="A33:C33"/>
    <mergeCell ref="A51:C51"/>
    <mergeCell ref="A63:C63"/>
    <mergeCell ref="A64:P64"/>
    <mergeCell ref="A5:Q5"/>
    <mergeCell ref="N14:N15"/>
    <mergeCell ref="O14:O15"/>
  </mergeCells>
  <phoneticPr fontId="0" type="noConversion"/>
  <dataValidations count="4">
    <dataValidation type="list" allowBlank="1" showInputMessage="1" showErrorMessage="1" sqref="D35:D43 D19:D26 D53:D57 D65:D68 D76:D82 D106:D110 D118:D123 D131:D133 D91:D98">
      <formula1>"olimpinė,neolimpinė"</formula1>
    </dataValidation>
    <dataValidation type="list" allowBlank="1" showInputMessage="1" showErrorMessage="1" sqref="H35:H43 M19:M26 M35:M43 H65:H68 M53:M57 H76:H82 M65:M68 H91:H98 M76:M82 H106:H110 M106:M110 M118:M123 M91:M98 M131:M133 H131:H133 H19:H26 H53:H57 H118:H123">
      <formula1>"Taip,Ne"</formula1>
    </dataValidation>
    <dataValidation type="list" allowBlank="1" showInputMessage="1" showErrorMessage="1" sqref="F35:F43 F19:F26 F53:F57 F65:F68 F76:F82 F91:F98 F106:F110 F131:F133 F118:F123">
      <formula1>"OŽ,PČ,PČneol,EČ,EČneol,JOŽ,JPČ,JEČ,JnPČ,JnEČ,NEAK"</formula1>
    </dataValidation>
    <dataValidation type="list" allowBlank="1" showInputMessage="1" showErrorMessage="1" sqref="G19:G26 G35:G43 G65:G68 G53:G57 G76:G82 G91:G98 G106:G110 G131:G133 G118:G123">
      <formula1>"1,1 (kas 4 m. 1 k. nerengiamos),2,4 arba 5"</formula1>
    </dataValidation>
  </dataValidations>
  <hyperlinks>
    <hyperlink ref="C29" r:id="rId1"/>
    <hyperlink ref="C46" r:id="rId2"/>
    <hyperlink ref="C59" r:id="rId3"/>
    <hyperlink ref="C71" r:id="rId4"/>
    <hyperlink ref="C85" r:id="rId5"/>
    <hyperlink ref="C100" r:id="rId6"/>
    <hyperlink ref="C112" r:id="rId7"/>
    <hyperlink ref="C125" r:id="rId8"/>
    <hyperlink ref="C135" r:id="rId9"/>
  </hyperlinks>
  <pageMargins left="0.39" right="0.38" top="0.47244094488188981" bottom="0.39370078740157483" header="0.31496062992125984" footer="0.31496062992125984"/>
  <pageSetup paperSize="9" scale="55" orientation="landscape" r:id="rId10"/>
  <legacyDrawing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48"/>
      <c r="AE1" s="48"/>
      <c r="AF1" s="48"/>
      <c r="AG1" s="48"/>
      <c r="AH1" s="25"/>
      <c r="AI1" s="25"/>
      <c r="AJ1" s="48"/>
      <c r="AK1" s="48" t="s">
        <v>69</v>
      </c>
      <c r="AL1" s="48"/>
      <c r="AM1" s="48"/>
      <c r="AN1" s="48"/>
    </row>
    <row r="2" spans="1:41" ht="15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48"/>
      <c r="AE2" s="48"/>
      <c r="AF2" s="48"/>
      <c r="AG2" s="48"/>
      <c r="AH2" s="25"/>
      <c r="AI2" s="25"/>
      <c r="AJ2" s="48"/>
      <c r="AK2" s="48" t="s">
        <v>70</v>
      </c>
      <c r="AL2" s="48"/>
      <c r="AM2" s="48"/>
      <c r="AN2" s="48"/>
    </row>
    <row r="3" spans="1:41" ht="15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48"/>
      <c r="AE3" s="48"/>
      <c r="AF3" s="48"/>
      <c r="AG3" s="48"/>
      <c r="AH3" s="25"/>
      <c r="AI3" s="25"/>
      <c r="AJ3" s="48"/>
      <c r="AK3" s="48" t="s">
        <v>71</v>
      </c>
      <c r="AL3" s="48"/>
      <c r="AM3" s="48"/>
      <c r="AN3" s="48"/>
    </row>
    <row r="4" spans="1:41" ht="15.7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48"/>
      <c r="AE4" s="48"/>
      <c r="AF4" s="48"/>
      <c r="AG4" s="48"/>
      <c r="AH4" s="25"/>
      <c r="AI4" s="25"/>
      <c r="AJ4" s="48"/>
      <c r="AK4" s="48" t="s">
        <v>72</v>
      </c>
      <c r="AL4" s="48"/>
      <c r="AM4" s="48"/>
      <c r="AN4" s="48"/>
    </row>
    <row r="5" spans="1:41" ht="15.75">
      <c r="A5" s="130" t="s">
        <v>73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</row>
    <row r="6" spans="1:41" ht="15.75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1" ht="96">
      <c r="A7" s="131" t="s">
        <v>9</v>
      </c>
      <c r="B7" s="133" t="s">
        <v>74</v>
      </c>
      <c r="C7" s="136" t="s">
        <v>75</v>
      </c>
      <c r="D7" s="138" t="s">
        <v>76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29" t="s">
        <v>14</v>
      </c>
      <c r="AO7" s="30"/>
    </row>
    <row r="8" spans="1:41">
      <c r="A8" s="132"/>
      <c r="B8" s="134"/>
      <c r="C8" s="137"/>
      <c r="D8" s="127" t="s">
        <v>77</v>
      </c>
      <c r="E8" s="127" t="s">
        <v>78</v>
      </c>
      <c r="F8" s="127" t="s">
        <v>79</v>
      </c>
      <c r="G8" s="127" t="s">
        <v>80</v>
      </c>
      <c r="H8" s="127" t="s">
        <v>81</v>
      </c>
      <c r="I8" s="127" t="s">
        <v>82</v>
      </c>
      <c r="J8" s="127" t="s">
        <v>83</v>
      </c>
      <c r="K8" s="127" t="s">
        <v>84</v>
      </c>
      <c r="L8" s="127" t="s">
        <v>85</v>
      </c>
      <c r="M8" s="127" t="s">
        <v>86</v>
      </c>
      <c r="N8" s="127" t="s">
        <v>87</v>
      </c>
      <c r="O8" s="127" t="s">
        <v>88</v>
      </c>
      <c r="P8" s="127" t="s">
        <v>89</v>
      </c>
      <c r="Q8" s="127" t="s">
        <v>90</v>
      </c>
      <c r="R8" s="127" t="s">
        <v>91</v>
      </c>
      <c r="S8" s="127" t="s">
        <v>92</v>
      </c>
      <c r="T8" s="127" t="s">
        <v>93</v>
      </c>
      <c r="U8" s="127" t="s">
        <v>94</v>
      </c>
      <c r="V8" s="127" t="s">
        <v>95</v>
      </c>
      <c r="W8" s="127" t="s">
        <v>96</v>
      </c>
      <c r="X8" s="127" t="s">
        <v>97</v>
      </c>
      <c r="Y8" s="127" t="s">
        <v>98</v>
      </c>
      <c r="Z8" s="127" t="s">
        <v>99</v>
      </c>
      <c r="AA8" s="127" t="s">
        <v>100</v>
      </c>
      <c r="AB8" s="127" t="s">
        <v>101</v>
      </c>
      <c r="AC8" s="127" t="s">
        <v>102</v>
      </c>
      <c r="AD8" s="127" t="s">
        <v>103</v>
      </c>
      <c r="AE8" s="127" t="s">
        <v>104</v>
      </c>
      <c r="AF8" s="127" t="s">
        <v>105</v>
      </c>
      <c r="AG8" s="127" t="s">
        <v>106</v>
      </c>
      <c r="AH8" s="127" t="s">
        <v>107</v>
      </c>
      <c r="AI8" s="127" t="s">
        <v>108</v>
      </c>
      <c r="AJ8" s="127" t="s">
        <v>109</v>
      </c>
      <c r="AK8" s="127" t="s">
        <v>110</v>
      </c>
      <c r="AL8" s="127" t="s">
        <v>111</v>
      </c>
      <c r="AM8" s="127" t="s">
        <v>112</v>
      </c>
      <c r="AN8" s="128" t="s">
        <v>113</v>
      </c>
    </row>
    <row r="9" spans="1:41">
      <c r="A9" s="132"/>
      <c r="B9" s="135"/>
      <c r="C9" s="13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9"/>
    </row>
    <row r="10" spans="1:41" s="52" customFormat="1">
      <c r="A10" s="49" t="s">
        <v>114</v>
      </c>
      <c r="B10" s="50" t="s">
        <v>115</v>
      </c>
      <c r="C10" s="34" t="s">
        <v>116</v>
      </c>
      <c r="D10" s="33">
        <v>550.79999999999995</v>
      </c>
      <c r="E10" s="33">
        <v>426.38400000000001</v>
      </c>
      <c r="F10" s="33">
        <v>342.14400000000001</v>
      </c>
      <c r="G10" s="33">
        <v>181.44</v>
      </c>
      <c r="H10" s="33">
        <v>168.48</v>
      </c>
      <c r="I10" s="33">
        <v>155.52000000000001</v>
      </c>
      <c r="J10" s="33">
        <v>148.5</v>
      </c>
      <c r="K10" s="33">
        <v>144</v>
      </c>
      <c r="L10" s="33">
        <v>137.69999999999999</v>
      </c>
      <c r="M10" s="33">
        <v>134.946</v>
      </c>
      <c r="N10" s="33">
        <v>132.19199999999998</v>
      </c>
      <c r="O10" s="33">
        <v>129.43799999999999</v>
      </c>
      <c r="P10" s="33">
        <v>126.684</v>
      </c>
      <c r="Q10" s="33">
        <v>123.92999999999998</v>
      </c>
      <c r="R10" s="33">
        <v>121.17599999999999</v>
      </c>
      <c r="S10" s="33">
        <v>118.42199999999998</v>
      </c>
      <c r="T10" s="33">
        <v>108</v>
      </c>
      <c r="U10" s="33">
        <v>105.24600000000001</v>
      </c>
      <c r="V10" s="33">
        <v>102.49199999999999</v>
      </c>
      <c r="W10" s="33">
        <v>99.738</v>
      </c>
      <c r="X10" s="33">
        <v>96.983999999999995</v>
      </c>
      <c r="Y10" s="33">
        <v>94.229999999999976</v>
      </c>
      <c r="Z10" s="33">
        <v>91.475999999999985</v>
      </c>
      <c r="AA10" s="33">
        <v>88.721999999999994</v>
      </c>
      <c r="AB10" s="33">
        <v>80.099999999999994</v>
      </c>
      <c r="AC10" s="33">
        <v>77.345999999999989</v>
      </c>
      <c r="AD10" s="33">
        <v>74.591999999999999</v>
      </c>
      <c r="AE10" s="33">
        <v>71.837999999999994</v>
      </c>
      <c r="AF10" s="33">
        <v>69.084000000000003</v>
      </c>
      <c r="AG10" s="33">
        <v>66.329999999999984</v>
      </c>
      <c r="AH10" s="33">
        <v>63.575999999999986</v>
      </c>
      <c r="AI10" s="33">
        <v>60.821999999999989</v>
      </c>
      <c r="AJ10" s="33">
        <v>52.2</v>
      </c>
      <c r="AK10" s="33">
        <v>49.445999999999998</v>
      </c>
      <c r="AL10" s="33">
        <v>46.692</v>
      </c>
      <c r="AM10" s="33">
        <v>43.937999999999995</v>
      </c>
      <c r="AN10" s="51">
        <f>SUM(D10*0.3/100)</f>
        <v>1.6523999999999999</v>
      </c>
    </row>
    <row r="11" spans="1:41">
      <c r="A11" s="67" t="s">
        <v>117</v>
      </c>
      <c r="B11" s="43" t="s">
        <v>32</v>
      </c>
      <c r="C11" s="34" t="s">
        <v>118</v>
      </c>
      <c r="D11" s="32">
        <v>449</v>
      </c>
      <c r="E11" s="32">
        <v>314</v>
      </c>
      <c r="F11" s="32">
        <v>238</v>
      </c>
      <c r="G11" s="32">
        <v>172</v>
      </c>
      <c r="H11" s="32">
        <v>159</v>
      </c>
      <c r="I11" s="32">
        <v>145</v>
      </c>
      <c r="J11" s="32">
        <v>132</v>
      </c>
      <c r="K11" s="32">
        <v>119</v>
      </c>
      <c r="L11" s="33">
        <v>88</v>
      </c>
      <c r="M11" s="33">
        <f>L11-2.245</f>
        <v>85.754999999999995</v>
      </c>
      <c r="N11" s="33">
        <f t="shared" ref="N11:AI11" si="0">M11-2.245</f>
        <v>83.509999999999991</v>
      </c>
      <c r="O11" s="33">
        <f t="shared" si="0"/>
        <v>81.264999999999986</v>
      </c>
      <c r="P11" s="33">
        <f t="shared" si="0"/>
        <v>79.019999999999982</v>
      </c>
      <c r="Q11" s="33">
        <f t="shared" si="0"/>
        <v>76.774999999999977</v>
      </c>
      <c r="R11" s="33">
        <f t="shared" si="0"/>
        <v>74.529999999999973</v>
      </c>
      <c r="S11" s="33">
        <f t="shared" si="0"/>
        <v>72.284999999999968</v>
      </c>
      <c r="T11" s="33">
        <v>55</v>
      </c>
      <c r="U11" s="33">
        <f t="shared" si="0"/>
        <v>52.755000000000003</v>
      </c>
      <c r="V11" s="33">
        <f t="shared" si="0"/>
        <v>50.510000000000005</v>
      </c>
      <c r="W11" s="33">
        <f t="shared" si="0"/>
        <v>48.265000000000008</v>
      </c>
      <c r="X11" s="33">
        <f t="shared" si="0"/>
        <v>46.02000000000001</v>
      </c>
      <c r="Y11" s="33">
        <f t="shared" si="0"/>
        <v>43.775000000000013</v>
      </c>
      <c r="Z11" s="33">
        <f t="shared" si="0"/>
        <v>41.530000000000015</v>
      </c>
      <c r="AA11" s="33">
        <f t="shared" si="0"/>
        <v>39.285000000000018</v>
      </c>
      <c r="AB11" s="33">
        <v>22</v>
      </c>
      <c r="AC11" s="33">
        <f t="shared" si="0"/>
        <v>19.754999999999999</v>
      </c>
      <c r="AD11" s="33">
        <f t="shared" si="0"/>
        <v>17.509999999999998</v>
      </c>
      <c r="AE11" s="33">
        <f t="shared" si="0"/>
        <v>15.264999999999997</v>
      </c>
      <c r="AF11" s="33">
        <f t="shared" si="0"/>
        <v>13.019999999999996</v>
      </c>
      <c r="AG11" s="33">
        <f t="shared" si="0"/>
        <v>10.774999999999995</v>
      </c>
      <c r="AH11" s="33">
        <f t="shared" si="0"/>
        <v>8.529999999999994</v>
      </c>
      <c r="AI11" s="33">
        <f t="shared" si="0"/>
        <v>6.2849999999999939</v>
      </c>
      <c r="AJ11" s="35" t="s">
        <v>119</v>
      </c>
      <c r="AK11" s="35" t="s">
        <v>119</v>
      </c>
      <c r="AL11" s="35" t="s">
        <v>119</v>
      </c>
      <c r="AM11" s="35" t="s">
        <v>119</v>
      </c>
      <c r="AN11" s="66">
        <f t="shared" ref="AN11:AN26" si="1">SUM(D11*0.3/100)</f>
        <v>1.347</v>
      </c>
    </row>
    <row r="12" spans="1:41">
      <c r="A12" s="67" t="s">
        <v>120</v>
      </c>
      <c r="B12" s="43" t="s">
        <v>52</v>
      </c>
      <c r="C12" s="34" t="s">
        <v>121</v>
      </c>
      <c r="D12" s="32">
        <v>204</v>
      </c>
      <c r="E12" s="32">
        <v>156.24</v>
      </c>
      <c r="F12" s="32">
        <v>123.84</v>
      </c>
      <c r="G12" s="32">
        <v>72</v>
      </c>
      <c r="H12" s="32">
        <v>66</v>
      </c>
      <c r="I12" s="32">
        <v>60</v>
      </c>
      <c r="J12" s="32">
        <v>54</v>
      </c>
      <c r="K12" s="32">
        <v>48</v>
      </c>
      <c r="L12" s="33">
        <v>40</v>
      </c>
      <c r="M12" s="33">
        <f>L12-1.02</f>
        <v>38.979999999999997</v>
      </c>
      <c r="N12" s="33">
        <f t="shared" ref="N12:AA12" si="2">M12-1.02</f>
        <v>37.959999999999994</v>
      </c>
      <c r="O12" s="33">
        <f t="shared" si="2"/>
        <v>36.939999999999991</v>
      </c>
      <c r="P12" s="33">
        <f t="shared" si="2"/>
        <v>35.919999999999987</v>
      </c>
      <c r="Q12" s="33">
        <f t="shared" si="2"/>
        <v>34.899999999999984</v>
      </c>
      <c r="R12" s="33">
        <f t="shared" si="2"/>
        <v>33.879999999999981</v>
      </c>
      <c r="S12" s="33">
        <f t="shared" si="2"/>
        <v>32.859999999999978</v>
      </c>
      <c r="T12" s="33">
        <v>25</v>
      </c>
      <c r="U12" s="33">
        <f t="shared" si="2"/>
        <v>23.98</v>
      </c>
      <c r="V12" s="33">
        <f t="shared" si="2"/>
        <v>22.96</v>
      </c>
      <c r="W12" s="33">
        <f t="shared" si="2"/>
        <v>21.94</v>
      </c>
      <c r="X12" s="33">
        <f t="shared" si="2"/>
        <v>20.92</v>
      </c>
      <c r="Y12" s="33">
        <f t="shared" si="2"/>
        <v>19.900000000000002</v>
      </c>
      <c r="Z12" s="33">
        <f t="shared" si="2"/>
        <v>18.880000000000003</v>
      </c>
      <c r="AA12" s="33">
        <f t="shared" si="2"/>
        <v>17.860000000000003</v>
      </c>
      <c r="AB12" s="35" t="s">
        <v>119</v>
      </c>
      <c r="AC12" s="35" t="s">
        <v>119</v>
      </c>
      <c r="AD12" s="35" t="s">
        <v>119</v>
      </c>
      <c r="AE12" s="35" t="s">
        <v>119</v>
      </c>
      <c r="AF12" s="35" t="s">
        <v>119</v>
      </c>
      <c r="AG12" s="35" t="s">
        <v>119</v>
      </c>
      <c r="AH12" s="35" t="s">
        <v>119</v>
      </c>
      <c r="AI12" s="35" t="s">
        <v>119</v>
      </c>
      <c r="AJ12" s="35" t="s">
        <v>119</v>
      </c>
      <c r="AK12" s="35" t="s">
        <v>119</v>
      </c>
      <c r="AL12" s="35" t="s">
        <v>119</v>
      </c>
      <c r="AM12" s="35" t="s">
        <v>119</v>
      </c>
      <c r="AN12" s="66">
        <f t="shared" si="1"/>
        <v>0.61199999999999999</v>
      </c>
    </row>
    <row r="13" spans="1:41" ht="84">
      <c r="A13" s="67" t="s">
        <v>122</v>
      </c>
      <c r="B13" s="43" t="s">
        <v>123</v>
      </c>
      <c r="C13" s="21" t="s">
        <v>124</v>
      </c>
      <c r="D13" s="32">
        <v>85</v>
      </c>
      <c r="E13" s="32">
        <v>64.61</v>
      </c>
      <c r="F13" s="32">
        <v>50.76</v>
      </c>
      <c r="G13" s="32">
        <v>16.25</v>
      </c>
      <c r="H13" s="32">
        <v>15</v>
      </c>
      <c r="I13" s="32">
        <v>13.75</v>
      </c>
      <c r="J13" s="32">
        <v>12.5</v>
      </c>
      <c r="K13" s="32">
        <v>11.25</v>
      </c>
      <c r="L13" s="33">
        <v>9</v>
      </c>
      <c r="M13" s="33">
        <f>L13-0.425</f>
        <v>8.5749999999999993</v>
      </c>
      <c r="N13" s="33">
        <f t="shared" ref="N13:S13" si="3">M13-0.425</f>
        <v>8.1499999999999986</v>
      </c>
      <c r="O13" s="33">
        <f t="shared" si="3"/>
        <v>7.7249999999999988</v>
      </c>
      <c r="P13" s="33">
        <f t="shared" si="3"/>
        <v>7.2999999999999989</v>
      </c>
      <c r="Q13" s="33">
        <f t="shared" si="3"/>
        <v>6.8749999999999991</v>
      </c>
      <c r="R13" s="33">
        <f t="shared" si="3"/>
        <v>6.4499999999999993</v>
      </c>
      <c r="S13" s="33">
        <f t="shared" si="3"/>
        <v>6.0249999999999995</v>
      </c>
      <c r="T13" s="35" t="s">
        <v>119</v>
      </c>
      <c r="U13" s="35" t="s">
        <v>119</v>
      </c>
      <c r="V13" s="35" t="s">
        <v>119</v>
      </c>
      <c r="W13" s="35" t="s">
        <v>119</v>
      </c>
      <c r="X13" s="35" t="s">
        <v>119</v>
      </c>
      <c r="Y13" s="35" t="s">
        <v>119</v>
      </c>
      <c r="Z13" s="35" t="s">
        <v>119</v>
      </c>
      <c r="AA13" s="35" t="s">
        <v>119</v>
      </c>
      <c r="AB13" s="35" t="s">
        <v>119</v>
      </c>
      <c r="AC13" s="35" t="s">
        <v>119</v>
      </c>
      <c r="AD13" s="35" t="s">
        <v>119</v>
      </c>
      <c r="AE13" s="35" t="s">
        <v>119</v>
      </c>
      <c r="AF13" s="35" t="s">
        <v>119</v>
      </c>
      <c r="AG13" s="35" t="s">
        <v>119</v>
      </c>
      <c r="AH13" s="35" t="s">
        <v>119</v>
      </c>
      <c r="AI13" s="35" t="s">
        <v>119</v>
      </c>
      <c r="AJ13" s="35" t="s">
        <v>119</v>
      </c>
      <c r="AK13" s="35" t="s">
        <v>119</v>
      </c>
      <c r="AL13" s="35" t="s">
        <v>119</v>
      </c>
      <c r="AM13" s="35" t="s">
        <v>119</v>
      </c>
      <c r="AN13" s="66">
        <f t="shared" si="1"/>
        <v>0.255</v>
      </c>
    </row>
    <row r="14" spans="1:41" ht="36">
      <c r="A14" s="67" t="s">
        <v>125</v>
      </c>
      <c r="B14" s="43" t="s">
        <v>126</v>
      </c>
      <c r="C14" s="21" t="s">
        <v>127</v>
      </c>
      <c r="D14" s="32">
        <v>85</v>
      </c>
      <c r="E14" s="32">
        <v>59.5</v>
      </c>
      <c r="F14" s="32">
        <v>45</v>
      </c>
      <c r="G14" s="32">
        <v>32.5</v>
      </c>
      <c r="H14" s="32">
        <v>30</v>
      </c>
      <c r="I14" s="32">
        <v>27.5</v>
      </c>
      <c r="J14" s="32">
        <v>25</v>
      </c>
      <c r="K14" s="32">
        <v>22.5</v>
      </c>
      <c r="L14" s="33">
        <v>19</v>
      </c>
      <c r="M14" s="33">
        <f>L14-0.29</f>
        <v>18.71</v>
      </c>
      <c r="N14" s="33">
        <f t="shared" ref="N14:AC15" si="4">M14-0.29</f>
        <v>18.420000000000002</v>
      </c>
      <c r="O14" s="33">
        <f t="shared" si="4"/>
        <v>18.130000000000003</v>
      </c>
      <c r="P14" s="33">
        <f t="shared" si="4"/>
        <v>17.840000000000003</v>
      </c>
      <c r="Q14" s="33">
        <f t="shared" si="4"/>
        <v>17.550000000000004</v>
      </c>
      <c r="R14" s="33">
        <f t="shared" si="4"/>
        <v>17.260000000000005</v>
      </c>
      <c r="S14" s="33">
        <f t="shared" si="4"/>
        <v>16.970000000000006</v>
      </c>
      <c r="T14" s="33">
        <v>13</v>
      </c>
      <c r="U14" s="33">
        <f t="shared" si="4"/>
        <v>12.71</v>
      </c>
      <c r="V14" s="33">
        <f t="shared" si="4"/>
        <v>12.420000000000002</v>
      </c>
      <c r="W14" s="33">
        <f t="shared" si="4"/>
        <v>12.130000000000003</v>
      </c>
      <c r="X14" s="33">
        <f t="shared" si="4"/>
        <v>11.840000000000003</v>
      </c>
      <c r="Y14" s="33">
        <f t="shared" si="4"/>
        <v>11.550000000000004</v>
      </c>
      <c r="Z14" s="33">
        <f t="shared" si="4"/>
        <v>11.260000000000005</v>
      </c>
      <c r="AA14" s="33">
        <f t="shared" si="4"/>
        <v>10.970000000000006</v>
      </c>
      <c r="AB14" s="33">
        <v>8</v>
      </c>
      <c r="AC14" s="33">
        <f t="shared" si="4"/>
        <v>7.71</v>
      </c>
      <c r="AD14" s="33">
        <f t="shared" ref="AD14:AI14" si="5">AC14-0.29</f>
        <v>7.42</v>
      </c>
      <c r="AE14" s="33">
        <f t="shared" si="5"/>
        <v>7.13</v>
      </c>
      <c r="AF14" s="33">
        <f t="shared" si="5"/>
        <v>6.84</v>
      </c>
      <c r="AG14" s="33">
        <f t="shared" si="5"/>
        <v>6.55</v>
      </c>
      <c r="AH14" s="33">
        <f t="shared" si="5"/>
        <v>6.26</v>
      </c>
      <c r="AI14" s="33">
        <f t="shared" si="5"/>
        <v>5.97</v>
      </c>
      <c r="AJ14" s="35" t="s">
        <v>119</v>
      </c>
      <c r="AK14" s="35" t="s">
        <v>119</v>
      </c>
      <c r="AL14" s="35" t="s">
        <v>119</v>
      </c>
      <c r="AM14" s="35" t="s">
        <v>119</v>
      </c>
      <c r="AN14" s="66">
        <f t="shared" si="1"/>
        <v>0.255</v>
      </c>
    </row>
    <row r="15" spans="1:41">
      <c r="A15" s="67" t="s">
        <v>128</v>
      </c>
      <c r="B15" s="43" t="s">
        <v>129</v>
      </c>
      <c r="C15" s="31" t="s">
        <v>130</v>
      </c>
      <c r="D15" s="32">
        <v>85</v>
      </c>
      <c r="E15" s="32">
        <v>59.5</v>
      </c>
      <c r="F15" s="32">
        <v>45</v>
      </c>
      <c r="G15" s="32">
        <v>32.5</v>
      </c>
      <c r="H15" s="32">
        <v>30</v>
      </c>
      <c r="I15" s="32">
        <v>27.5</v>
      </c>
      <c r="J15" s="32">
        <v>25</v>
      </c>
      <c r="K15" s="32">
        <v>22.5</v>
      </c>
      <c r="L15" s="33">
        <v>19</v>
      </c>
      <c r="M15" s="33">
        <f>L15-0.29</f>
        <v>18.71</v>
      </c>
      <c r="N15" s="33">
        <f t="shared" si="4"/>
        <v>18.420000000000002</v>
      </c>
      <c r="O15" s="33">
        <f t="shared" si="4"/>
        <v>18.130000000000003</v>
      </c>
      <c r="P15" s="33">
        <f t="shared" si="4"/>
        <v>17.840000000000003</v>
      </c>
      <c r="Q15" s="33">
        <f t="shared" si="4"/>
        <v>17.550000000000004</v>
      </c>
      <c r="R15" s="33">
        <f t="shared" si="4"/>
        <v>17.260000000000005</v>
      </c>
      <c r="S15" s="33">
        <f t="shared" si="4"/>
        <v>16.970000000000006</v>
      </c>
      <c r="T15" s="33">
        <v>13</v>
      </c>
      <c r="U15" s="33">
        <f t="shared" si="4"/>
        <v>12.71</v>
      </c>
      <c r="V15" s="33">
        <f t="shared" si="4"/>
        <v>12.420000000000002</v>
      </c>
      <c r="W15" s="33">
        <f t="shared" si="4"/>
        <v>12.130000000000003</v>
      </c>
      <c r="X15" s="33">
        <f t="shared" si="4"/>
        <v>11.840000000000003</v>
      </c>
      <c r="Y15" s="33">
        <f t="shared" si="4"/>
        <v>11.550000000000004</v>
      </c>
      <c r="Z15" s="33">
        <f t="shared" si="4"/>
        <v>11.260000000000005</v>
      </c>
      <c r="AA15" s="33">
        <f t="shared" si="4"/>
        <v>10.970000000000006</v>
      </c>
      <c r="AB15" s="35" t="s">
        <v>119</v>
      </c>
      <c r="AC15" s="35" t="s">
        <v>119</v>
      </c>
      <c r="AD15" s="35" t="s">
        <v>119</v>
      </c>
      <c r="AE15" s="35" t="s">
        <v>119</v>
      </c>
      <c r="AF15" s="35" t="s">
        <v>119</v>
      </c>
      <c r="AG15" s="35" t="s">
        <v>119</v>
      </c>
      <c r="AH15" s="35" t="s">
        <v>119</v>
      </c>
      <c r="AI15" s="35" t="s">
        <v>119</v>
      </c>
      <c r="AJ15" s="35" t="s">
        <v>119</v>
      </c>
      <c r="AK15" s="35" t="s">
        <v>119</v>
      </c>
      <c r="AL15" s="35" t="s">
        <v>119</v>
      </c>
      <c r="AM15" s="35" t="s">
        <v>119</v>
      </c>
      <c r="AN15" s="66">
        <f t="shared" si="1"/>
        <v>0.255</v>
      </c>
    </row>
    <row r="16" spans="1:41" ht="84">
      <c r="A16" s="67" t="s">
        <v>131</v>
      </c>
      <c r="B16" s="43" t="s">
        <v>132</v>
      </c>
      <c r="C16" s="21" t="s">
        <v>133</v>
      </c>
      <c r="D16" s="32">
        <v>68</v>
      </c>
      <c r="E16" s="32">
        <v>51.69</v>
      </c>
      <c r="F16" s="32">
        <v>40.61</v>
      </c>
      <c r="G16" s="32">
        <v>13</v>
      </c>
      <c r="H16" s="32">
        <v>12</v>
      </c>
      <c r="I16" s="32">
        <v>11</v>
      </c>
      <c r="J16" s="32">
        <v>10</v>
      </c>
      <c r="K16" s="32">
        <v>9</v>
      </c>
      <c r="L16" s="35" t="s">
        <v>119</v>
      </c>
      <c r="M16" s="36" t="s">
        <v>119</v>
      </c>
      <c r="N16" s="36" t="s">
        <v>119</v>
      </c>
      <c r="O16" s="36" t="s">
        <v>119</v>
      </c>
      <c r="P16" s="36" t="s">
        <v>119</v>
      </c>
      <c r="Q16" s="36" t="s">
        <v>119</v>
      </c>
      <c r="R16" s="36" t="s">
        <v>119</v>
      </c>
      <c r="S16" s="36" t="s">
        <v>119</v>
      </c>
      <c r="T16" s="36" t="s">
        <v>119</v>
      </c>
      <c r="U16" s="35" t="s">
        <v>119</v>
      </c>
      <c r="V16" s="35" t="s">
        <v>119</v>
      </c>
      <c r="W16" s="35" t="s">
        <v>119</v>
      </c>
      <c r="X16" s="35" t="s">
        <v>119</v>
      </c>
      <c r="Y16" s="35" t="s">
        <v>119</v>
      </c>
      <c r="Z16" s="35" t="s">
        <v>119</v>
      </c>
      <c r="AA16" s="35" t="s">
        <v>119</v>
      </c>
      <c r="AB16" s="35" t="s">
        <v>119</v>
      </c>
      <c r="AC16" s="35" t="s">
        <v>119</v>
      </c>
      <c r="AD16" s="35" t="s">
        <v>119</v>
      </c>
      <c r="AE16" s="35" t="s">
        <v>119</v>
      </c>
      <c r="AF16" s="35" t="s">
        <v>119</v>
      </c>
      <c r="AG16" s="35" t="s">
        <v>119</v>
      </c>
      <c r="AH16" s="35" t="s">
        <v>119</v>
      </c>
      <c r="AI16" s="35" t="s">
        <v>119</v>
      </c>
      <c r="AJ16" s="35" t="s">
        <v>119</v>
      </c>
      <c r="AK16" s="35" t="s">
        <v>119</v>
      </c>
      <c r="AL16" s="35" t="s">
        <v>119</v>
      </c>
      <c r="AM16" s="35" t="s">
        <v>119</v>
      </c>
      <c r="AN16" s="66">
        <f t="shared" si="1"/>
        <v>0.20399999999999999</v>
      </c>
    </row>
    <row r="17" spans="1:40">
      <c r="A17" s="67" t="s">
        <v>134</v>
      </c>
      <c r="B17" s="43" t="s">
        <v>135</v>
      </c>
      <c r="C17" s="31" t="s">
        <v>136</v>
      </c>
      <c r="D17" s="32">
        <v>68</v>
      </c>
      <c r="E17" s="32">
        <v>47.6</v>
      </c>
      <c r="F17" s="32">
        <v>36</v>
      </c>
      <c r="G17" s="32">
        <v>18</v>
      </c>
      <c r="H17" s="32">
        <v>16.5</v>
      </c>
      <c r="I17" s="32">
        <v>15</v>
      </c>
      <c r="J17" s="32">
        <v>13.5</v>
      </c>
      <c r="K17" s="32">
        <v>12</v>
      </c>
      <c r="L17" s="33">
        <v>10</v>
      </c>
      <c r="M17" s="37">
        <f>L17-0.34</f>
        <v>9.66</v>
      </c>
      <c r="N17" s="37">
        <f t="shared" ref="N17:AA17" si="6">M17-0.34</f>
        <v>9.32</v>
      </c>
      <c r="O17" s="37">
        <f t="shared" si="6"/>
        <v>8.98</v>
      </c>
      <c r="P17" s="37">
        <f t="shared" si="6"/>
        <v>8.64</v>
      </c>
      <c r="Q17" s="37">
        <f t="shared" si="6"/>
        <v>8.3000000000000007</v>
      </c>
      <c r="R17" s="37">
        <f t="shared" si="6"/>
        <v>7.9600000000000009</v>
      </c>
      <c r="S17" s="37">
        <f t="shared" si="6"/>
        <v>7.620000000000001</v>
      </c>
      <c r="T17" s="37">
        <v>6</v>
      </c>
      <c r="U17" s="33">
        <f t="shared" si="6"/>
        <v>5.66</v>
      </c>
      <c r="V17" s="33">
        <f t="shared" si="6"/>
        <v>5.32</v>
      </c>
      <c r="W17" s="33">
        <f t="shared" si="6"/>
        <v>4.9800000000000004</v>
      </c>
      <c r="X17" s="33">
        <f t="shared" si="6"/>
        <v>4.6400000000000006</v>
      </c>
      <c r="Y17" s="33">
        <f t="shared" si="6"/>
        <v>4.3000000000000007</v>
      </c>
      <c r="Z17" s="33">
        <f t="shared" si="6"/>
        <v>3.9600000000000009</v>
      </c>
      <c r="AA17" s="33">
        <f t="shared" si="6"/>
        <v>3.620000000000001</v>
      </c>
      <c r="AB17" s="35" t="s">
        <v>119</v>
      </c>
      <c r="AC17" s="35" t="s">
        <v>119</v>
      </c>
      <c r="AD17" s="35" t="s">
        <v>119</v>
      </c>
      <c r="AE17" s="35" t="s">
        <v>119</v>
      </c>
      <c r="AF17" s="35" t="s">
        <v>119</v>
      </c>
      <c r="AG17" s="35" t="s">
        <v>119</v>
      </c>
      <c r="AH17" s="35" t="s">
        <v>119</v>
      </c>
      <c r="AI17" s="35" t="s">
        <v>119</v>
      </c>
      <c r="AJ17" s="35" t="s">
        <v>119</v>
      </c>
      <c r="AK17" s="35" t="s">
        <v>119</v>
      </c>
      <c r="AL17" s="35" t="s">
        <v>119</v>
      </c>
      <c r="AM17" s="35" t="s">
        <v>119</v>
      </c>
      <c r="AN17" s="66">
        <f t="shared" si="1"/>
        <v>0.20399999999999999</v>
      </c>
    </row>
    <row r="18" spans="1:40" ht="24">
      <c r="A18" s="67" t="s">
        <v>137</v>
      </c>
      <c r="B18" s="43" t="s">
        <v>138</v>
      </c>
      <c r="C18" s="21" t="s">
        <v>139</v>
      </c>
      <c r="D18" s="32">
        <v>68</v>
      </c>
      <c r="E18" s="32">
        <v>52.08</v>
      </c>
      <c r="F18" s="32">
        <v>41.28</v>
      </c>
      <c r="G18" s="32">
        <v>24</v>
      </c>
      <c r="H18" s="32">
        <v>22</v>
      </c>
      <c r="I18" s="32">
        <v>20</v>
      </c>
      <c r="J18" s="32">
        <v>18</v>
      </c>
      <c r="K18" s="32">
        <v>16</v>
      </c>
      <c r="L18" s="33">
        <v>13</v>
      </c>
      <c r="M18" s="37">
        <f>SUM(L18-0.34)</f>
        <v>12.66</v>
      </c>
      <c r="N18" s="37">
        <f t="shared" ref="N18:AC19" si="7">SUM(M18-0.34)</f>
        <v>12.32</v>
      </c>
      <c r="O18" s="37">
        <f t="shared" si="7"/>
        <v>11.98</v>
      </c>
      <c r="P18" s="37">
        <f t="shared" si="7"/>
        <v>11.64</v>
      </c>
      <c r="Q18" s="37">
        <f t="shared" si="7"/>
        <v>11.3</v>
      </c>
      <c r="R18" s="37">
        <f t="shared" si="7"/>
        <v>10.96</v>
      </c>
      <c r="S18" s="37">
        <f t="shared" si="7"/>
        <v>10.620000000000001</v>
      </c>
      <c r="T18" s="37">
        <v>9</v>
      </c>
      <c r="U18" s="33">
        <f t="shared" si="7"/>
        <v>8.66</v>
      </c>
      <c r="V18" s="33">
        <f t="shared" si="7"/>
        <v>8.32</v>
      </c>
      <c r="W18" s="33">
        <f t="shared" si="7"/>
        <v>7.98</v>
      </c>
      <c r="X18" s="33">
        <f t="shared" si="7"/>
        <v>7.6400000000000006</v>
      </c>
      <c r="Y18" s="33">
        <f t="shared" si="7"/>
        <v>7.3000000000000007</v>
      </c>
      <c r="Z18" s="33">
        <f t="shared" si="7"/>
        <v>6.9600000000000009</v>
      </c>
      <c r="AA18" s="33">
        <f t="shared" si="7"/>
        <v>6.620000000000001</v>
      </c>
      <c r="AB18" s="33">
        <v>4</v>
      </c>
      <c r="AC18" s="33">
        <f t="shared" si="7"/>
        <v>3.66</v>
      </c>
      <c r="AD18" s="33">
        <f t="shared" ref="AD18:AI18" si="8">SUM(AC18-0.34)</f>
        <v>3.3200000000000003</v>
      </c>
      <c r="AE18" s="33">
        <f t="shared" si="8"/>
        <v>2.9800000000000004</v>
      </c>
      <c r="AF18" s="33">
        <f t="shared" si="8"/>
        <v>2.6400000000000006</v>
      </c>
      <c r="AG18" s="33">
        <f t="shared" si="8"/>
        <v>2.3000000000000007</v>
      </c>
      <c r="AH18" s="33">
        <f t="shared" si="8"/>
        <v>1.9600000000000006</v>
      </c>
      <c r="AI18" s="33">
        <f t="shared" si="8"/>
        <v>1.6200000000000006</v>
      </c>
      <c r="AJ18" s="35" t="s">
        <v>119</v>
      </c>
      <c r="AK18" s="35" t="s">
        <v>119</v>
      </c>
      <c r="AL18" s="35" t="s">
        <v>119</v>
      </c>
      <c r="AM18" s="35" t="s">
        <v>119</v>
      </c>
      <c r="AN18" s="66">
        <f t="shared" si="1"/>
        <v>0.20399999999999999</v>
      </c>
    </row>
    <row r="19" spans="1:40">
      <c r="A19" s="67" t="s">
        <v>140</v>
      </c>
      <c r="B19" s="43" t="s">
        <v>141</v>
      </c>
      <c r="C19" s="31" t="s">
        <v>142</v>
      </c>
      <c r="D19" s="32">
        <v>68</v>
      </c>
      <c r="E19" s="32">
        <v>47.6</v>
      </c>
      <c r="F19" s="32">
        <v>36</v>
      </c>
      <c r="G19" s="32">
        <v>26</v>
      </c>
      <c r="H19" s="32">
        <v>24</v>
      </c>
      <c r="I19" s="32">
        <v>22</v>
      </c>
      <c r="J19" s="32">
        <v>20</v>
      </c>
      <c r="K19" s="32">
        <v>18</v>
      </c>
      <c r="L19" s="33">
        <v>13</v>
      </c>
      <c r="M19" s="37">
        <f>SUM(L19-0.34)</f>
        <v>12.66</v>
      </c>
      <c r="N19" s="37">
        <f t="shared" si="7"/>
        <v>12.32</v>
      </c>
      <c r="O19" s="37">
        <f t="shared" si="7"/>
        <v>11.98</v>
      </c>
      <c r="P19" s="37">
        <f t="shared" si="7"/>
        <v>11.64</v>
      </c>
      <c r="Q19" s="37">
        <f t="shared" si="7"/>
        <v>11.3</v>
      </c>
      <c r="R19" s="37">
        <f t="shared" si="7"/>
        <v>10.96</v>
      </c>
      <c r="S19" s="37">
        <f t="shared" si="7"/>
        <v>10.620000000000001</v>
      </c>
      <c r="T19" s="37">
        <v>9</v>
      </c>
      <c r="U19" s="33">
        <f t="shared" si="7"/>
        <v>8.66</v>
      </c>
      <c r="V19" s="33">
        <f t="shared" si="7"/>
        <v>8.32</v>
      </c>
      <c r="W19" s="33">
        <f t="shared" si="7"/>
        <v>7.98</v>
      </c>
      <c r="X19" s="33">
        <f t="shared" si="7"/>
        <v>7.6400000000000006</v>
      </c>
      <c r="Y19" s="33">
        <f t="shared" si="7"/>
        <v>7.3000000000000007</v>
      </c>
      <c r="Z19" s="33">
        <f t="shared" si="7"/>
        <v>6.9600000000000009</v>
      </c>
      <c r="AA19" s="33">
        <f t="shared" si="7"/>
        <v>6.620000000000001</v>
      </c>
      <c r="AB19" s="35" t="s">
        <v>119</v>
      </c>
      <c r="AC19" s="35" t="s">
        <v>119</v>
      </c>
      <c r="AD19" s="35" t="s">
        <v>119</v>
      </c>
      <c r="AE19" s="35" t="s">
        <v>119</v>
      </c>
      <c r="AF19" s="35" t="s">
        <v>119</v>
      </c>
      <c r="AG19" s="35" t="s">
        <v>119</v>
      </c>
      <c r="AH19" s="35" t="s">
        <v>119</v>
      </c>
      <c r="AI19" s="35" t="s">
        <v>119</v>
      </c>
      <c r="AJ19" s="35" t="s">
        <v>119</v>
      </c>
      <c r="AK19" s="35" t="s">
        <v>119</v>
      </c>
      <c r="AL19" s="35" t="s">
        <v>119</v>
      </c>
      <c r="AM19" s="35" t="s">
        <v>119</v>
      </c>
      <c r="AN19" s="66">
        <f t="shared" si="1"/>
        <v>0.20399999999999999</v>
      </c>
    </row>
    <row r="20" spans="1:40">
      <c r="A20" s="67" t="s">
        <v>143</v>
      </c>
      <c r="B20" s="43" t="s">
        <v>144</v>
      </c>
      <c r="C20" s="31" t="s">
        <v>145</v>
      </c>
      <c r="D20" s="32">
        <v>51</v>
      </c>
      <c r="E20" s="32">
        <v>35.700000000000003</v>
      </c>
      <c r="F20" s="32">
        <v>27</v>
      </c>
      <c r="G20" s="32">
        <v>19.5</v>
      </c>
      <c r="H20" s="32">
        <v>18</v>
      </c>
      <c r="I20" s="32">
        <v>16.5</v>
      </c>
      <c r="J20" s="32">
        <v>15</v>
      </c>
      <c r="K20" s="32">
        <v>13.5</v>
      </c>
      <c r="L20" s="37">
        <v>8</v>
      </c>
      <c r="M20" s="37">
        <f>SUM(L20-0.255)</f>
        <v>7.7450000000000001</v>
      </c>
      <c r="N20" s="37">
        <f t="shared" ref="N20:S20" si="9">SUM(M20-0.255)</f>
        <v>7.49</v>
      </c>
      <c r="O20" s="37">
        <f t="shared" si="9"/>
        <v>7.2350000000000003</v>
      </c>
      <c r="P20" s="37">
        <f t="shared" si="9"/>
        <v>6.98</v>
      </c>
      <c r="Q20" s="37">
        <f t="shared" si="9"/>
        <v>6.7250000000000005</v>
      </c>
      <c r="R20" s="37">
        <f t="shared" si="9"/>
        <v>6.4700000000000006</v>
      </c>
      <c r="S20" s="37">
        <f t="shared" si="9"/>
        <v>6.2150000000000007</v>
      </c>
      <c r="T20" s="36" t="s">
        <v>119</v>
      </c>
      <c r="U20" s="35" t="s">
        <v>119</v>
      </c>
      <c r="V20" s="35" t="s">
        <v>119</v>
      </c>
      <c r="W20" s="35" t="s">
        <v>119</v>
      </c>
      <c r="X20" s="35" t="s">
        <v>119</v>
      </c>
      <c r="Y20" s="35" t="s">
        <v>119</v>
      </c>
      <c r="Z20" s="35" t="s">
        <v>119</v>
      </c>
      <c r="AA20" s="35" t="s">
        <v>119</v>
      </c>
      <c r="AB20" s="35" t="s">
        <v>119</v>
      </c>
      <c r="AC20" s="35" t="s">
        <v>119</v>
      </c>
      <c r="AD20" s="35" t="s">
        <v>119</v>
      </c>
      <c r="AE20" s="35" t="s">
        <v>119</v>
      </c>
      <c r="AF20" s="35" t="s">
        <v>119</v>
      </c>
      <c r="AG20" s="35" t="s">
        <v>119</v>
      </c>
      <c r="AH20" s="35" t="s">
        <v>119</v>
      </c>
      <c r="AI20" s="35" t="s">
        <v>119</v>
      </c>
      <c r="AJ20" s="35" t="s">
        <v>119</v>
      </c>
      <c r="AK20" s="35" t="s">
        <v>119</v>
      </c>
      <c r="AL20" s="35" t="s">
        <v>119</v>
      </c>
      <c r="AM20" s="35" t="s">
        <v>119</v>
      </c>
      <c r="AN20" s="66">
        <f t="shared" si="1"/>
        <v>0.153</v>
      </c>
    </row>
    <row r="21" spans="1:40">
      <c r="A21" s="67" t="s">
        <v>146</v>
      </c>
      <c r="B21" s="43" t="s">
        <v>147</v>
      </c>
      <c r="C21" s="31" t="s">
        <v>148</v>
      </c>
      <c r="D21" s="32">
        <v>34</v>
      </c>
      <c r="E21" s="32">
        <v>26.04</v>
      </c>
      <c r="F21" s="32">
        <v>20.64</v>
      </c>
      <c r="G21" s="32">
        <v>12</v>
      </c>
      <c r="H21" s="32">
        <v>11</v>
      </c>
      <c r="I21" s="32">
        <v>10</v>
      </c>
      <c r="J21" s="32">
        <v>9</v>
      </c>
      <c r="K21" s="32">
        <v>8</v>
      </c>
      <c r="L21" s="37">
        <v>6</v>
      </c>
      <c r="M21" s="37">
        <f>SUM(L21-0.17)</f>
        <v>5.83</v>
      </c>
      <c r="N21" s="37">
        <f t="shared" ref="N21:S22" si="10">SUM(M21-0.17)</f>
        <v>5.66</v>
      </c>
      <c r="O21" s="37">
        <f t="shared" si="10"/>
        <v>5.49</v>
      </c>
      <c r="P21" s="37">
        <f t="shared" si="10"/>
        <v>5.32</v>
      </c>
      <c r="Q21" s="37">
        <f t="shared" si="10"/>
        <v>5.15</v>
      </c>
      <c r="R21" s="37">
        <f t="shared" si="10"/>
        <v>4.9800000000000004</v>
      </c>
      <c r="S21" s="37">
        <f t="shared" si="10"/>
        <v>4.8100000000000005</v>
      </c>
      <c r="T21" s="36" t="s">
        <v>119</v>
      </c>
      <c r="U21" s="35" t="s">
        <v>119</v>
      </c>
      <c r="V21" s="35" t="s">
        <v>119</v>
      </c>
      <c r="W21" s="35" t="s">
        <v>119</v>
      </c>
      <c r="X21" s="35" t="s">
        <v>119</v>
      </c>
      <c r="Y21" s="35" t="s">
        <v>119</v>
      </c>
      <c r="Z21" s="35" t="s">
        <v>119</v>
      </c>
      <c r="AA21" s="35" t="s">
        <v>119</v>
      </c>
      <c r="AB21" s="35" t="s">
        <v>119</v>
      </c>
      <c r="AC21" s="35" t="s">
        <v>119</v>
      </c>
      <c r="AD21" s="35" t="s">
        <v>119</v>
      </c>
      <c r="AE21" s="35" t="s">
        <v>119</v>
      </c>
      <c r="AF21" s="35" t="s">
        <v>119</v>
      </c>
      <c r="AG21" s="35" t="s">
        <v>119</v>
      </c>
      <c r="AH21" s="35" t="s">
        <v>119</v>
      </c>
      <c r="AI21" s="35" t="s">
        <v>119</v>
      </c>
      <c r="AJ21" s="35" t="s">
        <v>119</v>
      </c>
      <c r="AK21" s="35" t="s">
        <v>119</v>
      </c>
      <c r="AL21" s="35" t="s">
        <v>119</v>
      </c>
      <c r="AM21" s="35" t="s">
        <v>119</v>
      </c>
      <c r="AN21" s="66">
        <f t="shared" si="1"/>
        <v>0.10199999999999999</v>
      </c>
    </row>
    <row r="22" spans="1:40">
      <c r="A22" s="67" t="s">
        <v>149</v>
      </c>
      <c r="B22" s="43" t="s">
        <v>150</v>
      </c>
      <c r="C22" s="31" t="s">
        <v>151</v>
      </c>
      <c r="D22" s="32">
        <v>34</v>
      </c>
      <c r="E22" s="32">
        <v>26.04</v>
      </c>
      <c r="F22" s="32">
        <v>20.64</v>
      </c>
      <c r="G22" s="32">
        <v>12</v>
      </c>
      <c r="H22" s="32">
        <v>11</v>
      </c>
      <c r="I22" s="32">
        <v>10</v>
      </c>
      <c r="J22" s="32">
        <v>9</v>
      </c>
      <c r="K22" s="32">
        <v>8</v>
      </c>
      <c r="L22" s="37">
        <v>6</v>
      </c>
      <c r="M22" s="37">
        <f>SUM(L22-0.17)</f>
        <v>5.83</v>
      </c>
      <c r="N22" s="37">
        <f t="shared" si="10"/>
        <v>5.66</v>
      </c>
      <c r="O22" s="37">
        <f t="shared" si="10"/>
        <v>5.49</v>
      </c>
      <c r="P22" s="37">
        <f t="shared" si="10"/>
        <v>5.32</v>
      </c>
      <c r="Q22" s="37">
        <f t="shared" si="10"/>
        <v>5.15</v>
      </c>
      <c r="R22" s="37">
        <f t="shared" si="10"/>
        <v>4.9800000000000004</v>
      </c>
      <c r="S22" s="37">
        <f t="shared" si="10"/>
        <v>4.8100000000000005</v>
      </c>
      <c r="T22" s="35" t="s">
        <v>119</v>
      </c>
      <c r="U22" s="35" t="s">
        <v>119</v>
      </c>
      <c r="V22" s="35" t="s">
        <v>119</v>
      </c>
      <c r="W22" s="35" t="s">
        <v>119</v>
      </c>
      <c r="X22" s="35" t="s">
        <v>119</v>
      </c>
      <c r="Y22" s="35" t="s">
        <v>119</v>
      </c>
      <c r="Z22" s="35" t="s">
        <v>119</v>
      </c>
      <c r="AA22" s="35" t="s">
        <v>119</v>
      </c>
      <c r="AB22" s="35" t="s">
        <v>119</v>
      </c>
      <c r="AC22" s="35" t="s">
        <v>119</v>
      </c>
      <c r="AD22" s="35" t="s">
        <v>119</v>
      </c>
      <c r="AE22" s="35" t="s">
        <v>119</v>
      </c>
      <c r="AF22" s="35" t="s">
        <v>119</v>
      </c>
      <c r="AG22" s="35" t="s">
        <v>119</v>
      </c>
      <c r="AH22" s="35" t="s">
        <v>119</v>
      </c>
      <c r="AI22" s="35" t="s">
        <v>119</v>
      </c>
      <c r="AJ22" s="35" t="s">
        <v>119</v>
      </c>
      <c r="AK22" s="35" t="s">
        <v>119</v>
      </c>
      <c r="AL22" s="35" t="s">
        <v>119</v>
      </c>
      <c r="AM22" s="35" t="s">
        <v>119</v>
      </c>
      <c r="AN22" s="66">
        <f t="shared" si="1"/>
        <v>0.10199999999999999</v>
      </c>
    </row>
    <row r="23" spans="1:40">
      <c r="A23" s="67" t="s">
        <v>152</v>
      </c>
      <c r="B23" s="43" t="s">
        <v>153</v>
      </c>
      <c r="C23" s="31" t="s">
        <v>154</v>
      </c>
      <c r="D23" s="32">
        <v>25.5</v>
      </c>
      <c r="E23" s="32">
        <v>19.53</v>
      </c>
      <c r="F23" s="32">
        <v>15.48</v>
      </c>
      <c r="G23" s="32">
        <v>9</v>
      </c>
      <c r="H23" s="32">
        <v>8.25</v>
      </c>
      <c r="I23" s="32">
        <v>7.5</v>
      </c>
      <c r="J23" s="32">
        <v>6.75</v>
      </c>
      <c r="K23" s="32">
        <v>6</v>
      </c>
      <c r="L23" s="37">
        <v>5</v>
      </c>
      <c r="M23" s="37">
        <f>SUM(L23-0.1275)</f>
        <v>4.8724999999999996</v>
      </c>
      <c r="N23" s="37">
        <f t="shared" ref="N23:S23" si="11">SUM(M23-0.1275)</f>
        <v>4.7449999999999992</v>
      </c>
      <c r="O23" s="37">
        <f t="shared" si="11"/>
        <v>4.6174999999999988</v>
      </c>
      <c r="P23" s="37">
        <f t="shared" si="11"/>
        <v>4.4899999999999984</v>
      </c>
      <c r="Q23" s="37">
        <f t="shared" si="11"/>
        <v>4.362499999999998</v>
      </c>
      <c r="R23" s="37">
        <f t="shared" si="11"/>
        <v>4.2349999999999977</v>
      </c>
      <c r="S23" s="37">
        <f t="shared" si="11"/>
        <v>4.1074999999999973</v>
      </c>
      <c r="T23" s="35" t="s">
        <v>119</v>
      </c>
      <c r="U23" s="35" t="s">
        <v>119</v>
      </c>
      <c r="V23" s="35" t="s">
        <v>119</v>
      </c>
      <c r="W23" s="35" t="s">
        <v>119</v>
      </c>
      <c r="X23" s="35" t="s">
        <v>119</v>
      </c>
      <c r="Y23" s="35" t="s">
        <v>119</v>
      </c>
      <c r="Z23" s="35" t="s">
        <v>119</v>
      </c>
      <c r="AA23" s="35" t="s">
        <v>119</v>
      </c>
      <c r="AB23" s="35" t="s">
        <v>119</v>
      </c>
      <c r="AC23" s="35" t="s">
        <v>119</v>
      </c>
      <c r="AD23" s="35" t="s">
        <v>119</v>
      </c>
      <c r="AE23" s="35" t="s">
        <v>119</v>
      </c>
      <c r="AF23" s="35" t="s">
        <v>119</v>
      </c>
      <c r="AG23" s="35" t="s">
        <v>119</v>
      </c>
      <c r="AH23" s="35" t="s">
        <v>119</v>
      </c>
      <c r="AI23" s="35" t="s">
        <v>119</v>
      </c>
      <c r="AJ23" s="35" t="s">
        <v>119</v>
      </c>
      <c r="AK23" s="35" t="s">
        <v>119</v>
      </c>
      <c r="AL23" s="35" t="s">
        <v>119</v>
      </c>
      <c r="AM23" s="35" t="s">
        <v>119</v>
      </c>
      <c r="AN23" s="66">
        <f t="shared" si="1"/>
        <v>7.6499999999999999E-2</v>
      </c>
    </row>
    <row r="24" spans="1:40">
      <c r="A24" s="67" t="s">
        <v>155</v>
      </c>
      <c r="B24" s="43" t="s">
        <v>156</v>
      </c>
      <c r="C24" s="31" t="s">
        <v>157</v>
      </c>
      <c r="D24" s="32">
        <v>21.25</v>
      </c>
      <c r="E24" s="32">
        <v>14.5</v>
      </c>
      <c r="F24" s="32">
        <v>11.5</v>
      </c>
      <c r="G24" s="32">
        <v>7</v>
      </c>
      <c r="H24" s="32">
        <v>6.5</v>
      </c>
      <c r="I24" s="32">
        <v>6</v>
      </c>
      <c r="J24" s="32">
        <v>5.5</v>
      </c>
      <c r="K24" s="32">
        <v>5</v>
      </c>
      <c r="L24" s="37">
        <v>4</v>
      </c>
      <c r="M24" s="37">
        <f>SUM(L24-0.10625)</f>
        <v>3.8937499999999998</v>
      </c>
      <c r="N24" s="37">
        <f t="shared" ref="N24:S24" si="12">SUM(M24-0.10625)</f>
        <v>3.7874999999999996</v>
      </c>
      <c r="O24" s="37">
        <f t="shared" si="12"/>
        <v>3.6812499999999995</v>
      </c>
      <c r="P24" s="37">
        <f t="shared" si="12"/>
        <v>3.5749999999999993</v>
      </c>
      <c r="Q24" s="37">
        <f t="shared" si="12"/>
        <v>3.4687499999999991</v>
      </c>
      <c r="R24" s="37">
        <f t="shared" si="12"/>
        <v>3.3624999999999989</v>
      </c>
      <c r="S24" s="37">
        <f t="shared" si="12"/>
        <v>3.2562499999999988</v>
      </c>
      <c r="T24" s="35" t="s">
        <v>119</v>
      </c>
      <c r="U24" s="35" t="s">
        <v>119</v>
      </c>
      <c r="V24" s="35" t="s">
        <v>119</v>
      </c>
      <c r="W24" s="35" t="s">
        <v>119</v>
      </c>
      <c r="X24" s="35" t="s">
        <v>119</v>
      </c>
      <c r="Y24" s="35" t="s">
        <v>119</v>
      </c>
      <c r="Z24" s="35" t="s">
        <v>119</v>
      </c>
      <c r="AA24" s="35" t="s">
        <v>119</v>
      </c>
      <c r="AB24" s="35" t="s">
        <v>119</v>
      </c>
      <c r="AC24" s="35" t="s">
        <v>119</v>
      </c>
      <c r="AD24" s="35" t="s">
        <v>119</v>
      </c>
      <c r="AE24" s="35" t="s">
        <v>119</v>
      </c>
      <c r="AF24" s="35" t="s">
        <v>119</v>
      </c>
      <c r="AG24" s="35" t="s">
        <v>119</v>
      </c>
      <c r="AH24" s="35" t="s">
        <v>119</v>
      </c>
      <c r="AI24" s="35" t="s">
        <v>119</v>
      </c>
      <c r="AJ24" s="35" t="s">
        <v>119</v>
      </c>
      <c r="AK24" s="35" t="s">
        <v>119</v>
      </c>
      <c r="AL24" s="35" t="s">
        <v>119</v>
      </c>
      <c r="AM24" s="35" t="s">
        <v>119</v>
      </c>
      <c r="AN24" s="66">
        <f t="shared" si="1"/>
        <v>6.3750000000000001E-2</v>
      </c>
    </row>
    <row r="25" spans="1:40">
      <c r="A25" s="67" t="s">
        <v>158</v>
      </c>
      <c r="B25" s="43" t="s">
        <v>159</v>
      </c>
      <c r="C25" s="31" t="s">
        <v>160</v>
      </c>
      <c r="D25" s="32">
        <v>17</v>
      </c>
      <c r="E25" s="32">
        <v>13.02</v>
      </c>
      <c r="F25" s="32">
        <v>10.32</v>
      </c>
      <c r="G25" s="32">
        <v>6</v>
      </c>
      <c r="H25" s="32">
        <v>5.5</v>
      </c>
      <c r="I25" s="32">
        <v>5</v>
      </c>
      <c r="J25" s="32">
        <v>4.5</v>
      </c>
      <c r="K25" s="32">
        <v>4</v>
      </c>
      <c r="L25" s="37">
        <v>3</v>
      </c>
      <c r="M25" s="37">
        <f>SUM(L25-0.085)</f>
        <v>2.915</v>
      </c>
      <c r="N25" s="37">
        <f t="shared" ref="N25:S25" si="13">SUM(M25-0.085)</f>
        <v>2.83</v>
      </c>
      <c r="O25" s="37">
        <f t="shared" si="13"/>
        <v>2.7450000000000001</v>
      </c>
      <c r="P25" s="37">
        <f t="shared" si="13"/>
        <v>2.66</v>
      </c>
      <c r="Q25" s="37">
        <f t="shared" si="13"/>
        <v>2.5750000000000002</v>
      </c>
      <c r="R25" s="37">
        <f t="shared" si="13"/>
        <v>2.4900000000000002</v>
      </c>
      <c r="S25" s="37">
        <f t="shared" si="13"/>
        <v>2.4050000000000002</v>
      </c>
      <c r="T25" s="35" t="s">
        <v>119</v>
      </c>
      <c r="U25" s="35" t="s">
        <v>119</v>
      </c>
      <c r="V25" s="35" t="s">
        <v>119</v>
      </c>
      <c r="W25" s="35" t="s">
        <v>119</v>
      </c>
      <c r="X25" s="35" t="s">
        <v>119</v>
      </c>
      <c r="Y25" s="35" t="s">
        <v>119</v>
      </c>
      <c r="Z25" s="35" t="s">
        <v>119</v>
      </c>
      <c r="AA25" s="35" t="s">
        <v>119</v>
      </c>
      <c r="AB25" s="35" t="s">
        <v>119</v>
      </c>
      <c r="AC25" s="35" t="s">
        <v>119</v>
      </c>
      <c r="AD25" s="35" t="s">
        <v>119</v>
      </c>
      <c r="AE25" s="35" t="s">
        <v>119</v>
      </c>
      <c r="AF25" s="35" t="s">
        <v>119</v>
      </c>
      <c r="AG25" s="35" t="s">
        <v>119</v>
      </c>
      <c r="AH25" s="35" t="s">
        <v>119</v>
      </c>
      <c r="AI25" s="35" t="s">
        <v>119</v>
      </c>
      <c r="AJ25" s="35" t="s">
        <v>119</v>
      </c>
      <c r="AK25" s="35" t="s">
        <v>119</v>
      </c>
      <c r="AL25" s="35" t="s">
        <v>119</v>
      </c>
      <c r="AM25" s="35" t="s">
        <v>119</v>
      </c>
      <c r="AN25" s="66">
        <f t="shared" si="1"/>
        <v>5.0999999999999997E-2</v>
      </c>
    </row>
    <row r="26" spans="1:40" ht="24.75" thickBot="1">
      <c r="A26" s="38" t="s">
        <v>161</v>
      </c>
      <c r="B26" s="44" t="s">
        <v>162</v>
      </c>
      <c r="C26" s="22" t="s">
        <v>163</v>
      </c>
      <c r="D26" s="39">
        <v>11.48</v>
      </c>
      <c r="E26" s="39">
        <v>8.7899999999999991</v>
      </c>
      <c r="F26" s="39">
        <v>6.97</v>
      </c>
      <c r="G26" s="39">
        <v>4.05</v>
      </c>
      <c r="H26" s="39">
        <v>3.71</v>
      </c>
      <c r="I26" s="39">
        <v>3.38</v>
      </c>
      <c r="J26" s="39">
        <v>3.04</v>
      </c>
      <c r="K26" s="39">
        <v>2.7</v>
      </c>
      <c r="L26" s="40">
        <v>2</v>
      </c>
      <c r="M26" s="40">
        <f>SUM(L26-0.0574)</f>
        <v>1.9426000000000001</v>
      </c>
      <c r="N26" s="40">
        <f t="shared" ref="N26:AA26" si="14">SUM(M26-0.0574)</f>
        <v>1.8852000000000002</v>
      </c>
      <c r="O26" s="40">
        <f t="shared" si="14"/>
        <v>1.8278000000000003</v>
      </c>
      <c r="P26" s="40">
        <f t="shared" si="14"/>
        <v>1.7704000000000004</v>
      </c>
      <c r="Q26" s="40">
        <f t="shared" si="14"/>
        <v>1.7130000000000005</v>
      </c>
      <c r="R26" s="40">
        <f t="shared" si="14"/>
        <v>1.6556000000000006</v>
      </c>
      <c r="S26" s="40">
        <f t="shared" si="14"/>
        <v>1.5982000000000007</v>
      </c>
      <c r="T26" s="40">
        <v>1.3</v>
      </c>
      <c r="U26" s="40">
        <f t="shared" si="14"/>
        <v>1.2426000000000001</v>
      </c>
      <c r="V26" s="40">
        <f t="shared" si="14"/>
        <v>1.1852000000000003</v>
      </c>
      <c r="W26" s="40">
        <f t="shared" si="14"/>
        <v>1.1278000000000004</v>
      </c>
      <c r="X26" s="40">
        <f t="shared" si="14"/>
        <v>1.0704000000000005</v>
      </c>
      <c r="Y26" s="40">
        <f t="shared" si="14"/>
        <v>1.0130000000000006</v>
      </c>
      <c r="Z26" s="40">
        <f t="shared" si="14"/>
        <v>0.95560000000000056</v>
      </c>
      <c r="AA26" s="40">
        <f t="shared" si="14"/>
        <v>0.89820000000000055</v>
      </c>
      <c r="AB26" s="41" t="s">
        <v>119</v>
      </c>
      <c r="AC26" s="41" t="s">
        <v>119</v>
      </c>
      <c r="AD26" s="41" t="s">
        <v>119</v>
      </c>
      <c r="AE26" s="41" t="s">
        <v>119</v>
      </c>
      <c r="AF26" s="41" t="s">
        <v>119</v>
      </c>
      <c r="AG26" s="41" t="s">
        <v>119</v>
      </c>
      <c r="AH26" s="41" t="s">
        <v>119</v>
      </c>
      <c r="AI26" s="41" t="s">
        <v>119</v>
      </c>
      <c r="AJ26" s="41" t="s">
        <v>119</v>
      </c>
      <c r="AK26" s="41" t="s">
        <v>119</v>
      </c>
      <c r="AL26" s="41" t="s">
        <v>119</v>
      </c>
      <c r="AM26" s="41" t="s">
        <v>119</v>
      </c>
      <c r="AN26" s="42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6" t="s">
        <v>164</v>
      </c>
    </row>
    <row r="2" spans="1:1" s="18" customFormat="1" ht="15" customHeight="1">
      <c r="A2" s="17" t="s">
        <v>165</v>
      </c>
    </row>
    <row r="3" spans="1:1" s="18" customFormat="1" ht="15" customHeight="1">
      <c r="A3" s="17" t="s">
        <v>166</v>
      </c>
    </row>
    <row r="4" spans="1:1" s="18" customFormat="1" ht="15" customHeight="1">
      <c r="A4" s="17" t="s">
        <v>167</v>
      </c>
    </row>
    <row r="5" spans="1:1" s="18" customFormat="1" ht="15" customHeight="1">
      <c r="A5" s="17" t="s">
        <v>168</v>
      </c>
    </row>
    <row r="6" spans="1:1" s="18" customFormat="1" ht="15" customHeight="1">
      <c r="A6" s="17" t="s">
        <v>169</v>
      </c>
    </row>
    <row r="7" spans="1:1" s="18" customFormat="1" ht="15" customHeight="1">
      <c r="A7" s="17" t="s">
        <v>170</v>
      </c>
    </row>
    <row r="8" spans="1:1" s="18" customFormat="1" ht="15" customHeight="1">
      <c r="A8" s="17" t="s">
        <v>171</v>
      </c>
    </row>
    <row r="9" spans="1:1" s="18" customFormat="1" ht="15" customHeight="1">
      <c r="A9" s="17" t="s">
        <v>172</v>
      </c>
    </row>
    <row r="10" spans="1:1" s="18" customFormat="1" ht="15" customHeight="1">
      <c r="A10" s="17" t="s">
        <v>173</v>
      </c>
    </row>
    <row r="11" spans="1:1" s="18" customFormat="1" ht="15" customHeight="1">
      <c r="A11" s="17" t="s">
        <v>174</v>
      </c>
    </row>
    <row r="12" spans="1:1" s="18" customFormat="1" ht="15" customHeight="1">
      <c r="A12" s="17" t="s">
        <v>175</v>
      </c>
    </row>
    <row r="13" spans="1:1" s="18" customFormat="1" ht="15" customHeight="1">
      <c r="A13" s="17" t="s">
        <v>176</v>
      </c>
    </row>
    <row r="14" spans="1:1" s="18" customFormat="1" ht="15" customHeight="1">
      <c r="A14" s="17" t="s">
        <v>177</v>
      </c>
    </row>
    <row r="15" spans="1:1" s="18" customFormat="1" ht="15" customHeight="1">
      <c r="A15" s="17" t="s">
        <v>178</v>
      </c>
    </row>
    <row r="16" spans="1:1" s="18" customFormat="1" ht="15" customHeight="1">
      <c r="A16" s="17" t="s">
        <v>179</v>
      </c>
    </row>
    <row r="17" spans="1:1" s="18" customFormat="1" ht="15" customHeight="1">
      <c r="A17" s="17" t="s">
        <v>180</v>
      </c>
    </row>
    <row r="18" spans="1:1" s="18" customFormat="1" ht="15" customHeight="1">
      <c r="A18" s="17" t="s">
        <v>181</v>
      </c>
    </row>
    <row r="19" spans="1:1" s="18" customFormat="1" ht="15" customHeight="1">
      <c r="A19" s="17" t="s">
        <v>182</v>
      </c>
    </row>
    <row r="20" spans="1:1" s="18" customFormat="1" ht="15" customHeight="1">
      <c r="A20" s="17" t="s">
        <v>183</v>
      </c>
    </row>
    <row r="21" spans="1:1" s="18" customFormat="1" ht="15" customHeight="1">
      <c r="A21" s="17" t="s">
        <v>184</v>
      </c>
    </row>
    <row r="22" spans="1:1" s="18" customFormat="1" ht="15" customHeight="1">
      <c r="A22" s="17" t="s">
        <v>185</v>
      </c>
    </row>
    <row r="23" spans="1:1" s="18" customFormat="1" ht="15" customHeight="1">
      <c r="A23" s="17" t="s">
        <v>186</v>
      </c>
    </row>
    <row r="24" spans="1:1" s="18" customFormat="1" ht="15" customHeight="1">
      <c r="A24" s="17" t="s">
        <v>187</v>
      </c>
    </row>
    <row r="25" spans="1:1" s="18" customFormat="1" ht="15" customHeight="1">
      <c r="A25" s="17" t="s">
        <v>188</v>
      </c>
    </row>
    <row r="26" spans="1:1" s="18" customFormat="1" ht="15" customHeight="1">
      <c r="A26" s="17" t="s">
        <v>189</v>
      </c>
    </row>
    <row r="27" spans="1:1" s="18" customFormat="1" ht="15" customHeight="1">
      <c r="A27" s="17" t="s">
        <v>190</v>
      </c>
    </row>
    <row r="28" spans="1:1" s="18" customFormat="1" ht="15" customHeight="1">
      <c r="A28" s="17" t="s">
        <v>191</v>
      </c>
    </row>
    <row r="29" spans="1:1" s="18" customFormat="1" ht="15" customHeight="1">
      <c r="A29" s="17" t="s">
        <v>192</v>
      </c>
    </row>
    <row r="30" spans="1:1" s="18" customFormat="1" ht="15" customHeight="1">
      <c r="A30" s="17" t="s">
        <v>193</v>
      </c>
    </row>
    <row r="31" spans="1:1" s="18" customFormat="1" ht="15" customHeight="1">
      <c r="A31" s="17" t="s">
        <v>194</v>
      </c>
    </row>
    <row r="32" spans="1:1" s="18" customFormat="1" ht="15" customHeight="1">
      <c r="A32" s="17" t="s">
        <v>195</v>
      </c>
    </row>
    <row r="33" spans="1:1" s="18" customFormat="1" ht="15" customHeight="1">
      <c r="A33" s="17" t="s">
        <v>196</v>
      </c>
    </row>
    <row r="34" spans="1:1" s="18" customFormat="1" ht="15" customHeight="1">
      <c r="A34" s="17" t="s">
        <v>197</v>
      </c>
    </row>
    <row r="35" spans="1:1" s="18" customFormat="1" ht="15" customHeight="1">
      <c r="A35" s="17" t="s">
        <v>198</v>
      </c>
    </row>
    <row r="36" spans="1:1" s="18" customFormat="1" ht="15" customHeight="1">
      <c r="A36" s="17" t="s">
        <v>199</v>
      </c>
    </row>
    <row r="37" spans="1:1" s="18" customFormat="1" ht="15" customHeight="1">
      <c r="A37" s="17" t="s">
        <v>200</v>
      </c>
    </row>
    <row r="38" spans="1:1" s="18" customFormat="1" ht="15" customHeight="1">
      <c r="A38" s="17" t="s">
        <v>201</v>
      </c>
    </row>
    <row r="39" spans="1:1" s="18" customFormat="1" ht="15" customHeight="1">
      <c r="A39" s="17" t="s">
        <v>202</v>
      </c>
    </row>
    <row r="40" spans="1:1" s="18" customFormat="1" ht="15" customHeight="1">
      <c r="A40" s="17" t="s">
        <v>203</v>
      </c>
    </row>
    <row r="41" spans="1:1" s="18" customFormat="1" ht="15" customHeight="1">
      <c r="A41" s="17" t="s">
        <v>204</v>
      </c>
    </row>
    <row r="42" spans="1:1" s="18" customFormat="1" ht="15" customHeight="1">
      <c r="A42" s="17" t="s">
        <v>205</v>
      </c>
    </row>
    <row r="43" spans="1:1" s="18" customFormat="1" ht="15" customHeight="1">
      <c r="A43" s="17" t="s">
        <v>206</v>
      </c>
    </row>
    <row r="44" spans="1:1" s="18" customFormat="1" ht="15" customHeight="1">
      <c r="A44" s="17" t="s">
        <v>207</v>
      </c>
    </row>
    <row r="45" spans="1:1" s="18" customFormat="1" ht="15" customHeight="1">
      <c r="A45" s="17" t="s">
        <v>208</v>
      </c>
    </row>
    <row r="46" spans="1:1" s="18" customFormat="1" ht="15" customHeight="1">
      <c r="A46" s="17" t="s">
        <v>209</v>
      </c>
    </row>
    <row r="47" spans="1:1" s="18" customFormat="1" ht="15" customHeight="1">
      <c r="A47" s="17" t="s">
        <v>210</v>
      </c>
    </row>
    <row r="48" spans="1:1" s="18" customFormat="1" ht="15" customHeight="1">
      <c r="A48" s="17" t="s">
        <v>211</v>
      </c>
    </row>
    <row r="49" spans="1:1" s="18" customFormat="1" ht="15" customHeight="1">
      <c r="A49" s="17" t="s">
        <v>212</v>
      </c>
    </row>
    <row r="50" spans="1:1" s="18" customFormat="1" ht="15" customHeight="1">
      <c r="A50" s="17" t="s">
        <v>213</v>
      </c>
    </row>
    <row r="51" spans="1:1" s="18" customFormat="1" ht="15" customHeight="1">
      <c r="A51" s="17" t="s">
        <v>214</v>
      </c>
    </row>
    <row r="52" spans="1:1" s="18" customFormat="1" ht="15" customHeight="1">
      <c r="A52" s="17" t="s">
        <v>215</v>
      </c>
    </row>
    <row r="53" spans="1:1" s="18" customFormat="1" ht="15" customHeight="1">
      <c r="A53" s="17" t="s">
        <v>216</v>
      </c>
    </row>
    <row r="54" spans="1:1" s="18" customFormat="1" ht="15" customHeight="1">
      <c r="A54" s="17" t="s">
        <v>217</v>
      </c>
    </row>
    <row r="55" spans="1:1" s="18" customFormat="1" ht="15" customHeight="1">
      <c r="A55" s="17" t="s">
        <v>218</v>
      </c>
    </row>
    <row r="56" spans="1:1" s="18" customFormat="1" ht="15" customHeight="1">
      <c r="A56" s="17" t="s">
        <v>219</v>
      </c>
    </row>
    <row r="57" spans="1:1" s="18" customFormat="1" ht="15" customHeight="1">
      <c r="A57" s="17" t="s">
        <v>220</v>
      </c>
    </row>
    <row r="58" spans="1:1" s="18" customFormat="1" ht="15" customHeight="1">
      <c r="A58" s="17" t="s">
        <v>221</v>
      </c>
    </row>
    <row r="59" spans="1:1" s="18" customFormat="1" ht="15" customHeight="1">
      <c r="A59" s="17" t="s">
        <v>222</v>
      </c>
    </row>
    <row r="60" spans="1:1" s="18" customFormat="1" ht="15" customHeight="1">
      <c r="A60" s="17" t="s">
        <v>223</v>
      </c>
    </row>
    <row r="61" spans="1:1" s="18" customFormat="1" ht="15" customHeight="1">
      <c r="A61" s="17" t="s">
        <v>224</v>
      </c>
    </row>
    <row r="62" spans="1:1" s="18" customFormat="1" ht="15" customHeight="1">
      <c r="A62" s="17" t="s">
        <v>225</v>
      </c>
    </row>
    <row r="63" spans="1:1" s="18" customFormat="1" ht="15" customHeight="1">
      <c r="A63" s="17" t="s">
        <v>226</v>
      </c>
    </row>
    <row r="64" spans="1:1" s="18" customFormat="1" ht="15" customHeight="1">
      <c r="A64" s="17" t="s">
        <v>227</v>
      </c>
    </row>
    <row r="65" spans="1:1" s="18" customFormat="1" ht="15" customHeight="1">
      <c r="A65" s="17" t="s">
        <v>228</v>
      </c>
    </row>
    <row r="66" spans="1:1" s="18" customFormat="1" ht="15" customHeight="1">
      <c r="A66" s="17" t="s">
        <v>229</v>
      </c>
    </row>
    <row r="67" spans="1:1" s="18" customFormat="1" ht="15" customHeight="1">
      <c r="A67" s="17" t="s">
        <v>230</v>
      </c>
    </row>
    <row r="68" spans="1:1" s="18" customFormat="1" ht="15" customHeight="1">
      <c r="A68" s="17" t="s">
        <v>231</v>
      </c>
    </row>
    <row r="69" spans="1:1" s="18" customFormat="1" ht="15" customHeight="1">
      <c r="A69" s="17" t="s">
        <v>232</v>
      </c>
    </row>
    <row r="70" spans="1:1" s="18" customFormat="1" ht="15" customHeight="1">
      <c r="A70" s="17" t="s">
        <v>233</v>
      </c>
    </row>
    <row r="71" spans="1:1" s="18" customFormat="1" ht="15" customHeight="1">
      <c r="A71" s="17" t="s">
        <v>3</v>
      </c>
    </row>
    <row r="72" spans="1:1" s="18" customFormat="1" ht="15" customHeight="1">
      <c r="A72" s="17" t="s">
        <v>234</v>
      </c>
    </row>
    <row r="73" spans="1:1" s="18" customFormat="1" ht="15" customHeight="1">
      <c r="A73" s="17" t="s">
        <v>235</v>
      </c>
    </row>
    <row r="74" spans="1:1" s="18" customFormat="1" ht="15" customHeight="1">
      <c r="A74" s="17" t="s">
        <v>236</v>
      </c>
    </row>
    <row r="75" spans="1:1" s="18" customFormat="1" ht="15" customHeight="1">
      <c r="A75" s="17" t="s">
        <v>237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337AECBD-5A7D-4087-82D7-8FBE47728DB1" xsi:nil="true"/>
    <needDetail xmlns="337AECBD-5A7D-4087-82D7-8FBE47728DB1" xsi:nil="true"/>
    <alreadyChecked xmlns="337AECBD-5A7D-4087-82D7-8FBE47728DB1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8E4DC90A8AB52F47B7E8D7C05CD3C9A4" ma:contentTypeVersion="" ma:contentTypeDescription="" ma:contentTypeScope="" ma:versionID="44710d1c6e21000c129f2b301e47d175">
  <xsd:schema xmlns:xsd="http://www.w3.org/2001/XMLSchema" xmlns:xs="http://www.w3.org/2001/XMLSchema" xmlns:p="http://schemas.microsoft.com/office/2006/metadata/properties" xmlns:ns1="http://schemas.microsoft.com/sharepoint/v3" xmlns:ns2="337AECBD-5A7D-4087-82D7-8FBE47728DB1" targetNamespace="http://schemas.microsoft.com/office/2006/metadata/properties" ma:root="true" ma:fieldsID="1f3e10b10ada5a06be9463ba638027c1" ns1:_="" ns2:_="">
    <xsd:import namespace="http://schemas.microsoft.com/sharepoint/v3"/>
    <xsd:import namespace="337AECBD-5A7D-4087-82D7-8FBE47728DB1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AECBD-5A7D-4087-82D7-8FBE47728DB1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337AECBD-5A7D-4087-82D7-8FBE47728DB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766CF4-22D4-45CA-83B5-B9FEDD483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37AECBD-5A7D-4087-82D7-8FBE47728D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2021-03-13T12:43:46Z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0x0101006CB92C11A11C4849B1A04E87CB5CBA3E008E4DC90A8AB52F47B7E8D7C05CD3C9A4</vt:lpwstr>
  </property>
</Properties>
</file>