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81029"/>
</workbook>
</file>

<file path=xl/calcChain.xml><?xml version="1.0" encoding="utf-8"?>
<calcChain xmlns="http://schemas.openxmlformats.org/spreadsheetml/2006/main">
  <c r="N57" i="2" l="1"/>
  <c r="O57" i="2"/>
  <c r="P57" i="2"/>
  <c r="Q57" i="2"/>
  <c r="R57" i="2"/>
  <c r="N58" i="2"/>
  <c r="O58" i="2"/>
  <c r="P58" i="2"/>
  <c r="Q58" i="2"/>
  <c r="R58" i="2"/>
  <c r="N59" i="2"/>
  <c r="Q59" i="2"/>
  <c r="R59" i="2"/>
  <c r="O59" i="2"/>
  <c r="P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66" i="2"/>
  <c r="O66" i="2"/>
  <c r="P66" i="2"/>
  <c r="Q66" i="2"/>
  <c r="R66" i="2"/>
  <c r="N575" i="2"/>
  <c r="N567" i="2"/>
  <c r="N568" i="2"/>
  <c r="N569" i="2"/>
  <c r="N570" i="2"/>
  <c r="N571" i="2"/>
  <c r="N572" i="2"/>
  <c r="N573" i="2"/>
  <c r="N574" i="2"/>
  <c r="N566" i="2"/>
  <c r="Q566" i="2"/>
  <c r="R566" i="2"/>
  <c r="N550" i="2"/>
  <c r="N551" i="2"/>
  <c r="N552" i="2"/>
  <c r="N553" i="2"/>
  <c r="Q553" i="2"/>
  <c r="R553" i="2"/>
  <c r="N554" i="2"/>
  <c r="N555" i="2"/>
  <c r="N556" i="2"/>
  <c r="N557" i="2"/>
  <c r="N558" i="2"/>
  <c r="N549" i="2"/>
  <c r="N533" i="2"/>
  <c r="N534" i="2"/>
  <c r="N535" i="2"/>
  <c r="N536" i="2"/>
  <c r="N537" i="2"/>
  <c r="N538" i="2"/>
  <c r="Q538" i="2"/>
  <c r="R538" i="2"/>
  <c r="N539" i="2"/>
  <c r="N540" i="2"/>
  <c r="N541" i="2"/>
  <c r="N532" i="2"/>
  <c r="Q532" i="2"/>
  <c r="R532" i="2"/>
  <c r="N516" i="2"/>
  <c r="N517" i="2"/>
  <c r="N518" i="2"/>
  <c r="N519" i="2"/>
  <c r="N520" i="2"/>
  <c r="N521" i="2"/>
  <c r="N522" i="2"/>
  <c r="N523" i="2"/>
  <c r="N524" i="2"/>
  <c r="N515" i="2"/>
  <c r="N499" i="2"/>
  <c r="N500" i="2"/>
  <c r="N501" i="2"/>
  <c r="N502" i="2"/>
  <c r="N503" i="2"/>
  <c r="N504" i="2"/>
  <c r="Q504" i="2"/>
  <c r="R504" i="2"/>
  <c r="N505" i="2"/>
  <c r="N506" i="2"/>
  <c r="N507" i="2"/>
  <c r="N498" i="2"/>
  <c r="N482" i="2"/>
  <c r="N483" i="2"/>
  <c r="N484" i="2"/>
  <c r="N485" i="2"/>
  <c r="Q485" i="2"/>
  <c r="R485" i="2"/>
  <c r="N486" i="2"/>
  <c r="N487" i="2"/>
  <c r="N488" i="2"/>
  <c r="N489" i="2"/>
  <c r="N490" i="2"/>
  <c r="N481" i="2"/>
  <c r="N465" i="2"/>
  <c r="N466" i="2"/>
  <c r="N467" i="2"/>
  <c r="N468" i="2"/>
  <c r="N469" i="2"/>
  <c r="N470" i="2"/>
  <c r="Q470" i="2"/>
  <c r="R470" i="2"/>
  <c r="N471" i="2"/>
  <c r="N472" i="2"/>
  <c r="N473" i="2"/>
  <c r="N464" i="2"/>
  <c r="N448" i="2"/>
  <c r="N449" i="2"/>
  <c r="N450" i="2"/>
  <c r="N451" i="2"/>
  <c r="N452" i="2"/>
  <c r="N453" i="2"/>
  <c r="N454" i="2"/>
  <c r="N455" i="2"/>
  <c r="N456" i="2"/>
  <c r="N447" i="2"/>
  <c r="N431" i="2"/>
  <c r="N432" i="2"/>
  <c r="Q432" i="2"/>
  <c r="R432" i="2"/>
  <c r="N433" i="2"/>
  <c r="N434" i="2"/>
  <c r="N435" i="2"/>
  <c r="N436" i="2"/>
  <c r="N437" i="2"/>
  <c r="N438" i="2"/>
  <c r="N439" i="2"/>
  <c r="N430" i="2"/>
  <c r="N414" i="2"/>
  <c r="N415" i="2"/>
  <c r="N416" i="2"/>
  <c r="N417" i="2"/>
  <c r="N418" i="2"/>
  <c r="N419" i="2"/>
  <c r="N420" i="2"/>
  <c r="N421" i="2"/>
  <c r="N422" i="2"/>
  <c r="N413" i="2"/>
  <c r="N397" i="2"/>
  <c r="N398" i="2"/>
  <c r="Q398" i="2"/>
  <c r="R398" i="2"/>
  <c r="N399" i="2"/>
  <c r="N400" i="2"/>
  <c r="N401" i="2"/>
  <c r="N402" i="2"/>
  <c r="N403" i="2"/>
  <c r="N404" i="2"/>
  <c r="N405" i="2"/>
  <c r="N396" i="2"/>
  <c r="N380" i="2"/>
  <c r="N381" i="2"/>
  <c r="N382" i="2"/>
  <c r="N383" i="2"/>
  <c r="Q383" i="2"/>
  <c r="R383" i="2"/>
  <c r="N384" i="2"/>
  <c r="N385" i="2"/>
  <c r="N386" i="2"/>
  <c r="N387" i="2"/>
  <c r="N388" i="2"/>
  <c r="N379" i="2"/>
  <c r="N363" i="2"/>
  <c r="N364" i="2"/>
  <c r="N365" i="2"/>
  <c r="N366" i="2"/>
  <c r="N367" i="2"/>
  <c r="N368" i="2"/>
  <c r="N369" i="2"/>
  <c r="N370" i="2"/>
  <c r="N371" i="2"/>
  <c r="N362" i="2"/>
  <c r="N346" i="2"/>
  <c r="N347" i="2"/>
  <c r="N348" i="2"/>
  <c r="N349" i="2"/>
  <c r="N350" i="2"/>
  <c r="N351" i="2"/>
  <c r="N352" i="2"/>
  <c r="N353" i="2"/>
  <c r="N354" i="2"/>
  <c r="N345" i="2"/>
  <c r="N329" i="2"/>
  <c r="N330" i="2"/>
  <c r="N331" i="2"/>
  <c r="N332" i="2"/>
  <c r="N333" i="2"/>
  <c r="N334" i="2"/>
  <c r="N335" i="2"/>
  <c r="N336" i="2"/>
  <c r="N337" i="2"/>
  <c r="N328" i="2"/>
  <c r="Q328" i="2"/>
  <c r="R328" i="2"/>
  <c r="N312" i="2"/>
  <c r="N313" i="2"/>
  <c r="N314" i="2"/>
  <c r="N315" i="2"/>
  <c r="N316" i="2"/>
  <c r="N317" i="2"/>
  <c r="N318" i="2"/>
  <c r="N319" i="2"/>
  <c r="N320" i="2"/>
  <c r="N311" i="2"/>
  <c r="N295" i="2"/>
  <c r="N296" i="2"/>
  <c r="N297" i="2"/>
  <c r="N298" i="2"/>
  <c r="N299" i="2"/>
  <c r="N300" i="2"/>
  <c r="N301" i="2"/>
  <c r="N302" i="2"/>
  <c r="N303" i="2"/>
  <c r="N294" i="2"/>
  <c r="N278" i="2"/>
  <c r="N279" i="2"/>
  <c r="N280" i="2"/>
  <c r="N281" i="2"/>
  <c r="N282" i="2"/>
  <c r="N283" i="2"/>
  <c r="N284" i="2"/>
  <c r="N285" i="2"/>
  <c r="N286" i="2"/>
  <c r="N277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8" i="2"/>
  <c r="N229" i="2"/>
  <c r="N230" i="2"/>
  <c r="N231" i="2"/>
  <c r="N232" i="2"/>
  <c r="N233" i="2"/>
  <c r="N234" i="2"/>
  <c r="N235" i="2"/>
  <c r="N236" i="2"/>
  <c r="N227" i="2"/>
  <c r="N211" i="2"/>
  <c r="N212" i="2"/>
  <c r="N213" i="2"/>
  <c r="N214" i="2"/>
  <c r="N215" i="2"/>
  <c r="N216" i="2"/>
  <c r="N217" i="2"/>
  <c r="N218" i="2"/>
  <c r="N219" i="2"/>
  <c r="N210" i="2"/>
  <c r="N194" i="2"/>
  <c r="N195" i="2"/>
  <c r="N196" i="2"/>
  <c r="N197" i="2"/>
  <c r="N198" i="2"/>
  <c r="N199" i="2"/>
  <c r="N200" i="2"/>
  <c r="N201" i="2"/>
  <c r="N202" i="2"/>
  <c r="N193" i="2"/>
  <c r="N185" i="2"/>
  <c r="N177" i="2"/>
  <c r="N178" i="2"/>
  <c r="N179" i="2"/>
  <c r="N180" i="2"/>
  <c r="N181" i="2"/>
  <c r="N182" i="2"/>
  <c r="N183" i="2"/>
  <c r="N184" i="2"/>
  <c r="N176" i="2"/>
  <c r="N160" i="2"/>
  <c r="N161" i="2"/>
  <c r="N162" i="2"/>
  <c r="N163" i="2"/>
  <c r="N164" i="2"/>
  <c r="N165" i="2"/>
  <c r="N166" i="2"/>
  <c r="N167" i="2"/>
  <c r="N168" i="2"/>
  <c r="N159" i="2"/>
  <c r="N143" i="2"/>
  <c r="N144" i="2"/>
  <c r="N145" i="2"/>
  <c r="N146" i="2"/>
  <c r="N147" i="2"/>
  <c r="N148" i="2"/>
  <c r="N149" i="2"/>
  <c r="N150" i="2"/>
  <c r="N151" i="2"/>
  <c r="N142" i="2"/>
  <c r="N126" i="2"/>
  <c r="N127" i="2"/>
  <c r="N128" i="2"/>
  <c r="N129" i="2"/>
  <c r="N130" i="2"/>
  <c r="N131" i="2"/>
  <c r="Q131" i="2"/>
  <c r="R131" i="2"/>
  <c r="N132" i="2"/>
  <c r="N133" i="2"/>
  <c r="N134" i="2"/>
  <c r="N125" i="2"/>
  <c r="Q125" i="2"/>
  <c r="R125" i="2"/>
  <c r="N109" i="2"/>
  <c r="N110" i="2"/>
  <c r="N111" i="2"/>
  <c r="N112" i="2"/>
  <c r="N113" i="2"/>
  <c r="N114" i="2"/>
  <c r="N115" i="2"/>
  <c r="N116" i="2"/>
  <c r="N117" i="2"/>
  <c r="N108" i="2"/>
  <c r="N92" i="2"/>
  <c r="N93" i="2"/>
  <c r="N94" i="2"/>
  <c r="N95" i="2"/>
  <c r="N96" i="2"/>
  <c r="N97" i="2"/>
  <c r="N98" i="2"/>
  <c r="N99" i="2"/>
  <c r="N100" i="2"/>
  <c r="N91" i="2"/>
  <c r="N75" i="2"/>
  <c r="N76" i="2"/>
  <c r="N77" i="2"/>
  <c r="N78" i="2"/>
  <c r="N79" i="2"/>
  <c r="N80" i="2"/>
  <c r="N81" i="2"/>
  <c r="N82" i="2"/>
  <c r="N83" i="2"/>
  <c r="N74" i="2"/>
  <c r="N49" i="2"/>
  <c r="N48" i="2"/>
  <c r="O48" i="2"/>
  <c r="P48" i="2"/>
  <c r="Q48" i="2"/>
  <c r="R48" i="2"/>
  <c r="N40" i="2"/>
  <c r="N39" i="2"/>
  <c r="O39" i="2"/>
  <c r="P39" i="2"/>
  <c r="Q39" i="2"/>
  <c r="R39" i="2"/>
  <c r="N29" i="2"/>
  <c r="N28" i="2"/>
  <c r="N19" i="2"/>
  <c r="O19" i="2"/>
  <c r="P19" i="2"/>
  <c r="Q19" i="2"/>
  <c r="R19" i="2"/>
  <c r="R20" i="2"/>
  <c r="O575" i="2"/>
  <c r="P575" i="2"/>
  <c r="Q575" i="2"/>
  <c r="R575" i="2"/>
  <c r="O567" i="2"/>
  <c r="O568" i="2"/>
  <c r="P568" i="2"/>
  <c r="Q568" i="2"/>
  <c r="R568" i="2"/>
  <c r="O569" i="2"/>
  <c r="O570" i="2"/>
  <c r="P570" i="2"/>
  <c r="Q570" i="2"/>
  <c r="R570" i="2"/>
  <c r="O571" i="2"/>
  <c r="O572" i="2"/>
  <c r="P572" i="2"/>
  <c r="Q572" i="2"/>
  <c r="R572" i="2"/>
  <c r="O573" i="2"/>
  <c r="P573" i="2"/>
  <c r="Q573" i="2"/>
  <c r="R573" i="2"/>
  <c r="O574" i="2"/>
  <c r="P574" i="2"/>
  <c r="Q574" i="2"/>
  <c r="R574" i="2"/>
  <c r="O566" i="2"/>
  <c r="O550" i="2"/>
  <c r="O551" i="2"/>
  <c r="P551" i="2"/>
  <c r="Q551" i="2"/>
  <c r="R551" i="2"/>
  <c r="O552" i="2"/>
  <c r="P552" i="2"/>
  <c r="Q552" i="2"/>
  <c r="R552" i="2"/>
  <c r="O553" i="2"/>
  <c r="O554" i="2"/>
  <c r="O555" i="2"/>
  <c r="P555" i="2"/>
  <c r="Q555" i="2"/>
  <c r="R555" i="2"/>
  <c r="O556" i="2"/>
  <c r="P556" i="2"/>
  <c r="Q556" i="2"/>
  <c r="R556" i="2"/>
  <c r="O557" i="2"/>
  <c r="O558" i="2"/>
  <c r="P558" i="2"/>
  <c r="Q558" i="2"/>
  <c r="R558" i="2"/>
  <c r="O549" i="2"/>
  <c r="P549" i="2"/>
  <c r="Q549" i="2"/>
  <c r="R549" i="2"/>
  <c r="O533" i="2"/>
  <c r="P533" i="2"/>
  <c r="Q533" i="2"/>
  <c r="R533" i="2"/>
  <c r="O534" i="2"/>
  <c r="O535" i="2"/>
  <c r="O536" i="2"/>
  <c r="P536" i="2"/>
  <c r="Q536" i="2"/>
  <c r="R536" i="2"/>
  <c r="O537" i="2"/>
  <c r="P537" i="2"/>
  <c r="Q537" i="2"/>
  <c r="R537" i="2"/>
  <c r="O538" i="2"/>
  <c r="O539" i="2"/>
  <c r="O540" i="2"/>
  <c r="P540" i="2"/>
  <c r="Q540" i="2"/>
  <c r="R540" i="2"/>
  <c r="O541" i="2"/>
  <c r="P541" i="2"/>
  <c r="Q541" i="2"/>
  <c r="R541" i="2"/>
  <c r="O532" i="2"/>
  <c r="O516" i="2"/>
  <c r="O517" i="2"/>
  <c r="P517" i="2"/>
  <c r="Q517" i="2"/>
  <c r="R517" i="2"/>
  <c r="O518" i="2"/>
  <c r="P518" i="2"/>
  <c r="Q518" i="2"/>
  <c r="R518" i="2"/>
  <c r="O519" i="2"/>
  <c r="O520" i="2"/>
  <c r="O521" i="2"/>
  <c r="P521" i="2"/>
  <c r="Q521" i="2"/>
  <c r="R521" i="2"/>
  <c r="O522" i="2"/>
  <c r="P522" i="2"/>
  <c r="Q522" i="2"/>
  <c r="R522" i="2"/>
  <c r="O523" i="2"/>
  <c r="O524" i="2"/>
  <c r="O515" i="2"/>
  <c r="P515" i="2"/>
  <c r="Q515" i="2"/>
  <c r="R515" i="2"/>
  <c r="O499" i="2"/>
  <c r="P499" i="2"/>
  <c r="Q499" i="2"/>
  <c r="R499" i="2"/>
  <c r="O500" i="2"/>
  <c r="O501" i="2"/>
  <c r="O502" i="2"/>
  <c r="P502" i="2"/>
  <c r="Q502" i="2"/>
  <c r="R502" i="2"/>
  <c r="O503" i="2"/>
  <c r="P503" i="2"/>
  <c r="Q503" i="2"/>
  <c r="R503" i="2"/>
  <c r="O504" i="2"/>
  <c r="O505" i="2"/>
  <c r="O506" i="2"/>
  <c r="P506" i="2"/>
  <c r="Q506" i="2"/>
  <c r="R506" i="2"/>
  <c r="O507" i="2"/>
  <c r="P507" i="2"/>
  <c r="Q507" i="2"/>
  <c r="R507" i="2"/>
  <c r="O498" i="2"/>
  <c r="O482" i="2"/>
  <c r="O483" i="2"/>
  <c r="P483" i="2"/>
  <c r="Q483" i="2"/>
  <c r="R483" i="2"/>
  <c r="O484" i="2"/>
  <c r="P484" i="2"/>
  <c r="Q484" i="2"/>
  <c r="R484" i="2"/>
  <c r="O485" i="2"/>
  <c r="O486" i="2"/>
  <c r="O487" i="2"/>
  <c r="P487" i="2"/>
  <c r="Q487" i="2"/>
  <c r="R487" i="2"/>
  <c r="O488" i="2"/>
  <c r="P488" i="2"/>
  <c r="Q488" i="2"/>
  <c r="R488" i="2"/>
  <c r="O489" i="2"/>
  <c r="O490" i="2"/>
  <c r="O481" i="2"/>
  <c r="P481" i="2"/>
  <c r="O465" i="2"/>
  <c r="P465" i="2"/>
  <c r="Q465" i="2"/>
  <c r="R465" i="2"/>
  <c r="O466" i="2"/>
  <c r="O467" i="2"/>
  <c r="O468" i="2"/>
  <c r="O469" i="2"/>
  <c r="P469" i="2"/>
  <c r="Q469" i="2"/>
  <c r="R469" i="2"/>
  <c r="O470" i="2"/>
  <c r="O471" i="2"/>
  <c r="O472" i="2"/>
  <c r="P472" i="2"/>
  <c r="Q472" i="2"/>
  <c r="R472" i="2"/>
  <c r="O473" i="2"/>
  <c r="P473" i="2"/>
  <c r="Q473" i="2"/>
  <c r="R473" i="2"/>
  <c r="O464" i="2"/>
  <c r="O448" i="2"/>
  <c r="P448" i="2"/>
  <c r="Q448" i="2"/>
  <c r="R448" i="2"/>
  <c r="O449" i="2"/>
  <c r="P449" i="2"/>
  <c r="Q449" i="2"/>
  <c r="R449" i="2"/>
  <c r="O450" i="2"/>
  <c r="P450" i="2"/>
  <c r="Q450" i="2"/>
  <c r="R450" i="2"/>
  <c r="O451" i="2"/>
  <c r="O452" i="2"/>
  <c r="O453" i="2"/>
  <c r="P453" i="2"/>
  <c r="Q453" i="2"/>
  <c r="R453" i="2"/>
  <c r="O454" i="2"/>
  <c r="P454" i="2"/>
  <c r="Q454" i="2"/>
  <c r="R454" i="2"/>
  <c r="O455" i="2"/>
  <c r="O456" i="2"/>
  <c r="O447" i="2"/>
  <c r="P447" i="2"/>
  <c r="Q447" i="2"/>
  <c r="R447" i="2"/>
  <c r="O431" i="2"/>
  <c r="P431" i="2"/>
  <c r="Q431" i="2"/>
  <c r="R431" i="2"/>
  <c r="O432" i="2"/>
  <c r="O433" i="2"/>
  <c r="O434" i="2"/>
  <c r="P434" i="2"/>
  <c r="Q434" i="2"/>
  <c r="R434" i="2"/>
  <c r="O435" i="2"/>
  <c r="P435" i="2"/>
  <c r="Q435" i="2"/>
  <c r="R435" i="2"/>
  <c r="O436" i="2"/>
  <c r="O437" i="2"/>
  <c r="O438" i="2"/>
  <c r="P438" i="2"/>
  <c r="Q438" i="2"/>
  <c r="R438" i="2"/>
  <c r="O439" i="2"/>
  <c r="P439" i="2"/>
  <c r="Q439" i="2"/>
  <c r="R439" i="2"/>
  <c r="O430" i="2"/>
  <c r="O414" i="2"/>
  <c r="P414" i="2"/>
  <c r="Q414" i="2"/>
  <c r="R414" i="2"/>
  <c r="O415" i="2"/>
  <c r="P415" i="2"/>
  <c r="Q415" i="2"/>
  <c r="R415" i="2"/>
  <c r="O416" i="2"/>
  <c r="P416" i="2"/>
  <c r="Q416" i="2"/>
  <c r="R416" i="2"/>
  <c r="O417" i="2"/>
  <c r="O418" i="2"/>
  <c r="O419" i="2"/>
  <c r="P419" i="2"/>
  <c r="Q419" i="2"/>
  <c r="R419" i="2"/>
  <c r="O420" i="2"/>
  <c r="P420" i="2"/>
  <c r="Q420" i="2"/>
  <c r="R420" i="2"/>
  <c r="O421" i="2"/>
  <c r="O422" i="2"/>
  <c r="P422" i="2"/>
  <c r="Q422" i="2"/>
  <c r="R422" i="2"/>
  <c r="O413" i="2"/>
  <c r="P413" i="2"/>
  <c r="Q413" i="2"/>
  <c r="R413" i="2"/>
  <c r="O397" i="2"/>
  <c r="P397" i="2"/>
  <c r="Q397" i="2"/>
  <c r="R397" i="2"/>
  <c r="O398" i="2"/>
  <c r="O399" i="2"/>
  <c r="O400" i="2"/>
  <c r="P400" i="2"/>
  <c r="Q400" i="2"/>
  <c r="R400" i="2"/>
  <c r="O401" i="2"/>
  <c r="P401" i="2"/>
  <c r="Q401" i="2"/>
  <c r="R401" i="2"/>
  <c r="O402" i="2"/>
  <c r="O403" i="2"/>
  <c r="O404" i="2"/>
  <c r="O405" i="2"/>
  <c r="P405" i="2"/>
  <c r="Q405" i="2"/>
  <c r="R405" i="2"/>
  <c r="O396" i="2"/>
  <c r="O380" i="2"/>
  <c r="P380" i="2"/>
  <c r="Q380" i="2"/>
  <c r="R380" i="2"/>
  <c r="O381" i="2"/>
  <c r="P381" i="2"/>
  <c r="Q381" i="2"/>
  <c r="R381" i="2"/>
  <c r="O382" i="2"/>
  <c r="P382" i="2"/>
  <c r="Q382" i="2"/>
  <c r="R382" i="2"/>
  <c r="O383" i="2"/>
  <c r="O384" i="2"/>
  <c r="O385" i="2"/>
  <c r="P385" i="2"/>
  <c r="Q385" i="2"/>
  <c r="R385" i="2"/>
  <c r="O386" i="2"/>
  <c r="P386" i="2"/>
  <c r="Q386" i="2"/>
  <c r="R386" i="2"/>
  <c r="O387" i="2"/>
  <c r="O388" i="2"/>
  <c r="P388" i="2"/>
  <c r="Q388" i="2"/>
  <c r="R388" i="2"/>
  <c r="O379" i="2"/>
  <c r="P379" i="2"/>
  <c r="Q379" i="2"/>
  <c r="R379" i="2"/>
  <c r="O363" i="2"/>
  <c r="P363" i="2"/>
  <c r="Q363" i="2"/>
  <c r="R363" i="2"/>
  <c r="O364" i="2"/>
  <c r="O365" i="2"/>
  <c r="O366" i="2"/>
  <c r="P366" i="2"/>
  <c r="Q366" i="2"/>
  <c r="R366" i="2"/>
  <c r="O367" i="2"/>
  <c r="P367" i="2"/>
  <c r="Q367" i="2"/>
  <c r="R367" i="2"/>
  <c r="O368" i="2"/>
  <c r="O369" i="2"/>
  <c r="P369" i="2"/>
  <c r="Q369" i="2"/>
  <c r="R369" i="2"/>
  <c r="O370" i="2"/>
  <c r="P370" i="2"/>
  <c r="Q370" i="2"/>
  <c r="R370" i="2"/>
  <c r="O371" i="2"/>
  <c r="P371" i="2"/>
  <c r="Q371" i="2"/>
  <c r="R371" i="2"/>
  <c r="O362" i="2"/>
  <c r="O346" i="2"/>
  <c r="P346" i="2"/>
  <c r="Q346" i="2"/>
  <c r="R346" i="2"/>
  <c r="O347" i="2"/>
  <c r="P347" i="2"/>
  <c r="Q347" i="2"/>
  <c r="R347" i="2"/>
  <c r="O348" i="2"/>
  <c r="P348" i="2"/>
  <c r="Q348" i="2"/>
  <c r="R348" i="2"/>
  <c r="O349" i="2"/>
  <c r="O350" i="2"/>
  <c r="P350" i="2"/>
  <c r="Q350" i="2"/>
  <c r="R350" i="2"/>
  <c r="O351" i="2"/>
  <c r="P351" i="2"/>
  <c r="Q351" i="2"/>
  <c r="R351" i="2"/>
  <c r="O352" i="2"/>
  <c r="P352" i="2"/>
  <c r="Q352" i="2"/>
  <c r="R352" i="2"/>
  <c r="O353" i="2"/>
  <c r="O354" i="2"/>
  <c r="O345" i="2"/>
  <c r="P345" i="2"/>
  <c r="Q345" i="2"/>
  <c r="R345" i="2"/>
  <c r="O329" i="2"/>
  <c r="P329" i="2"/>
  <c r="Q329" i="2"/>
  <c r="R329" i="2"/>
  <c r="O330" i="2"/>
  <c r="O331" i="2"/>
  <c r="P331" i="2"/>
  <c r="Q331" i="2"/>
  <c r="R331" i="2"/>
  <c r="O332" i="2"/>
  <c r="P332" i="2"/>
  <c r="Q332" i="2"/>
  <c r="R332" i="2"/>
  <c r="O333" i="2"/>
  <c r="P333" i="2"/>
  <c r="Q333" i="2"/>
  <c r="R333" i="2"/>
  <c r="O334" i="2"/>
  <c r="O335" i="2"/>
  <c r="O336" i="2"/>
  <c r="P336" i="2"/>
  <c r="Q336" i="2"/>
  <c r="R336" i="2"/>
  <c r="O337" i="2"/>
  <c r="P337" i="2"/>
  <c r="Q337" i="2"/>
  <c r="R337" i="2"/>
  <c r="O328" i="2"/>
  <c r="O312" i="2"/>
  <c r="O313" i="2"/>
  <c r="P313" i="2"/>
  <c r="Q313" i="2"/>
  <c r="R313" i="2"/>
  <c r="O314" i="2"/>
  <c r="P314" i="2"/>
  <c r="Q314" i="2"/>
  <c r="R314" i="2"/>
  <c r="O315" i="2"/>
  <c r="O316" i="2"/>
  <c r="P316" i="2"/>
  <c r="Q316" i="2"/>
  <c r="R316" i="2"/>
  <c r="O317" i="2"/>
  <c r="P317" i="2"/>
  <c r="Q317" i="2"/>
  <c r="R317" i="2"/>
  <c r="O318" i="2"/>
  <c r="P318" i="2"/>
  <c r="Q318" i="2"/>
  <c r="R318" i="2"/>
  <c r="O319" i="2"/>
  <c r="O320" i="2"/>
  <c r="O311" i="2"/>
  <c r="P311" i="2"/>
  <c r="Q311" i="2"/>
  <c r="R311" i="2"/>
  <c r="O295" i="2"/>
  <c r="P295" i="2"/>
  <c r="Q295" i="2"/>
  <c r="R295" i="2"/>
  <c r="O296" i="2"/>
  <c r="O297" i="2"/>
  <c r="P297" i="2"/>
  <c r="Q297" i="2"/>
  <c r="R297" i="2"/>
  <c r="O298" i="2"/>
  <c r="P298" i="2"/>
  <c r="Q298" i="2"/>
  <c r="R298" i="2"/>
  <c r="O299" i="2"/>
  <c r="P299" i="2"/>
  <c r="Q299" i="2"/>
  <c r="R299" i="2"/>
  <c r="O300" i="2"/>
  <c r="O301" i="2"/>
  <c r="O302" i="2"/>
  <c r="P302" i="2"/>
  <c r="Q302" i="2"/>
  <c r="R302" i="2"/>
  <c r="O303" i="2"/>
  <c r="P303" i="2"/>
  <c r="Q303" i="2"/>
  <c r="R303" i="2"/>
  <c r="O294" i="2"/>
  <c r="O278" i="2"/>
  <c r="P278" i="2"/>
  <c r="Q278" i="2"/>
  <c r="R278" i="2"/>
  <c r="O279" i="2"/>
  <c r="P279" i="2"/>
  <c r="Q279" i="2"/>
  <c r="R279" i="2"/>
  <c r="O280" i="2"/>
  <c r="P280" i="2"/>
  <c r="Q280" i="2"/>
  <c r="R280" i="2"/>
  <c r="O281" i="2"/>
  <c r="O282" i="2"/>
  <c r="O283" i="2"/>
  <c r="P283" i="2"/>
  <c r="Q283" i="2"/>
  <c r="R283" i="2"/>
  <c r="O284" i="2"/>
  <c r="P284" i="2"/>
  <c r="Q284" i="2"/>
  <c r="R284" i="2"/>
  <c r="O285" i="2"/>
  <c r="O286" i="2"/>
  <c r="O277" i="2"/>
  <c r="P277" i="2"/>
  <c r="Q277" i="2"/>
  <c r="R277" i="2"/>
  <c r="O261" i="2"/>
  <c r="P261" i="2"/>
  <c r="Q261" i="2"/>
  <c r="R261" i="2"/>
  <c r="O262" i="2"/>
  <c r="O263" i="2"/>
  <c r="O264" i="2"/>
  <c r="P264" i="2"/>
  <c r="Q264" i="2"/>
  <c r="R264" i="2"/>
  <c r="O265" i="2"/>
  <c r="P265" i="2"/>
  <c r="Q265" i="2"/>
  <c r="R265" i="2"/>
  <c r="O266" i="2"/>
  <c r="O267" i="2"/>
  <c r="O268" i="2"/>
  <c r="P268" i="2"/>
  <c r="Q268" i="2"/>
  <c r="R268" i="2"/>
  <c r="O269" i="2"/>
  <c r="P269" i="2"/>
  <c r="Q269" i="2"/>
  <c r="R269" i="2"/>
  <c r="O260" i="2"/>
  <c r="O244" i="2"/>
  <c r="O245" i="2"/>
  <c r="P245" i="2"/>
  <c r="Q245" i="2"/>
  <c r="R245" i="2"/>
  <c r="O246" i="2"/>
  <c r="P246" i="2"/>
  <c r="Q246" i="2"/>
  <c r="R246" i="2"/>
  <c r="O247" i="2"/>
  <c r="O248" i="2"/>
  <c r="O249" i="2"/>
  <c r="P249" i="2"/>
  <c r="Q249" i="2"/>
  <c r="R249" i="2"/>
  <c r="O250" i="2"/>
  <c r="P250" i="2"/>
  <c r="Q250" i="2"/>
  <c r="R250" i="2"/>
  <c r="O251" i="2"/>
  <c r="O252" i="2"/>
  <c r="O243" i="2"/>
  <c r="P243" i="2"/>
  <c r="Q243" i="2"/>
  <c r="R243" i="2"/>
  <c r="O228" i="2"/>
  <c r="P228" i="2"/>
  <c r="Q228" i="2"/>
  <c r="R228" i="2"/>
  <c r="O229" i="2"/>
  <c r="O230" i="2"/>
  <c r="O231" i="2"/>
  <c r="P231" i="2"/>
  <c r="Q231" i="2"/>
  <c r="R231" i="2"/>
  <c r="O232" i="2"/>
  <c r="P232" i="2"/>
  <c r="Q232" i="2"/>
  <c r="R232" i="2"/>
  <c r="O233" i="2"/>
  <c r="O234" i="2"/>
  <c r="P234" i="2"/>
  <c r="Q234" i="2"/>
  <c r="R234" i="2"/>
  <c r="O235" i="2"/>
  <c r="P235" i="2"/>
  <c r="Q235" i="2"/>
  <c r="R235" i="2"/>
  <c r="O236" i="2"/>
  <c r="P236" i="2"/>
  <c r="Q236" i="2"/>
  <c r="R236" i="2"/>
  <c r="O227" i="2"/>
  <c r="O211" i="2"/>
  <c r="O212" i="2"/>
  <c r="P212" i="2"/>
  <c r="Q212" i="2"/>
  <c r="R212" i="2"/>
  <c r="O213" i="2"/>
  <c r="P213" i="2"/>
  <c r="Q213" i="2"/>
  <c r="R213" i="2"/>
  <c r="O214" i="2"/>
  <c r="O215" i="2"/>
  <c r="P215" i="2"/>
  <c r="Q215" i="2"/>
  <c r="R215" i="2"/>
  <c r="O216" i="2"/>
  <c r="P216" i="2"/>
  <c r="Q216" i="2"/>
  <c r="R216" i="2"/>
  <c r="O217" i="2"/>
  <c r="P217" i="2"/>
  <c r="Q217" i="2"/>
  <c r="R217" i="2"/>
  <c r="O218" i="2"/>
  <c r="O219" i="2"/>
  <c r="P219" i="2"/>
  <c r="Q219" i="2"/>
  <c r="R219" i="2"/>
  <c r="O210" i="2"/>
  <c r="P210" i="2"/>
  <c r="Q210" i="2"/>
  <c r="R210" i="2"/>
  <c r="O194" i="2"/>
  <c r="P194" i="2"/>
  <c r="Q194" i="2"/>
  <c r="R194" i="2"/>
  <c r="O195" i="2"/>
  <c r="O196" i="2"/>
  <c r="P196" i="2"/>
  <c r="Q196" i="2"/>
  <c r="R196" i="2"/>
  <c r="O197" i="2"/>
  <c r="P197" i="2"/>
  <c r="Q197" i="2"/>
  <c r="R197" i="2"/>
  <c r="O198" i="2"/>
  <c r="P198" i="2"/>
  <c r="Q198" i="2"/>
  <c r="R198" i="2"/>
  <c r="O199" i="2"/>
  <c r="O200" i="2"/>
  <c r="O201" i="2"/>
  <c r="P201" i="2"/>
  <c r="Q201" i="2"/>
  <c r="R201" i="2"/>
  <c r="O202" i="2"/>
  <c r="P202" i="2"/>
  <c r="Q202" i="2"/>
  <c r="R202" i="2"/>
  <c r="O193" i="2"/>
  <c r="O177" i="2"/>
  <c r="P177" i="2"/>
  <c r="Q177" i="2"/>
  <c r="R177" i="2"/>
  <c r="O178" i="2"/>
  <c r="P178" i="2"/>
  <c r="Q178" i="2"/>
  <c r="R178" i="2"/>
  <c r="O179" i="2"/>
  <c r="P179" i="2"/>
  <c r="Q179" i="2"/>
  <c r="R179" i="2"/>
  <c r="O180" i="2"/>
  <c r="O181" i="2"/>
  <c r="P181" i="2"/>
  <c r="Q181" i="2"/>
  <c r="R181" i="2"/>
  <c r="O182" i="2"/>
  <c r="P182" i="2"/>
  <c r="Q182" i="2"/>
  <c r="R182" i="2"/>
  <c r="O183" i="2"/>
  <c r="P183" i="2"/>
  <c r="Q183" i="2"/>
  <c r="R183" i="2"/>
  <c r="O184" i="2"/>
  <c r="O185" i="2"/>
  <c r="P185" i="2"/>
  <c r="Q185" i="2"/>
  <c r="R185" i="2"/>
  <c r="O176" i="2"/>
  <c r="P176" i="2"/>
  <c r="Q176" i="2"/>
  <c r="R176" i="2"/>
  <c r="O160" i="2"/>
  <c r="P160" i="2"/>
  <c r="Q160" i="2"/>
  <c r="R160" i="2"/>
  <c r="O161" i="2"/>
  <c r="O162" i="2"/>
  <c r="O163" i="2"/>
  <c r="P163" i="2"/>
  <c r="Q163" i="2"/>
  <c r="R163" i="2"/>
  <c r="O164" i="2"/>
  <c r="P164" i="2"/>
  <c r="Q164" i="2"/>
  <c r="R164" i="2"/>
  <c r="O165" i="2"/>
  <c r="O166" i="2"/>
  <c r="O167" i="2"/>
  <c r="P167" i="2"/>
  <c r="Q167" i="2"/>
  <c r="R167" i="2"/>
  <c r="O168" i="2"/>
  <c r="P168" i="2"/>
  <c r="Q168" i="2"/>
  <c r="R168" i="2"/>
  <c r="O159" i="2"/>
  <c r="O143" i="2"/>
  <c r="O144" i="2"/>
  <c r="P144" i="2"/>
  <c r="Q144" i="2"/>
  <c r="R144" i="2"/>
  <c r="O145" i="2"/>
  <c r="P145" i="2"/>
  <c r="Q145" i="2"/>
  <c r="R145" i="2"/>
  <c r="O146" i="2"/>
  <c r="O147" i="2"/>
  <c r="P147" i="2"/>
  <c r="Q147" i="2"/>
  <c r="R147" i="2"/>
  <c r="O148" i="2"/>
  <c r="P148" i="2"/>
  <c r="Q148" i="2"/>
  <c r="R148" i="2"/>
  <c r="O149" i="2"/>
  <c r="P149" i="2"/>
  <c r="Q149" i="2"/>
  <c r="R149" i="2"/>
  <c r="O150" i="2"/>
  <c r="O151" i="2"/>
  <c r="O142" i="2"/>
  <c r="P142" i="2"/>
  <c r="Q142" i="2"/>
  <c r="R142" i="2"/>
  <c r="O126" i="2"/>
  <c r="P126" i="2"/>
  <c r="Q126" i="2"/>
  <c r="R126" i="2"/>
  <c r="O127" i="2"/>
  <c r="O128" i="2"/>
  <c r="P128" i="2"/>
  <c r="Q128" i="2"/>
  <c r="R128" i="2"/>
  <c r="O129" i="2"/>
  <c r="P129" i="2"/>
  <c r="Q129" i="2"/>
  <c r="R129" i="2"/>
  <c r="O130" i="2"/>
  <c r="P130" i="2"/>
  <c r="Q130" i="2"/>
  <c r="R130" i="2"/>
  <c r="O131" i="2"/>
  <c r="O132" i="2"/>
  <c r="O133" i="2"/>
  <c r="O134" i="2"/>
  <c r="P134" i="2"/>
  <c r="Q134" i="2"/>
  <c r="R134" i="2"/>
  <c r="O125" i="2"/>
  <c r="O109" i="2"/>
  <c r="O110" i="2"/>
  <c r="O111" i="2"/>
  <c r="P111" i="2"/>
  <c r="Q111" i="2"/>
  <c r="R111" i="2"/>
  <c r="O112" i="2"/>
  <c r="O113" i="2"/>
  <c r="P113" i="2"/>
  <c r="Q113" i="2"/>
  <c r="R113" i="2"/>
  <c r="O114" i="2"/>
  <c r="P114" i="2"/>
  <c r="Q114" i="2"/>
  <c r="R114" i="2"/>
  <c r="O115" i="2"/>
  <c r="P115" i="2"/>
  <c r="Q115" i="2"/>
  <c r="R115" i="2"/>
  <c r="O116" i="2"/>
  <c r="O117" i="2"/>
  <c r="P117" i="2"/>
  <c r="Q117" i="2"/>
  <c r="R117" i="2"/>
  <c r="O108" i="2"/>
  <c r="P108" i="2"/>
  <c r="Q108" i="2"/>
  <c r="R108" i="2"/>
  <c r="O92" i="2"/>
  <c r="P92" i="2"/>
  <c r="Q92" i="2"/>
  <c r="R92" i="2"/>
  <c r="O93" i="2"/>
  <c r="O94" i="2"/>
  <c r="O95" i="2"/>
  <c r="P95" i="2"/>
  <c r="Q95" i="2"/>
  <c r="R95" i="2"/>
  <c r="O96" i="2"/>
  <c r="P96" i="2"/>
  <c r="Q96" i="2"/>
  <c r="R96" i="2"/>
  <c r="O97" i="2"/>
  <c r="O98" i="2"/>
  <c r="O99" i="2"/>
  <c r="P99" i="2"/>
  <c r="Q99" i="2"/>
  <c r="R99" i="2"/>
  <c r="O100" i="2"/>
  <c r="P100" i="2"/>
  <c r="Q100" i="2"/>
  <c r="R100" i="2"/>
  <c r="O91" i="2"/>
  <c r="O75" i="2"/>
  <c r="O76" i="2"/>
  <c r="P76" i="2"/>
  <c r="Q76" i="2"/>
  <c r="R76" i="2"/>
  <c r="O77" i="2"/>
  <c r="P77" i="2"/>
  <c r="Q77" i="2"/>
  <c r="R77" i="2"/>
  <c r="O78" i="2"/>
  <c r="O79" i="2"/>
  <c r="O80" i="2"/>
  <c r="P80" i="2"/>
  <c r="Q80" i="2"/>
  <c r="R80" i="2"/>
  <c r="O81" i="2"/>
  <c r="P81" i="2"/>
  <c r="Q81" i="2"/>
  <c r="R81" i="2"/>
  <c r="O82" i="2"/>
  <c r="O83" i="2"/>
  <c r="O74" i="2"/>
  <c r="P74" i="2"/>
  <c r="Q74" i="2"/>
  <c r="R74" i="2"/>
  <c r="O49" i="2"/>
  <c r="P49" i="2"/>
  <c r="Q49" i="2"/>
  <c r="R49" i="2"/>
  <c r="O40" i="2"/>
  <c r="P40" i="2"/>
  <c r="Q40" i="2"/>
  <c r="R40" i="2"/>
  <c r="O29" i="2"/>
  <c r="P29" i="2"/>
  <c r="Q29" i="2"/>
  <c r="R29" i="2"/>
  <c r="O28" i="2"/>
  <c r="P28" i="2"/>
  <c r="Q28" i="2"/>
  <c r="R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567" i="2"/>
  <c r="P569" i="2"/>
  <c r="Q569" i="2"/>
  <c r="R569" i="2"/>
  <c r="P571" i="2"/>
  <c r="P566" i="2"/>
  <c r="P550" i="2"/>
  <c r="Q550" i="2"/>
  <c r="R550" i="2"/>
  <c r="P553" i="2"/>
  <c r="P554" i="2"/>
  <c r="Q554" i="2"/>
  <c r="R554" i="2"/>
  <c r="P557" i="2"/>
  <c r="P534" i="2"/>
  <c r="P535" i="2"/>
  <c r="Q535" i="2"/>
  <c r="R535" i="2"/>
  <c r="P538" i="2"/>
  <c r="P539" i="2"/>
  <c r="Q539" i="2"/>
  <c r="R539" i="2"/>
  <c r="P532" i="2"/>
  <c r="P516" i="2"/>
  <c r="Q516" i="2"/>
  <c r="R516" i="2"/>
  <c r="P519" i="2"/>
  <c r="P520" i="2"/>
  <c r="Q520" i="2"/>
  <c r="R520" i="2"/>
  <c r="P523" i="2"/>
  <c r="P524" i="2"/>
  <c r="Q524" i="2"/>
  <c r="R524" i="2"/>
  <c r="P500" i="2"/>
  <c r="P501" i="2"/>
  <c r="Q501" i="2"/>
  <c r="R501" i="2"/>
  <c r="P504" i="2"/>
  <c r="P505" i="2"/>
  <c r="Q505" i="2"/>
  <c r="R505" i="2"/>
  <c r="P498" i="2"/>
  <c r="P482" i="2"/>
  <c r="Q482" i="2"/>
  <c r="R482" i="2"/>
  <c r="P485" i="2"/>
  <c r="P486" i="2"/>
  <c r="Q486" i="2"/>
  <c r="R486" i="2"/>
  <c r="P489" i="2"/>
  <c r="P490" i="2"/>
  <c r="Q490" i="2"/>
  <c r="R490" i="2"/>
  <c r="Q481" i="2"/>
  <c r="R481" i="2"/>
  <c r="P466" i="2"/>
  <c r="P467" i="2"/>
  <c r="P468" i="2"/>
  <c r="Q468" i="2"/>
  <c r="R468" i="2"/>
  <c r="P470" i="2"/>
  <c r="P471" i="2"/>
  <c r="Q471" i="2"/>
  <c r="R471" i="2"/>
  <c r="P464" i="2"/>
  <c r="P451" i="2"/>
  <c r="P452" i="2"/>
  <c r="Q452" i="2"/>
  <c r="R452" i="2"/>
  <c r="P455" i="2"/>
  <c r="P456" i="2"/>
  <c r="Q456" i="2"/>
  <c r="R456" i="2"/>
  <c r="P432" i="2"/>
  <c r="P433" i="2"/>
  <c r="Q433" i="2"/>
  <c r="R433" i="2"/>
  <c r="P436" i="2"/>
  <c r="P437" i="2"/>
  <c r="Q437" i="2"/>
  <c r="R437" i="2"/>
  <c r="P430" i="2"/>
  <c r="P417" i="2"/>
  <c r="P418" i="2"/>
  <c r="Q418" i="2"/>
  <c r="R418" i="2"/>
  <c r="P421" i="2"/>
  <c r="P398" i="2"/>
  <c r="P399" i="2"/>
  <c r="Q399" i="2"/>
  <c r="R399" i="2"/>
  <c r="P402" i="2"/>
  <c r="P403" i="2"/>
  <c r="Q403" i="2"/>
  <c r="R403" i="2"/>
  <c r="P404" i="2"/>
  <c r="Q404" i="2"/>
  <c r="R404" i="2"/>
  <c r="P396" i="2"/>
  <c r="P383" i="2"/>
  <c r="P384" i="2"/>
  <c r="Q384" i="2"/>
  <c r="R384" i="2"/>
  <c r="P387" i="2"/>
  <c r="P364" i="2"/>
  <c r="P365" i="2"/>
  <c r="Q365" i="2"/>
  <c r="R365" i="2"/>
  <c r="P368" i="2"/>
  <c r="P362" i="2"/>
  <c r="P349" i="2"/>
  <c r="P353" i="2"/>
  <c r="P354" i="2"/>
  <c r="Q354" i="2"/>
  <c r="R354" i="2"/>
  <c r="P330" i="2"/>
  <c r="P334" i="2"/>
  <c r="P335" i="2"/>
  <c r="Q335" i="2"/>
  <c r="R335" i="2"/>
  <c r="P328" i="2"/>
  <c r="P312" i="2"/>
  <c r="Q312" i="2"/>
  <c r="R312" i="2"/>
  <c r="P315" i="2"/>
  <c r="P319" i="2"/>
  <c r="P320" i="2"/>
  <c r="Q320" i="2"/>
  <c r="R320" i="2"/>
  <c r="P296" i="2"/>
  <c r="P300" i="2"/>
  <c r="P301" i="2"/>
  <c r="Q301" i="2"/>
  <c r="R301" i="2"/>
  <c r="P294" i="2"/>
  <c r="P281" i="2"/>
  <c r="P282" i="2"/>
  <c r="Q282" i="2"/>
  <c r="R282" i="2"/>
  <c r="P285" i="2"/>
  <c r="P286" i="2"/>
  <c r="Q286" i="2"/>
  <c r="R286" i="2"/>
  <c r="P262" i="2"/>
  <c r="P263" i="2"/>
  <c r="Q263" i="2"/>
  <c r="R263" i="2"/>
  <c r="P266" i="2"/>
  <c r="P267" i="2"/>
  <c r="Q267" i="2"/>
  <c r="R267" i="2"/>
  <c r="P260" i="2"/>
  <c r="P244" i="2"/>
  <c r="Q244" i="2"/>
  <c r="R244" i="2"/>
  <c r="P247" i="2"/>
  <c r="P248" i="2"/>
  <c r="Q248" i="2"/>
  <c r="R248" i="2"/>
  <c r="P251" i="2"/>
  <c r="P252" i="2"/>
  <c r="Q252" i="2"/>
  <c r="R252" i="2"/>
  <c r="P229" i="2"/>
  <c r="P230" i="2"/>
  <c r="Q230" i="2"/>
  <c r="R230" i="2"/>
  <c r="P233" i="2"/>
  <c r="P227" i="2"/>
  <c r="P211" i="2"/>
  <c r="Q211" i="2"/>
  <c r="R211" i="2"/>
  <c r="P214" i="2"/>
  <c r="P218" i="2"/>
  <c r="P195" i="2"/>
  <c r="P199" i="2"/>
  <c r="P200" i="2"/>
  <c r="Q200" i="2"/>
  <c r="R200" i="2"/>
  <c r="P193" i="2"/>
  <c r="P180" i="2"/>
  <c r="Q180" i="2"/>
  <c r="R180" i="2"/>
  <c r="P184" i="2"/>
  <c r="Q184" i="2"/>
  <c r="R184" i="2"/>
  <c r="P161" i="2"/>
  <c r="P162" i="2"/>
  <c r="Q162" i="2"/>
  <c r="R162" i="2"/>
  <c r="P165" i="2"/>
  <c r="P166" i="2"/>
  <c r="P159" i="2"/>
  <c r="P143" i="2"/>
  <c r="Q143" i="2"/>
  <c r="R143" i="2"/>
  <c r="P146" i="2"/>
  <c r="P150" i="2"/>
  <c r="P151" i="2"/>
  <c r="Q151" i="2"/>
  <c r="R151" i="2"/>
  <c r="P127" i="2"/>
  <c r="P131" i="2"/>
  <c r="P132" i="2"/>
  <c r="Q132" i="2"/>
  <c r="R132" i="2"/>
  <c r="P133" i="2"/>
  <c r="Q133" i="2"/>
  <c r="R133" i="2"/>
  <c r="P125" i="2"/>
  <c r="P109" i="2"/>
  <c r="Q109" i="2"/>
  <c r="R109" i="2"/>
  <c r="P110" i="2"/>
  <c r="Q110" i="2"/>
  <c r="R110" i="2"/>
  <c r="P112" i="2"/>
  <c r="P116" i="2"/>
  <c r="P93" i="2"/>
  <c r="P94" i="2"/>
  <c r="Q94" i="2"/>
  <c r="R94" i="2"/>
  <c r="P97" i="2"/>
  <c r="P98" i="2"/>
  <c r="Q98" i="2"/>
  <c r="R98" i="2"/>
  <c r="P91" i="2"/>
  <c r="P75" i="2"/>
  <c r="Q75" i="2"/>
  <c r="R75" i="2"/>
  <c r="P78" i="2"/>
  <c r="P79" i="2"/>
  <c r="Q79" i="2"/>
  <c r="R79" i="2"/>
  <c r="P82" i="2"/>
  <c r="P83" i="2"/>
  <c r="Q83" i="2"/>
  <c r="R83" i="2"/>
  <c r="Q166" i="2"/>
  <c r="R166" i="2"/>
  <c r="Q467" i="2"/>
  <c r="R467" i="2"/>
  <c r="Q455" i="2"/>
  <c r="R455" i="2"/>
  <c r="Q396" i="2"/>
  <c r="R396" i="2"/>
  <c r="Q464" i="2"/>
  <c r="R464" i="2"/>
  <c r="Q421" i="2"/>
  <c r="R421" i="2"/>
  <c r="Q430" i="2"/>
  <c r="R430" i="2"/>
  <c r="Q247" i="2"/>
  <c r="R247" i="2"/>
  <c r="Q294" i="2"/>
  <c r="R294" i="2"/>
  <c r="Q534" i="2"/>
  <c r="R534" i="2"/>
  <c r="R542" i="2"/>
  <c r="Q233" i="2"/>
  <c r="R233" i="2"/>
  <c r="Q362" i="2"/>
  <c r="R362" i="2"/>
  <c r="Q364" i="2"/>
  <c r="R364" i="2"/>
  <c r="Q436" i="2"/>
  <c r="R436" i="2"/>
  <c r="Q93" i="2"/>
  <c r="R93" i="2"/>
  <c r="Q78" i="2"/>
  <c r="R78" i="2"/>
  <c r="Q97" i="2"/>
  <c r="R97" i="2"/>
  <c r="Q498" i="2"/>
  <c r="R498" i="2"/>
  <c r="Q159" i="2"/>
  <c r="R159" i="2"/>
  <c r="Q500" i="2"/>
  <c r="R500" i="2"/>
  <c r="Q519" i="2"/>
  <c r="R519" i="2"/>
  <c r="Q296" i="2"/>
  <c r="R296" i="2"/>
  <c r="Q165" i="2"/>
  <c r="R165" i="2"/>
  <c r="Q199" i="2"/>
  <c r="R199" i="2"/>
  <c r="Q285" i="2"/>
  <c r="R285" i="2"/>
  <c r="R41" i="2"/>
  <c r="Q489" i="2"/>
  <c r="R489" i="2"/>
  <c r="R491" i="2"/>
  <c r="Q146" i="2"/>
  <c r="R146" i="2"/>
  <c r="Q319" i="2"/>
  <c r="R319" i="2"/>
  <c r="Q315" i="2"/>
  <c r="R315" i="2"/>
  <c r="Q91" i="2"/>
  <c r="R91" i="2"/>
  <c r="R101" i="2"/>
  <c r="Q127" i="2"/>
  <c r="R127" i="2"/>
  <c r="R135" i="2"/>
  <c r="R186" i="2"/>
  <c r="Q251" i="2"/>
  <c r="R251" i="2"/>
  <c r="Q218" i="2"/>
  <c r="R218" i="2"/>
  <c r="Q262" i="2"/>
  <c r="R262" i="2"/>
  <c r="Q402" i="2"/>
  <c r="R402" i="2"/>
  <c r="Q417" i="2"/>
  <c r="R417" i="2"/>
  <c r="R423" i="2"/>
  <c r="Q557" i="2"/>
  <c r="R557" i="2"/>
  <c r="R559" i="2"/>
  <c r="Q266" i="2"/>
  <c r="R266" i="2"/>
  <c r="Q353" i="2"/>
  <c r="R353" i="2"/>
  <c r="R50" i="2"/>
  <c r="Q116" i="2"/>
  <c r="R116" i="2"/>
  <c r="Q82" i="2"/>
  <c r="R82" i="2"/>
  <c r="Q112" i="2"/>
  <c r="R112" i="2"/>
  <c r="R118" i="2"/>
  <c r="Q150" i="2"/>
  <c r="R150" i="2"/>
  <c r="Q161" i="2"/>
  <c r="R161" i="2"/>
  <c r="Q214" i="2"/>
  <c r="R214" i="2"/>
  <c r="Q281" i="2"/>
  <c r="R281" i="2"/>
  <c r="R287" i="2"/>
  <c r="Q300" i="2"/>
  <c r="R300" i="2"/>
  <c r="R304" i="2"/>
  <c r="Q330" i="2"/>
  <c r="R330" i="2"/>
  <c r="Q451" i="2"/>
  <c r="R451" i="2"/>
  <c r="R457" i="2"/>
  <c r="Q466" i="2"/>
  <c r="R466" i="2"/>
  <c r="R474" i="2"/>
  <c r="Q523" i="2"/>
  <c r="R523" i="2"/>
  <c r="Q571" i="2"/>
  <c r="R571" i="2"/>
  <c r="Q193" i="2"/>
  <c r="R193" i="2"/>
  <c r="Q195" i="2"/>
  <c r="R195" i="2"/>
  <c r="R203" i="2"/>
  <c r="Q227" i="2"/>
  <c r="R227" i="2"/>
  <c r="Q229" i="2"/>
  <c r="R229" i="2"/>
  <c r="Q260" i="2"/>
  <c r="R260" i="2"/>
  <c r="R270" i="2"/>
  <c r="Q334" i="2"/>
  <c r="R334" i="2"/>
  <c r="Q349" i="2"/>
  <c r="R349" i="2"/>
  <c r="Q368" i="2"/>
  <c r="R368" i="2"/>
  <c r="R372" i="2"/>
  <c r="Q387" i="2"/>
  <c r="R387" i="2"/>
  <c r="R389" i="2"/>
  <c r="Q567" i="2"/>
  <c r="R567" i="2"/>
  <c r="R84" i="2"/>
  <c r="R152" i="2"/>
  <c r="R253" i="2"/>
  <c r="R406" i="2"/>
  <c r="R30" i="2"/>
  <c r="R169" i="2"/>
  <c r="R220" i="2"/>
  <c r="R508" i="2"/>
  <c r="R67" i="2"/>
  <c r="R355" i="2"/>
  <c r="R525" i="2"/>
  <c r="R321" i="2"/>
  <c r="R440" i="2"/>
  <c r="R338" i="2"/>
  <c r="R576" i="2"/>
  <c r="R237" i="2"/>
  <c r="R580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family val="2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family val="2"/>
          </rPr>
          <t xml:space="preserve">Pasirinkti iš sąrašo langelyje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<sst xmlns="http://schemas.openxmlformats.org/spreadsheetml/2006/main" count="701" uniqueCount="232">
  <si>
    <t>2021m. Vasario mėn. 11d.</t>
  </si>
  <si>
    <t>Pareiškėjas:</t>
  </si>
  <si>
    <t>Lietuvos vandens slidininkų ir vandenlentininkų federacija</t>
  </si>
  <si>
    <t>Lietuvos vandens slidininkų sąjunga</t>
  </si>
  <si>
    <t xml:space="preserve">           (Pareiškėjo pavadinimas)</t>
  </si>
  <si>
    <t>Žemaitės g. 6, LT-03117 Vilnius, tel. +37069935500, el.p.: vandensslidinejimas@gmail.com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</si>
  <si>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</si>
  <si>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</si>
  <si>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</si>
  <si>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</si>
  <si>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</si>
  <si>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</si>
  <si>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</si>
  <si>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</si>
  <si>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</si>
  <si>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</si>
  <si>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</si>
  <si>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</si>
  <si>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</si>
  <si>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</si>
  <si>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</si>
  <si>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</si>
  <si>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</si>
  <si>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</si>
  <si>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</si>
  <si>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</si>
  <si>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</si>
  <si>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2017m. Europos vandens slidinėjimo čempionatas</t>
  </si>
  <si>
    <t xml:space="preserve">(sporto renginio pavadinimas) </t>
  </si>
  <si>
    <t>Ričardas Lažinskas</t>
  </si>
  <si>
    <t>šuoliai nuo tramplyno</t>
  </si>
  <si>
    <t>neolimpinė</t>
  </si>
  <si>
    <t>EČ</t>
  </si>
  <si>
    <t>Taip</t>
  </si>
  <si>
    <t>Iš viso:</t>
  </si>
  <si>
    <t>PRIDEDAMA. ____________________________________________________________________________________________________</t>
  </si>
  <si>
    <t>http://www.iwwfed-ea.org/competition.php?cc=T-17EAC001&amp;page=men_jump_results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</si>
  <si>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</si>
  <si>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2017 m. Pasaulio vandens slidinėjimo čempionatas</t>
  </si>
  <si>
    <t>Nuoroda į protokolą:</t>
  </si>
  <si>
    <t>PČ</t>
  </si>
  <si>
    <t>slalomas</t>
  </si>
  <si>
    <t>Ne</t>
  </si>
  <si>
    <t>http://www.iwwfed-ea.org/competition.php?cc=T-17IWWF03&amp;page=men_jump_results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</si>
  <si>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</si>
  <si>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2018 m. Europos vandenlenčiu čempionatas</t>
  </si>
  <si>
    <t>Motiejus Lisauskas</t>
  </si>
  <si>
    <t>Figūrų atlikimas</t>
  </si>
  <si>
    <t>Domantas Kazickas</t>
  </si>
  <si>
    <t>http://myzone.cablewakeboard.net/en/116/?sub=6&amp;comp=1605</t>
  </si>
  <si>
    <t>2019 m. Europos vandenlenčiu čempionatas</t>
  </si>
  <si>
    <t>Danielius Kriščiūnas</t>
  </si>
  <si>
    <t>Guoda Saulė Malinauskaitė</t>
  </si>
  <si>
    <t>http://myzone.cablewakeboard.net/en/116/?sub=3</t>
  </si>
  <si>
    <t>2020 m. Europos vandens slidinėjimo čempionatas</t>
  </si>
  <si>
    <t>https://www.waterskieurope.com/2020/06/30/2020-europe-titled-events/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</si>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</sst>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1" fillId="0" borderId="0" xfId="2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1" fillId="0" borderId="8" xfId="2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ipersaitas" xfId="2" builtinId="8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myzone.cablewakeboard.net/en/116/?sub=6&amp;comp=160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www.iwwfed-ea.org/competition.php?cc=T-17IWWF03&amp;page=men_jump_results" TargetMode="External"/><Relationship Id="rId1" Type="http://schemas.openxmlformats.org/officeDocument/2006/relationships/hyperlink" Target="http://www.iwwfed-ea.org/competition.php?cc=T-17EAC001&amp;page=men_jump_result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waterskieurope.com/2020/06/30/2020-europe-titled-events/" TargetMode="External"/><Relationship Id="rId4" Type="http://schemas.openxmlformats.org/officeDocument/2006/relationships/hyperlink" Target="http://myzone.cablewakeboard.net/en/116/?sub=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592"/>
  <sheetViews>
    <sheetView tabSelected="1" topLeftCell="A53" zoomScaleNormal="100" workbookViewId="0">
      <selection activeCell="A55" sqref="A55:P5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6" t="s">
        <v>1</v>
      </c>
      <c r="C3" s="65" t="s">
        <v>2</v>
      </c>
      <c r="D3" s="65"/>
      <c r="E3" s="65"/>
      <c r="F3" s="65"/>
      <c r="G3" s="65"/>
      <c r="H3" s="65"/>
      <c r="I3" s="65"/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 hidden="1">
      <c r="A5" s="77" t="s">
        <v>3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8"/>
    </row>
    <row r="6" spans="1:18" ht="18.75">
      <c r="A6" s="84" t="s">
        <v>4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"/>
    </row>
    <row r="7" spans="1:18" s="8" customFormat="1" ht="15.75">
      <c r="A7" s="61"/>
      <c r="B7" s="94" t="s">
        <v>5</v>
      </c>
      <c r="C7" s="94"/>
      <c r="D7" s="94"/>
      <c r="E7" s="94"/>
      <c r="F7" s="94"/>
      <c r="G7" s="94"/>
      <c r="H7" s="94"/>
      <c r="I7" s="57"/>
      <c r="J7" s="57"/>
      <c r="K7" s="57"/>
      <c r="L7" s="57"/>
      <c r="M7" s="57"/>
      <c r="N7" s="57"/>
      <c r="O7" s="57"/>
      <c r="P7" s="57"/>
      <c r="Q7" s="57"/>
    </row>
    <row r="8" spans="1:18" s="8" customFormat="1" ht="18">
      <c r="A8" s="61"/>
      <c r="B8" s="85" t="s">
        <v>6</v>
      </c>
      <c r="C8" s="85"/>
      <c r="D8" s="85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1:18" s="8" customFormat="1" ht="15.75">
      <c r="A9" s="61"/>
      <c r="B9" s="47">
        <v>193122120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</row>
    <row r="10" spans="1:18" s="8" customFormat="1" ht="18">
      <c r="A10" s="61"/>
      <c r="B10" s="59" t="s">
        <v>7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</row>
    <row r="11" spans="1:18" s="8" customFormat="1" ht="16.899999999999999" customHeight="1">
      <c r="A11" s="95" t="s">
        <v>8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9" t="s">
        <v>9</v>
      </c>
      <c r="B13" s="90" t="s">
        <v>10</v>
      </c>
      <c r="C13" s="90" t="s">
        <v>11</v>
      </c>
      <c r="D13" s="90" t="s">
        <v>12</v>
      </c>
      <c r="E13" s="86" t="s">
        <v>13</v>
      </c>
      <c r="F13" s="81"/>
      <c r="G13" s="82"/>
      <c r="H13" s="82"/>
      <c r="I13" s="82"/>
      <c r="J13" s="82"/>
      <c r="K13" s="82"/>
      <c r="L13" s="82"/>
      <c r="M13" s="82"/>
      <c r="N13" s="82"/>
      <c r="O13" s="83"/>
      <c r="P13" s="88" t="s">
        <v>14</v>
      </c>
      <c r="Q13" s="101" t="s">
        <v>15</v>
      </c>
      <c r="R13" s="96" t="s">
        <v>16</v>
      </c>
    </row>
    <row r="14" spans="1:18" s="8" customFormat="1" ht="45" customHeight="1">
      <c r="A14" s="99"/>
      <c r="B14" s="90"/>
      <c r="C14" s="90"/>
      <c r="D14" s="90"/>
      <c r="E14" s="100"/>
      <c r="F14" s="86" t="s">
        <v>17</v>
      </c>
      <c r="G14" s="86" t="s">
        <v>18</v>
      </c>
      <c r="H14" s="86" t="s">
        <v>19</v>
      </c>
      <c r="I14" s="91" t="s">
        <v>20</v>
      </c>
      <c r="J14" s="86" t="s">
        <v>21</v>
      </c>
      <c r="K14" s="86" t="s">
        <v>22</v>
      </c>
      <c r="L14" s="86" t="s">
        <v>23</v>
      </c>
      <c r="M14" s="86" t="s">
        <v>24</v>
      </c>
      <c r="N14" s="79" t="s">
        <v>25</v>
      </c>
      <c r="O14" s="79" t="s">
        <v>26</v>
      </c>
      <c r="P14" s="89"/>
      <c r="Q14" s="102"/>
      <c r="R14" s="97"/>
    </row>
    <row r="15" spans="1:18" s="8" customFormat="1" ht="76.150000000000006" customHeight="1">
      <c r="A15" s="99"/>
      <c r="B15" s="90"/>
      <c r="C15" s="90"/>
      <c r="D15" s="90"/>
      <c r="E15" s="87"/>
      <c r="F15" s="87"/>
      <c r="G15" s="87"/>
      <c r="H15" s="87"/>
      <c r="I15" s="92"/>
      <c r="J15" s="87"/>
      <c r="K15" s="87"/>
      <c r="L15" s="87"/>
      <c r="M15" s="87"/>
      <c r="N15" s="80"/>
      <c r="O15" s="80"/>
      <c r="P15" s="89"/>
      <c r="Q15" s="103"/>
      <c r="R15" s="98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 ht="14.1" customHeight="1">
      <c r="A17" s="69" t="s">
        <v>27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58"/>
      <c r="R17" s="8"/>
      <c r="S17" s="8"/>
    </row>
    <row r="18" spans="1:19" ht="16.899999999999999" customHeight="1">
      <c r="A18" s="71" t="s">
        <v>28</v>
      </c>
      <c r="B18" s="72"/>
      <c r="C18" s="72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8"/>
      <c r="R18" s="8"/>
      <c r="S18" s="8"/>
    </row>
    <row r="19" spans="1:19">
      <c r="A19" s="62">
        <v>1</v>
      </c>
      <c r="B19" s="62" t="s">
        <v>29</v>
      </c>
      <c r="C19" s="12" t="s">
        <v>30</v>
      </c>
      <c r="D19" s="62" t="s">
        <v>31</v>
      </c>
      <c r="E19" s="62">
        <v>1</v>
      </c>
      <c r="F19" s="62" t="s">
        <v>32</v>
      </c>
      <c r="G19" s="62">
        <v>1</v>
      </c>
      <c r="H19" s="62" t="s">
        <v>33</v>
      </c>
      <c r="I19" s="62"/>
      <c r="J19" s="62">
        <v>18</v>
      </c>
      <c r="K19" s="62">
        <v>21</v>
      </c>
      <c r="L19" s="62">
        <v>10</v>
      </c>
      <c r="M19" s="62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29.234999999999999</v>
      </c>
      <c r="O19" s="9">
        <f>IF(F19="OŽ",N19,IF(H19="Ne",IF(J19*0.3&lt;J19-L19,N19,0),IF(J19*0.1&lt;J19-L19,N19,0)))</f>
        <v>29.234999999999999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4.8959999999999999</v>
      </c>
      <c r="Q19" s="11">
        <f>IF(ISERROR(P19*100/N19),0,(P19*100/N19))</f>
        <v>16.747049769112365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13.6524</v>
      </c>
      <c r="S19" s="20"/>
    </row>
    <row r="20" spans="1:19" s="8" customFormat="1" ht="15.75" customHeight="1">
      <c r="A20" s="66" t="s">
        <v>34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  <c r="R20" s="10">
        <f>SUM(R19:R19)</f>
        <v>13.6524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35</v>
      </c>
      <c r="B22" s="24"/>
      <c r="C22" s="112" t="s">
        <v>36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</row>
    <row r="23" spans="1:19" s="8" customFormat="1" ht="15" customHeight="1">
      <c r="A23" s="48" t="s">
        <v>37</v>
      </c>
      <c r="B23" s="48"/>
      <c r="C23" s="48"/>
      <c r="D23" s="48"/>
      <c r="E23" s="48"/>
      <c r="F23" s="48"/>
      <c r="G23" s="48"/>
      <c r="H23" s="48"/>
      <c r="I23" s="48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8"/>
      <c r="B24" s="48"/>
      <c r="C24" s="48"/>
      <c r="D24" s="48"/>
      <c r="E24" s="48"/>
      <c r="F24" s="48"/>
      <c r="G24" s="48"/>
      <c r="H24" s="48"/>
      <c r="I24" s="48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 ht="14.1" customHeight="1">
      <c r="A25" s="69" t="s">
        <v>38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58"/>
    </row>
    <row r="26" spans="1:19" s="8" customFormat="1" ht="16.899999999999999" customHeight="1">
      <c r="A26" s="71" t="s">
        <v>28</v>
      </c>
      <c r="B26" s="72"/>
      <c r="C26" s="72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8"/>
    </row>
    <row r="27" spans="1:19" s="8" customFormat="1">
      <c r="A27" s="69" t="s">
        <v>39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58"/>
    </row>
    <row r="28" spans="1:19" s="8" customFormat="1">
      <c r="A28" s="62">
        <v>1</v>
      </c>
      <c r="B28" s="62" t="s">
        <v>29</v>
      </c>
      <c r="C28" s="12" t="s">
        <v>30</v>
      </c>
      <c r="D28" s="62" t="s">
        <v>31</v>
      </c>
      <c r="E28" s="62">
        <v>1</v>
      </c>
      <c r="F28" s="62" t="s">
        <v>40</v>
      </c>
      <c r="G28" s="62">
        <v>2</v>
      </c>
      <c r="H28" s="62" t="s">
        <v>33</v>
      </c>
      <c r="I28" s="62"/>
      <c r="J28" s="62">
        <v>39</v>
      </c>
      <c r="K28" s="62">
        <v>32</v>
      </c>
      <c r="L28" s="62">
        <v>27</v>
      </c>
      <c r="M28" s="62" t="s">
        <v>33</v>
      </c>
      <c r="N28" s="3">
        <f t="shared" ref="N28:N29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17.509999999999998</v>
      </c>
      <c r="O28" s="9">
        <f t="shared" ref="O28:O29" si="1">IF(F28="OŽ",N28,IF(H28="Ne",IF(J28*0.3&lt;J28-L28,N28,0),IF(J28*0.1&lt;J28-L28,N28,0)))</f>
        <v>17.509999999999998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6.7349999999999994</v>
      </c>
      <c r="Q28" s="11">
        <f>IF(ISERROR(P28*100/N28),0,(P28*100/N28))</f>
        <v>38.463735008566537</v>
      </c>
      <c r="R28" s="10">
        <f t="shared" ref="R28:R29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17.072249999999997</v>
      </c>
    </row>
    <row r="29" spans="1:19" s="8" customFormat="1">
      <c r="A29" s="62">
        <v>2</v>
      </c>
      <c r="B29" s="62" t="s">
        <v>29</v>
      </c>
      <c r="C29" s="12" t="s">
        <v>41</v>
      </c>
      <c r="D29" s="62" t="s">
        <v>31</v>
      </c>
      <c r="E29" s="62">
        <v>1</v>
      </c>
      <c r="F29" s="62" t="s">
        <v>40</v>
      </c>
      <c r="G29" s="62">
        <v>2</v>
      </c>
      <c r="H29" s="62" t="s">
        <v>33</v>
      </c>
      <c r="I29" s="62"/>
      <c r="J29" s="62">
        <v>61</v>
      </c>
      <c r="K29" s="62">
        <v>32</v>
      </c>
      <c r="L29" s="62">
        <v>37</v>
      </c>
      <c r="M29" s="62" t="s">
        <v>42</v>
      </c>
      <c r="N29" s="3">
        <f t="shared" si="0"/>
        <v>0</v>
      </c>
      <c r="O29" s="9">
        <f t="shared" si="1"/>
        <v>0</v>
      </c>
      <c r="P29" s="4">
        <f t="shared" ref="P29" si="3"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0</v>
      </c>
      <c r="Q29" s="11">
        <f t="shared" ref="Q29" si="4">IF(ISERROR(P29*100/N29),0,(P29*100/N29))</f>
        <v>0</v>
      </c>
      <c r="R29" s="10">
        <f t="shared" si="2"/>
        <v>0</v>
      </c>
    </row>
    <row r="30" spans="1:19" s="8" customFormat="1" ht="15.75" customHeight="1">
      <c r="A30" s="66" t="s">
        <v>34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8"/>
      <c r="R30" s="10">
        <f>SUM(R28:R29)</f>
        <v>17.072249999999997</v>
      </c>
    </row>
    <row r="31" spans="1:19" s="8" customFormat="1" ht="15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.75" customHeight="1">
      <c r="A32" s="24" t="s">
        <v>35</v>
      </c>
      <c r="B32" s="24"/>
      <c r="C32" s="112" t="s">
        <v>43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9" s="8" customFormat="1" ht="15.75" customHeight="1">
      <c r="A33" s="48" t="s">
        <v>44</v>
      </c>
      <c r="B33" s="48"/>
      <c r="C33" s="48"/>
      <c r="D33" s="48"/>
      <c r="E33" s="48"/>
      <c r="F33" s="48"/>
      <c r="G33" s="48"/>
      <c r="H33" s="48"/>
      <c r="I33" s="48"/>
      <c r="J33" s="15"/>
      <c r="K33" s="15"/>
      <c r="L33" s="15"/>
      <c r="M33" s="15"/>
      <c r="N33" s="15"/>
      <c r="O33" s="15"/>
      <c r="P33" s="15"/>
      <c r="Q33" s="15"/>
      <c r="R33" s="16"/>
    </row>
    <row r="34" spans="1:19" s="8" customFormat="1" ht="15.75" customHeight="1">
      <c r="A34" s="48"/>
      <c r="B34" s="48"/>
      <c r="C34" s="48"/>
      <c r="D34" s="48"/>
      <c r="E34" s="48"/>
      <c r="F34" s="48"/>
      <c r="G34" s="48"/>
      <c r="H34" s="48"/>
      <c r="I34" s="48"/>
      <c r="J34" s="15"/>
      <c r="K34" s="15"/>
      <c r="L34" s="15"/>
      <c r="M34" s="15"/>
      <c r="N34" s="15"/>
      <c r="O34" s="15"/>
      <c r="P34" s="15"/>
      <c r="Q34" s="15"/>
      <c r="R34" s="16"/>
    </row>
    <row r="35" spans="1:19" s="8" customFormat="1" ht="5.45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9" s="8" customFormat="1" ht="13.9" customHeight="1">
      <c r="A36" s="69" t="s">
        <v>45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58"/>
    </row>
    <row r="37" spans="1:19" s="8" customFormat="1" ht="13.9" customHeight="1">
      <c r="A37" s="71" t="s">
        <v>28</v>
      </c>
      <c r="B37" s="72"/>
      <c r="C37" s="72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8"/>
    </row>
    <row r="38" spans="1:19" s="8" customFormat="1">
      <c r="A38" s="69" t="s">
        <v>39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58"/>
    </row>
    <row r="39" spans="1:19" s="8" customFormat="1">
      <c r="A39" s="62">
        <v>1</v>
      </c>
      <c r="B39" s="62" t="s">
        <v>46</v>
      </c>
      <c r="C39" s="12" t="s">
        <v>47</v>
      </c>
      <c r="D39" s="62" t="s">
        <v>31</v>
      </c>
      <c r="E39" s="62">
        <v>1</v>
      </c>
      <c r="F39" s="62" t="s">
        <v>32</v>
      </c>
      <c r="G39" s="62">
        <v>1</v>
      </c>
      <c r="H39" s="62" t="s">
        <v>33</v>
      </c>
      <c r="I39" s="62"/>
      <c r="J39" s="62">
        <v>42</v>
      </c>
      <c r="K39" s="62">
        <v>20</v>
      </c>
      <c r="L39" s="62">
        <v>33</v>
      </c>
      <c r="M39" s="62" t="s">
        <v>33</v>
      </c>
      <c r="N39" s="3">
        <f t="shared" ref="N39:N40" si="5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0,1,IF(OR(F39="PČ",F39="PŽ",F39="PT"),IF(J39&lt;32,J39/32,1),1))* IF(L39&lt;0,1,IF(OR(F39="EČ",F39="EŽ",F39="JOŽ",F39="JPČ",F39="NEAK"),IF(J39&lt;24,J39/24,1),1))*IF(L39&lt;0,1,IF(OR(F39="PČneol",F39="JEČ",F39="JEOF",F39="JnPČ",F39="JnEČ",F39="JčPČ",F39="JčEČ"),IF(J39&lt;16,J39/16,1),1))*IF(L39&lt;0,1,IF(F39="EČneol",IF(J39&lt;8,J39/8,1),1))</f>
        <v>0</v>
      </c>
      <c r="O39" s="9">
        <f t="shared" ref="O39:O40" si="6">IF(F39="OŽ",N39,IF(H39="Ne",IF(J39*0.3&lt;J39-L39,N39,0),IF(J39*0.1&lt;J39-L39,N39,0)))</f>
        <v>0</v>
      </c>
      <c r="P39" s="4">
        <f t="shared" ref="P39" si="7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" si="8">IF(ISERROR(P39*100/N39),0,(P39*100/N39))</f>
        <v>0</v>
      </c>
      <c r="R39" s="10">
        <f t="shared" ref="R39:R40" si="9">IF(Q39&lt;=30,O39+P39,O39+O39*0.3)*IF(G39=1,0.4,IF(G39=2,0.75,IF(G39="1 (kas 4 m. 1 k. nerengiamos)",0.52,1)))*IF(D39="olimpinė",1,IF(M39="Ne",0.5,1))*IF(OR(A$5="Lietuvos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federacija"),IF(OR(J39&lt;8,K39&lt;16),0,1),1)*E39*IF(I39&lt;=1,1,1/I39)*IF(OR(A$5="Lietuvos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" spans="1:19" s="8" customFormat="1">
      <c r="A40" s="62">
        <v>2</v>
      </c>
      <c r="B40" s="62" t="s">
        <v>48</v>
      </c>
      <c r="C40" s="12" t="s">
        <v>47</v>
      </c>
      <c r="D40" s="62" t="s">
        <v>31</v>
      </c>
      <c r="E40" s="62">
        <v>1</v>
      </c>
      <c r="F40" s="62" t="s">
        <v>32</v>
      </c>
      <c r="G40" s="62">
        <v>1</v>
      </c>
      <c r="H40" s="62" t="s">
        <v>33</v>
      </c>
      <c r="I40" s="62"/>
      <c r="J40" s="62">
        <v>42</v>
      </c>
      <c r="K40" s="62">
        <v>20</v>
      </c>
      <c r="L40" s="62">
        <v>33</v>
      </c>
      <c r="M40" s="62" t="s">
        <v>33</v>
      </c>
      <c r="N40" s="3">
        <f t="shared" si="5"/>
        <v>0</v>
      </c>
      <c r="O40" s="9">
        <f t="shared" si="6"/>
        <v>0</v>
      </c>
      <c r="P40" s="4">
        <f t="shared" ref="P40" si="10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" si="11">IF(ISERROR(P40*100/N40),0,(P40*100/N40))</f>
        <v>0</v>
      </c>
      <c r="R40" s="10">
        <f t="shared" si="9"/>
        <v>0</v>
      </c>
    </row>
    <row r="41" spans="1:19" s="8" customFormat="1" ht="15.75" customHeight="1">
      <c r="A41" s="74" t="s">
        <v>34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6"/>
      <c r="R41" s="10">
        <f>SUM(R39:R40)</f>
        <v>0</v>
      </c>
    </row>
    <row r="42" spans="1:19" s="8" customFormat="1" ht="15.75" customHeight="1">
      <c r="A42" s="24" t="s">
        <v>35</v>
      </c>
      <c r="B42" s="24"/>
      <c r="C42" s="55" t="s">
        <v>49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9" s="8" customFormat="1" ht="15.75" customHeight="1">
      <c r="A43" s="48" t="s">
        <v>44</v>
      </c>
      <c r="B43" s="48"/>
      <c r="C43" s="48"/>
      <c r="D43" s="48"/>
      <c r="E43" s="48"/>
      <c r="F43" s="48"/>
      <c r="G43" s="48"/>
      <c r="H43" s="48"/>
      <c r="I43" s="48"/>
      <c r="J43" s="15"/>
      <c r="K43" s="15"/>
      <c r="L43" s="15"/>
      <c r="M43" s="15"/>
      <c r="N43" s="15"/>
      <c r="O43" s="15"/>
      <c r="P43" s="15"/>
      <c r="Q43" s="15"/>
      <c r="R43" s="16"/>
    </row>
    <row r="44" spans="1:19" s="8" customFormat="1" ht="15.75" customHeight="1">
      <c r="A44" s="48"/>
      <c r="B44" s="48"/>
      <c r="C44" s="48"/>
      <c r="D44" s="48"/>
      <c r="E44" s="48"/>
      <c r="F44" s="48"/>
      <c r="G44" s="48"/>
      <c r="H44" s="48"/>
      <c r="I44" s="48"/>
      <c r="J44" s="15"/>
      <c r="K44" s="15"/>
      <c r="L44" s="15"/>
      <c r="M44" s="15"/>
      <c r="N44" s="15"/>
      <c r="O44" s="15"/>
      <c r="P44" s="15"/>
      <c r="Q44" s="15"/>
      <c r="R44" s="16"/>
    </row>
    <row r="45" spans="1:19" s="8" customFormat="1" ht="15.75" customHeight="1">
      <c r="A45" s="69" t="s">
        <v>50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58"/>
    </row>
    <row r="46" spans="1:19" ht="15.75" customHeight="1">
      <c r="A46" s="71" t="s">
        <v>28</v>
      </c>
      <c r="B46" s="72"/>
      <c r="C46" s="72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8"/>
      <c r="R46" s="8"/>
      <c r="S46" s="8"/>
    </row>
    <row r="47" spans="1:19" ht="15.75" customHeight="1">
      <c r="A47" s="69" t="s">
        <v>39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58"/>
      <c r="R47" s="8"/>
      <c r="S47" s="8"/>
    </row>
    <row r="48" spans="1:19" s="7" customFormat="1">
      <c r="A48" s="62">
        <v>1</v>
      </c>
      <c r="B48" s="62" t="s">
        <v>51</v>
      </c>
      <c r="C48" s="12" t="s">
        <v>47</v>
      </c>
      <c r="D48" s="62" t="s">
        <v>31</v>
      </c>
      <c r="E48" s="62">
        <v>1</v>
      </c>
      <c r="F48" s="62" t="s">
        <v>32</v>
      </c>
      <c r="G48" s="62">
        <v>1</v>
      </c>
      <c r="H48" s="62" t="s">
        <v>33</v>
      </c>
      <c r="I48" s="62"/>
      <c r="J48" s="62">
        <v>27</v>
      </c>
      <c r="K48" s="62">
        <v>17</v>
      </c>
      <c r="L48" s="62">
        <v>19</v>
      </c>
      <c r="M48" s="62" t="s">
        <v>33</v>
      </c>
      <c r="N48" s="3">
        <f t="shared" ref="N48:N49" si="12">(IF(F48="OŽ",IF(L48=1,550.8,IF(L48=2,426.38,IF(L48=3,342.14,IF(L48=4,181.44,IF(L48=5,168.48,IF(L48=6,155.52,IF(L48=7,148.5,IF(L48=8,144,0))))))))+IF(L48&lt;=8,0,IF(L48&lt;=16,137.7,IF(L48&lt;=24,108,IF(L48&lt;=32,80.1,IF(L48&lt;=36,52.2,0)))))-IF(L48&lt;=8,0,IF(L48&lt;=16,(L48-9)*2.754,IF(L48&lt;=24,(L48-17)* 2.754,IF(L48&lt;=32,(L48-25)* 2.754,IF(L48&lt;=36,(L48-33)*2.754,0))))),0)+IF(F48="PČ",IF(L48=1,449,IF(L48=2,314.6,IF(L48=3,238,IF(L48=4,172,IF(L48=5,159,IF(L48=6,145,IF(L48=7,132,IF(L48=8,119,0))))))))+IF(L48&lt;=8,0,IF(L48&lt;=16,88,IF(L48&lt;=24,55,IF(L48&lt;=32,22,0))))-IF(L48&lt;=8,0,IF(L48&lt;=16,(L48-9)*2.245,IF(L48&lt;=24,(L48-17)*2.245,IF(L48&lt;=32,(L48-25)*2.245,0)))),0)+IF(F48="PČneol",IF(L48=1,85,IF(L48=2,64.61,IF(L48=3,50.76,IF(L48=4,16.25,IF(L48=5,15,IF(L48=6,13.75,IF(L48=7,12.5,IF(L48=8,11.25,0))))))))+IF(L48&lt;=8,0,IF(L48&lt;=16,9,0))-IF(L48&lt;=8,0,IF(L48&lt;=16,(L48-9)*0.425,0)),0)+IF(F48="PŽ",IF(L48=1,85,IF(L48=2,59.5,IF(L48=3,45,IF(L48=4,32.5,IF(L48=5,30,IF(L48=6,27.5,IF(L48=7,25,IF(L48=8,22.5,0))))))))+IF(L48&lt;=8,0,IF(L48&lt;=16,19,IF(L48&lt;=24,13,IF(L48&lt;=32,8,0))))-IF(L48&lt;=8,0,IF(L48&lt;=16,(L48-9)*0.425,IF(L48&lt;=24,(L48-17)*0.425,IF(L48&lt;=32,(L48-25)*0.425,0)))),0)+IF(F48="EČ",IF(L48=1,204,IF(L48=2,156.24,IF(L48=3,123.84,IF(L48=4,72,IF(L48=5,66,IF(L48=6,60,IF(L48=7,54,IF(L48=8,48,0))))))))+IF(L48&lt;=8,0,IF(L48&lt;=16,40,IF(L48&lt;=24,25,0)))-IF(L48&lt;=8,0,IF(L48&lt;=16,(L48-9)*1.02,IF(L48&lt;=24,(L48-17)*1.02,0))),0)+IF(F48="EČneol",IF(L48=1,68,IF(L48=2,51.69,IF(L48=3,40.61,IF(L48=4,13,IF(L48=5,12,IF(L48=6,11,IF(L48=7,10,IF(L48=8,9,0)))))))))+IF(F48="EŽ",IF(L48=1,68,IF(L48=2,47.6,IF(L48=3,36,IF(L48=4,18,IF(L48=5,16.5,IF(L48=6,15,IF(L48=7,13.5,IF(L48=8,12,0))))))))+IF(L48&lt;=8,0,IF(L48&lt;=16,10,IF(L48&lt;=24,6,0)))-IF(L48&lt;=8,0,IF(L48&lt;=16,(L48-9)*0.34,IF(L48&lt;=24,(L48-17)*0.34,0))),0)+IF(F48="PT",IF(L48=1,68,IF(L48=2,52.08,IF(L48=3,41.28,IF(L48=4,24,IF(L48=5,22,IF(L48=6,20,IF(L48=7,18,IF(L48=8,16,0))))))))+IF(L48&lt;=8,0,IF(L48&lt;=16,13,IF(L48&lt;=24,9,IF(L48&lt;=32,4,0))))-IF(L48&lt;=8,0,IF(L48&lt;=16,(L48-9)*0.34,IF(L48&lt;=24,(L48-17)*0.34,IF(L48&lt;=32,(L48-25)*0.34,0)))),0)+IF(F48="JOŽ",IF(L48=1,85,IF(L48=2,59.5,IF(L48=3,45,IF(L48=4,32.5,IF(L48=5,30,IF(L48=6,27.5,IF(L48=7,25,IF(L48=8,22.5,0))))))))+IF(L48&lt;=8,0,IF(L48&lt;=16,19,IF(L48&lt;=24,13,0)))-IF(L48&lt;=8,0,IF(L48&lt;=16,(L48-9)*0.425,IF(L48&lt;=24,(L48-17)*0.425,0))),0)+IF(F48="JPČ",IF(L48=1,68,IF(L48=2,47.6,IF(L48=3,36,IF(L48=4,26,IF(L48=5,24,IF(L48=6,22,IF(L48=7,20,IF(L48=8,18,0))))))))+IF(L48&lt;=8,0,IF(L48&lt;=16,13,IF(L48&lt;=24,9,0)))-IF(L48&lt;=8,0,IF(L48&lt;=16,(L48-9)*0.34,IF(L48&lt;=24,(L48-17)*0.34,0))),0)+IF(F48="JEČ",IF(L48=1,34,IF(L48=2,26.04,IF(L48=3,20.6,IF(L48=4,12,IF(L48=5,11,IF(L48=6,10,IF(L48=7,9,IF(L48=8,8,0))))))))+IF(L48&lt;=8,0,IF(L48&lt;=16,6,0))-IF(L48&lt;=8,0,IF(L48&lt;=16,(L48-9)*0.17,0)),0)+IF(F48="JEOF",IF(L48=1,34,IF(L48=2,26.04,IF(L48=3,20.6,IF(L48=4,12,IF(L48=5,11,IF(L48=6,10,IF(L48=7,9,IF(L48=8,8,0))))))))+IF(L48&lt;=8,0,IF(L48&lt;=16,6,0))-IF(L48&lt;=8,0,IF(L48&lt;=16,(L48-9)*0.17,0)),0)+IF(F48="JnPČ",IF(L48=1,51,IF(L48=2,35.7,IF(L48=3,27,IF(L48=4,19.5,IF(L48=5,18,IF(L48=6,16.5,IF(L48=7,15,IF(L48=8,13.5,0))))))))+IF(L48&lt;=8,0,IF(L48&lt;=16,10,0))-IF(L48&lt;=8,0,IF(L48&lt;=16,(L48-9)*0.255,0)),0)+IF(F48="JnEČ",IF(L48=1,25.5,IF(L48=2,19.53,IF(L48=3,15.48,IF(L48=4,9,IF(L48=5,8.25,IF(L48=6,7.5,IF(L48=7,6.75,IF(L48=8,6,0))))))))+IF(L48&lt;=8,0,IF(L48&lt;=16,5,0))-IF(L48&lt;=8,0,IF(L48&lt;=16,(L48-9)*0.1275,0)),0)+IF(F48="JčPČ",IF(L48=1,21.25,IF(L48=2,14.5,IF(L48=3,11.5,IF(L48=4,7,IF(L48=5,6.5,IF(L48=6,6,IF(L48=7,5.5,IF(L48=8,5,0))))))))+IF(L48&lt;=8,0,IF(L48&lt;=16,4,0))-IF(L48&lt;=8,0,IF(L48&lt;=16,(L48-9)*0.10625,0)),0)+IF(F48="JčEČ",IF(L48=1,17,IF(L48=2,13.02,IF(L48=3,10.32,IF(L48=4,6,IF(L48=5,5.5,IF(L48=6,5,IF(L48=7,4.5,IF(L48=8,4,0))))))))+IF(L48&lt;=8,0,IF(L48&lt;=16,3,0))-IF(L48&lt;=8,0,IF(L48&lt;=16,(L48-9)*0.085,0)),0)+IF(F48="NEAK",IF(L48=1,11.48,IF(L48=2,8.79,IF(L48=3,6.97,IF(L48=4,4.05,IF(L48=5,3.71,IF(L48=6,3.38,IF(L48=7,3.04,IF(L48=8,2.7,0))))))))+IF(L48&lt;=8,0,IF(L48&lt;=16,2,IF(L48&lt;=24,1.3,0)))-IF(L48&lt;=8,0,IF(L48&lt;=16,(L48-9)*0.0574,IF(L48&lt;=24,(L48-17)*0.0574,0))),0))*IF(L48&lt;0,1,IF(OR(F48="PČ",F48="PŽ",F48="PT"),IF(J48&lt;32,J48/32,1),1))* IF(L48&lt;0,1,IF(OR(F48="EČ",F48="EŽ",F48="JOŽ",F48="JPČ",F48="NEAK"),IF(J48&lt;24,J48/24,1),1))*IF(L48&lt;0,1,IF(OR(F48="PČneol",F48="JEČ",F48="JEOF",F48="JnPČ",F48="JnEČ",F48="JčPČ",F48="JčEČ"),IF(J48&lt;16,J48/16,1),1))*IF(L48&lt;0,1,IF(F48="EČneol",IF(J48&lt;8,J48/8,1),1))</f>
        <v>22.96</v>
      </c>
      <c r="O48" s="9">
        <f t="shared" ref="O48:O49" si="13">IF(F48="OŽ",N48,IF(H48="Ne",IF(J48*0.3&lt;J48-L48,N48,0),IF(J48*0.1&lt;J48-L48,N48,0)))</f>
        <v>22.96</v>
      </c>
      <c r="P48" s="4">
        <f t="shared" ref="P48" si="14">IF(O48=0,0,IF(F48="OŽ",IF(L48&gt;35,0,IF(J48&gt;35,(36-L48)*1.836,((36-L48)-(36-J48))*1.836)),0)+IF(F48="PČ",IF(L48&gt;31,0,IF(J48&gt;31,(32-L48)*1.347,((32-L48)-(32-J48))*1.347)),0)+ IF(F48="PČneol",IF(L48&gt;15,0,IF(J48&gt;15,(16-L48)*0.255,((16-L48)-(16-J48))*0.255)),0)+IF(F48="PŽ",IF(L48&gt;31,0,IF(J48&gt;31,(32-L48)*0.255,((32-L48)-(32-J48))*0.255)),0)+IF(F48="EČ",IF(L48&gt;23,0,IF(J48&gt;23,(24-L48)*0.612,((24-L48)-(24-J48))*0.612)),0)+IF(F48="EČneol",IF(L48&gt;7,0,IF(J48&gt;7,(8-L48)*0.204,((8-L48)-(8-J48))*0.204)),0)+IF(F48="EŽ",IF(L48&gt;23,0,IF(J48&gt;23,(24-L48)*0.204,((24-L48)-(24-J48))*0.204)),0)+IF(F48="PT",IF(L48&gt;31,0,IF(J48&gt;31,(32-L48)*0.204,((32-L48)-(32-J48))*0.204)),0)+IF(F48="JOŽ",IF(L48&gt;23,0,IF(J48&gt;23,(24-L48)*0.255,((24-L48)-(24-J48))*0.255)),0)+IF(F48="JPČ",IF(L48&gt;23,0,IF(J48&gt;23,(24-L48)*0.204,((24-L48)-(24-J48))*0.204)),0)+IF(F48="JEČ",IF(L48&gt;15,0,IF(J48&gt;15,(16-L48)*0.102,((16-L48)-(16-J48))*0.102)),0)+IF(F48="JEOF",IF(L48&gt;15,0,IF(J48&gt;15,(16-L48)*0.102,((16-L48)-(16-J48))*0.102)),0)+IF(F48="JnPČ",IF(L48&gt;15,0,IF(J48&gt;15,(16-L48)*0.153,((16-L48)-(16-J48))*0.153)),0)+IF(F48="JnEČ",IF(L48&gt;15,0,IF(J48&gt;15,(16-L48)*0.0765,((16-L48)-(16-J48))*0.0765)),0)+IF(F48="JčPČ",IF(L48&gt;15,0,IF(J48&gt;15,(16-L48)*0.06375,((16-L48)-(16-J48))*0.06375)),0)+IF(F48="JčEČ",IF(L48&gt;15,0,IF(J48&gt;15,(16-L48)*0.051,((16-L48)-(16-J48))*0.051)),0)+IF(F48="NEAK",IF(L48&gt;23,0,IF(J48&gt;23,(24-L48)*0.03444,((24-L48)-(24-J48))*0.03444)),0))</f>
        <v>3.06</v>
      </c>
      <c r="Q48" s="11">
        <f t="shared" ref="Q48" si="15">IF(ISERROR(P48*100/N48),0,(P48*100/N48))</f>
        <v>13.327526132404181</v>
      </c>
      <c r="R48" s="10">
        <f t="shared" ref="R48:R49" si="16">IF(Q48&lt;=30,O48+P48,O48+O48*0.3)*IF(G48=1,0.4,IF(G48=2,0.75,IF(G48="1 (kas 4 m. 1 k. nerengiamos)",0.52,1)))*IF(D48="olimpinė",1,IF(M48="Ne",0.5,1))*IF(OR(A$5="Lietuvos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federacija"),IF(OR(J48&lt;8,K48&lt;16),0,1),1)*E48*IF(I48&lt;=1,1,1/I48)*IF(OR(A$5="Lietuvos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10.408000000000001</v>
      </c>
      <c r="S48" s="8"/>
    </row>
    <row r="49" spans="1:19">
      <c r="A49" s="62">
        <v>2</v>
      </c>
      <c r="B49" s="62" t="s">
        <v>52</v>
      </c>
      <c r="C49" s="12" t="s">
        <v>47</v>
      </c>
      <c r="D49" s="62" t="s">
        <v>31</v>
      </c>
      <c r="E49" s="62">
        <v>1</v>
      </c>
      <c r="F49" s="62" t="s">
        <v>32</v>
      </c>
      <c r="G49" s="62">
        <v>1</v>
      </c>
      <c r="H49" s="62" t="s">
        <v>33</v>
      </c>
      <c r="I49" s="62"/>
      <c r="J49" s="62">
        <v>13</v>
      </c>
      <c r="K49" s="62">
        <v>17</v>
      </c>
      <c r="L49" s="62">
        <v>13</v>
      </c>
      <c r="M49" s="62" t="s">
        <v>33</v>
      </c>
      <c r="N49" s="3">
        <f t="shared" si="12"/>
        <v>19.456666666666667</v>
      </c>
      <c r="O49" s="9">
        <f t="shared" si="13"/>
        <v>0</v>
      </c>
      <c r="P49" s="4">
        <f t="shared" ref="P49" si="17">IF(O49=0,0,IF(F49="OŽ",IF(L49&gt;35,0,IF(J49&gt;35,(36-L49)*1.836,((36-L49)-(36-J49))*1.836)),0)+IF(F49="PČ",IF(L49&gt;31,0,IF(J49&gt;31,(32-L49)*1.347,((32-L49)-(32-J49))*1.347)),0)+ IF(F49="PČneol",IF(L49&gt;15,0,IF(J49&gt;15,(16-L49)*0.255,((16-L49)-(16-J49))*0.255)),0)+IF(F49="PŽ",IF(L49&gt;31,0,IF(J49&gt;31,(32-L49)*0.255,((32-L49)-(32-J49))*0.255)),0)+IF(F49="EČ",IF(L49&gt;23,0,IF(J49&gt;23,(24-L49)*0.612,((24-L49)-(24-J49))*0.612)),0)+IF(F49="EČneol",IF(L49&gt;7,0,IF(J49&gt;7,(8-L49)*0.204,((8-L49)-(8-J49))*0.204)),0)+IF(F49="EŽ",IF(L49&gt;23,0,IF(J49&gt;23,(24-L49)*0.204,((24-L49)-(24-J49))*0.204)),0)+IF(F49="PT",IF(L49&gt;31,0,IF(J49&gt;31,(32-L49)*0.204,((32-L49)-(32-J49))*0.204)),0)+IF(F49="JOŽ",IF(L49&gt;23,0,IF(J49&gt;23,(24-L49)*0.255,((24-L49)-(24-J49))*0.255)),0)+IF(F49="JPČ",IF(L49&gt;23,0,IF(J49&gt;23,(24-L49)*0.204,((24-L49)-(24-J49))*0.204)),0)+IF(F49="JEČ",IF(L49&gt;15,0,IF(J49&gt;15,(16-L49)*0.102,((16-L49)-(16-J49))*0.102)),0)+IF(F49="JEOF",IF(L49&gt;15,0,IF(J49&gt;15,(16-L49)*0.102,((16-L49)-(16-J49))*0.102)),0)+IF(F49="JnPČ",IF(L49&gt;15,0,IF(J49&gt;15,(16-L49)*0.153,((16-L49)-(16-J49))*0.153)),0)+IF(F49="JnEČ",IF(L49&gt;15,0,IF(J49&gt;15,(16-L49)*0.0765,((16-L49)-(16-J49))*0.0765)),0)+IF(F49="JčPČ",IF(L49&gt;15,0,IF(J49&gt;15,(16-L49)*0.06375,((16-L49)-(16-J49))*0.06375)),0)+IF(F49="JčEČ",IF(L49&gt;15,0,IF(J49&gt;15,(16-L49)*0.051,((16-L49)-(16-J49))*0.051)),0)+IF(F49="NEAK",IF(L49&gt;23,0,IF(J49&gt;23,(24-L49)*0.03444,((24-L49)-(24-J49))*0.03444)),0))</f>
        <v>0</v>
      </c>
      <c r="Q49" s="11">
        <f t="shared" ref="Q49" si="18">IF(ISERROR(P49*100/N49),0,(P49*100/N49))</f>
        <v>0</v>
      </c>
      <c r="R49" s="10">
        <f t="shared" si="16"/>
        <v>0</v>
      </c>
      <c r="S49" s="8"/>
    </row>
    <row r="50" spans="1:19">
      <c r="A50" s="66" t="s">
        <v>34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8"/>
      <c r="R50" s="10">
        <f>SUM(R48:R49)</f>
        <v>10.408000000000001</v>
      </c>
      <c r="S50" s="8"/>
    </row>
    <row r="51" spans="1:19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8"/>
    </row>
    <row r="52" spans="1:19" ht="15.75">
      <c r="A52" s="24" t="s">
        <v>35</v>
      </c>
      <c r="B52" s="24"/>
      <c r="C52" s="56" t="s">
        <v>53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s="8"/>
    </row>
    <row r="53" spans="1:19">
      <c r="A53" s="48" t="s">
        <v>44</v>
      </c>
      <c r="B53" s="48"/>
      <c r="C53" s="48"/>
      <c r="D53" s="48"/>
      <c r="E53" s="48"/>
      <c r="F53" s="48"/>
      <c r="G53" s="48"/>
      <c r="H53" s="48"/>
      <c r="I53" s="48"/>
      <c r="J53" s="15"/>
      <c r="K53" s="15"/>
      <c r="L53" s="15"/>
      <c r="M53" s="15"/>
      <c r="N53" s="15"/>
      <c r="O53" s="15"/>
      <c r="P53" s="15"/>
      <c r="Q53" s="15"/>
      <c r="R53" s="16"/>
      <c r="S53" s="8"/>
    </row>
    <row r="54" spans="1:19" s="8" customFormat="1">
      <c r="A54" s="48"/>
      <c r="B54" s="48"/>
      <c r="C54" s="48"/>
      <c r="D54" s="48"/>
      <c r="E54" s="48"/>
      <c r="F54" s="48"/>
      <c r="G54" s="48"/>
      <c r="H54" s="48"/>
      <c r="I54" s="48"/>
      <c r="J54" s="15"/>
      <c r="K54" s="15"/>
      <c r="L54" s="15"/>
      <c r="M54" s="15"/>
      <c r="N54" s="15"/>
      <c r="O54" s="15"/>
      <c r="P54" s="15"/>
      <c r="Q54" s="15"/>
      <c r="R54" s="16"/>
    </row>
    <row r="55" spans="1:19" ht="14.1" customHeight="1">
      <c r="A55" s="69" t="s">
        <v>54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58"/>
      <c r="R55" s="8"/>
      <c r="S55" s="8"/>
    </row>
    <row r="56" spans="1:19" ht="18">
      <c r="A56" s="71" t="s">
        <v>28</v>
      </c>
      <c r="B56" s="72"/>
      <c r="C56" s="72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8"/>
      <c r="R56" s="8"/>
      <c r="S56" s="8"/>
    </row>
    <row r="57" spans="1:19">
      <c r="A57" s="62">
        <v>1</v>
      </c>
      <c r="B57" s="62"/>
      <c r="C57" s="1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3">
        <f t="shared" ref="N57:N66" si="19">(IF(F57="OŽ",IF(L57=1,550.8,IF(L57=2,426.38,IF(L57=3,342.14,IF(L57=4,181.44,IF(L57=5,168.48,IF(L57=6,155.52,IF(L57=7,148.5,IF(L57=8,144,0))))))))+IF(L57&lt;=8,0,IF(L57&lt;=16,137.7,IF(L57&lt;=24,108,IF(L57&lt;=32,80.1,IF(L57&lt;=36,52.2,0)))))-IF(L57&lt;=8,0,IF(L57&lt;=16,(L57-9)*2.754,IF(L57&lt;=24,(L57-17)* 2.754,IF(L57&lt;=32,(L57-25)* 2.754,IF(L57&lt;=36,(L57-33)*2.754,0))))),0)+IF(F57="PČ",IF(L57=1,449,IF(L57=2,314.6,IF(L57=3,238,IF(L57=4,172,IF(L57=5,159,IF(L57=6,145,IF(L57=7,132,IF(L57=8,119,0))))))))+IF(L57&lt;=8,0,IF(L57&lt;=16,88,IF(L57&lt;=24,55,IF(L57&lt;=32,22,0))))-IF(L57&lt;=8,0,IF(L57&lt;=16,(L57-9)*2.245,IF(L57&lt;=24,(L57-17)*2.245,IF(L57&lt;=32,(L57-25)*2.245,0)))),0)+IF(F57="PČneol",IF(L57=1,85,IF(L57=2,64.61,IF(L57=3,50.76,IF(L57=4,16.25,IF(L57=5,15,IF(L57=6,13.75,IF(L57=7,12.5,IF(L57=8,11.25,0))))))))+IF(L57&lt;=8,0,IF(L57&lt;=16,9,0))-IF(L57&lt;=8,0,IF(L57&lt;=16,(L57-9)*0.425,0)),0)+IF(F57="PŽ",IF(L57=1,85,IF(L57=2,59.5,IF(L57=3,45,IF(L57=4,32.5,IF(L57=5,30,IF(L57=6,27.5,IF(L57=7,25,IF(L57=8,22.5,0))))))))+IF(L57&lt;=8,0,IF(L57&lt;=16,19,IF(L57&lt;=24,13,IF(L57&lt;=32,8,0))))-IF(L57&lt;=8,0,IF(L57&lt;=16,(L57-9)*0.425,IF(L57&lt;=24,(L57-17)*0.425,IF(L57&lt;=32,(L57-25)*0.425,0)))),0)+IF(F57="EČ",IF(L57=1,204,IF(L57=2,156.24,IF(L57=3,123.84,IF(L57=4,72,IF(L57=5,66,IF(L57=6,60,IF(L57=7,54,IF(L57=8,48,0))))))))+IF(L57&lt;=8,0,IF(L57&lt;=16,40,IF(L57&lt;=24,25,0)))-IF(L57&lt;=8,0,IF(L57&lt;=16,(L57-9)*1.02,IF(L57&lt;=24,(L57-17)*1.02,0))),0)+IF(F57="EČneol",IF(L57=1,68,IF(L57=2,51.69,IF(L57=3,40.61,IF(L57=4,13,IF(L57=5,12,IF(L57=6,11,IF(L57=7,10,IF(L57=8,9,0)))))))))+IF(F57="EŽ",IF(L57=1,68,IF(L57=2,47.6,IF(L57=3,36,IF(L57=4,18,IF(L57=5,16.5,IF(L57=6,15,IF(L57=7,13.5,IF(L57=8,12,0))))))))+IF(L57&lt;=8,0,IF(L57&lt;=16,10,IF(L57&lt;=24,6,0)))-IF(L57&lt;=8,0,IF(L57&lt;=16,(L57-9)*0.34,IF(L57&lt;=24,(L57-17)*0.34,0))),0)+IF(F57="PT",IF(L57=1,68,IF(L57=2,52.08,IF(L57=3,41.28,IF(L57=4,24,IF(L57=5,22,IF(L57=6,20,IF(L57=7,18,IF(L57=8,16,0))))))))+IF(L57&lt;=8,0,IF(L57&lt;=16,13,IF(L57&lt;=24,9,IF(L57&lt;=32,4,0))))-IF(L57&lt;=8,0,IF(L57&lt;=16,(L57-9)*0.34,IF(L57&lt;=24,(L57-17)*0.34,IF(L57&lt;=32,(L57-25)*0.34,0)))),0)+IF(F57="JOŽ",IF(L57=1,85,IF(L57=2,59.5,IF(L57=3,45,IF(L57=4,32.5,IF(L57=5,30,IF(L57=6,27.5,IF(L57=7,25,IF(L57=8,22.5,0))))))))+IF(L57&lt;=8,0,IF(L57&lt;=16,19,IF(L57&lt;=24,13,0)))-IF(L57&lt;=8,0,IF(L57&lt;=16,(L57-9)*0.425,IF(L57&lt;=24,(L57-17)*0.425,0))),0)+IF(F57="JPČ",IF(L57=1,68,IF(L57=2,47.6,IF(L57=3,36,IF(L57=4,26,IF(L57=5,24,IF(L57=6,22,IF(L57=7,20,IF(L57=8,18,0))))))))+IF(L57&lt;=8,0,IF(L57&lt;=16,13,IF(L57&lt;=24,9,0)))-IF(L57&lt;=8,0,IF(L57&lt;=16,(L57-9)*0.34,IF(L57&lt;=24,(L57-17)*0.34,0))),0)+IF(F57="JEČ",IF(L57=1,34,IF(L57=2,26.04,IF(L57=3,20.6,IF(L57=4,12,IF(L57=5,11,IF(L57=6,10,IF(L57=7,9,IF(L57=8,8,0))))))))+IF(L57&lt;=8,0,IF(L57&lt;=16,6,0))-IF(L57&lt;=8,0,IF(L57&lt;=16,(L57-9)*0.17,0)),0)+IF(F57="JEOF",IF(L57=1,34,IF(L57=2,26.04,IF(L57=3,20.6,IF(L57=4,12,IF(L57=5,11,IF(L57=6,10,IF(L57=7,9,IF(L57=8,8,0))))))))+IF(L57&lt;=8,0,IF(L57&lt;=16,6,0))-IF(L57&lt;=8,0,IF(L57&lt;=16,(L57-9)*0.17,0)),0)+IF(F57="JnPČ",IF(L57=1,51,IF(L57=2,35.7,IF(L57=3,27,IF(L57=4,19.5,IF(L57=5,18,IF(L57=6,16.5,IF(L57=7,15,IF(L57=8,13.5,0))))))))+IF(L57&lt;=8,0,IF(L57&lt;=16,10,0))-IF(L57&lt;=8,0,IF(L57&lt;=16,(L57-9)*0.255,0)),0)+IF(F57="JnEČ",IF(L57=1,25.5,IF(L57=2,19.53,IF(L57=3,15.48,IF(L57=4,9,IF(L57=5,8.25,IF(L57=6,7.5,IF(L57=7,6.75,IF(L57=8,6,0))))))))+IF(L57&lt;=8,0,IF(L57&lt;=16,5,0))-IF(L57&lt;=8,0,IF(L57&lt;=16,(L57-9)*0.1275,0)),0)+IF(F57="JčPČ",IF(L57=1,21.25,IF(L57=2,14.5,IF(L57=3,11.5,IF(L57=4,7,IF(L57=5,6.5,IF(L57=6,6,IF(L57=7,5.5,IF(L57=8,5,0))))))))+IF(L57&lt;=8,0,IF(L57&lt;=16,4,0))-IF(L57&lt;=8,0,IF(L57&lt;=16,(L57-9)*0.10625,0)),0)+IF(F57="JčEČ",IF(L57=1,17,IF(L57=2,13.02,IF(L57=3,10.32,IF(L57=4,6,IF(L57=5,5.5,IF(L57=6,5,IF(L57=7,4.5,IF(L57=8,4,0))))))))+IF(L57&lt;=8,0,IF(L57&lt;=16,3,0))-IF(L57&lt;=8,0,IF(L57&lt;=16,(L57-9)*0.085,0)),0)+IF(F57="NEAK",IF(L57=1,11.48,IF(L57=2,8.79,IF(L57=3,6.97,IF(L57=4,4.05,IF(L57=5,3.71,IF(L57=6,3.38,IF(L57=7,3.04,IF(L57=8,2.7,0))))))))+IF(L57&lt;=8,0,IF(L57&lt;=16,2,IF(L57&lt;=24,1.3,0)))-IF(L57&lt;=8,0,IF(L57&lt;=16,(L57-9)*0.0574,IF(L57&lt;=24,(L57-17)*0.0574,0))),0))*IF(L57&lt;0,1,IF(OR(F57="PČ",F57="PŽ",F57="PT"),IF(J57&lt;32,J57/32,1),1))* IF(L57&lt;0,1,IF(OR(F57="EČ",F57="EŽ",F57="JOŽ",F57="JPČ",F57="NEAK"),IF(J57&lt;24,J57/24,1),1))*IF(L57&lt;0,1,IF(OR(F57="PČneol",F57="JEČ",F57="JEOF",F57="JnPČ",F57="JnEČ",F57="JčPČ",F57="JčEČ"),IF(J57&lt;16,J57/16,1),1))*IF(L57&lt;0,1,IF(F57="EČneol",IF(J57&lt;8,J57/8,1),1))</f>
        <v>0</v>
      </c>
      <c r="O57" s="9">
        <f t="shared" ref="O57:O66" si="20">IF(F57="OŽ",N57,IF(H57="Ne",IF(J57*0.3&lt;J57-L57,N57,0),IF(J57*0.1&lt;J57-L57,N57,0)))</f>
        <v>0</v>
      </c>
      <c r="P57" s="4">
        <f t="shared" ref="P57" si="21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" si="22">IF(ISERROR(P57*100/N57),0,(P57*100/N57))</f>
        <v>0</v>
      </c>
      <c r="R57" s="10">
        <f t="shared" ref="R57:R66" si="23">IF(Q57&lt;=30,O57+P57,O57+O57*0.3)*IF(G57=1,0.4,IF(G57=2,0.75,IF(G57="1 (kas 4 m. 1 k. nerengiamos)",0.52,1)))*IF(D57="olimpinė",1,IF(M57="Ne",0.5,1))*IF(OR(A$5="Lietuvos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federacija"),IF(OR(J57&lt;8,K57&lt;16),0,1),1)*E57*IF(I57&lt;=1,1,1/I57)*IF(OR(A$5="Lietuvos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" s="8"/>
    </row>
    <row r="58" spans="1:19">
      <c r="A58" s="62">
        <v>2</v>
      </c>
      <c r="B58" s="62"/>
      <c r="C58" s="1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3">
        <f t="shared" si="19"/>
        <v>0</v>
      </c>
      <c r="O58" s="9">
        <f t="shared" si="20"/>
        <v>0</v>
      </c>
      <c r="P58" s="4">
        <f t="shared" ref="P58:P66" si="24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</v>
      </c>
      <c r="Q58" s="11">
        <f t="shared" ref="Q58:Q66" si="25">IF(ISERROR(P58*100/N58),0,(P58*100/N58))</f>
        <v>0</v>
      </c>
      <c r="R58" s="10">
        <f t="shared" si="23"/>
        <v>0</v>
      </c>
      <c r="S58" s="7"/>
    </row>
    <row r="59" spans="1:19">
      <c r="A59" s="62">
        <v>3</v>
      </c>
      <c r="B59" s="62"/>
      <c r="C59" s="1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3">
        <f t="shared" si="19"/>
        <v>0</v>
      </c>
      <c r="O59" s="9">
        <f t="shared" si="20"/>
        <v>0</v>
      </c>
      <c r="P59" s="4">
        <f t="shared" si="24"/>
        <v>0</v>
      </c>
      <c r="Q59" s="11">
        <f t="shared" si="25"/>
        <v>0</v>
      </c>
      <c r="R59" s="10">
        <f t="shared" si="23"/>
        <v>0</v>
      </c>
      <c r="S59" s="8"/>
    </row>
    <row r="60" spans="1:19">
      <c r="A60" s="62">
        <v>4</v>
      </c>
      <c r="B60" s="62"/>
      <c r="C60" s="1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3">
        <f t="shared" si="19"/>
        <v>0</v>
      </c>
      <c r="O60" s="9">
        <f t="shared" si="20"/>
        <v>0</v>
      </c>
      <c r="P60" s="4">
        <f t="shared" si="24"/>
        <v>0</v>
      </c>
      <c r="Q60" s="11">
        <f t="shared" si="25"/>
        <v>0</v>
      </c>
      <c r="R60" s="10">
        <f t="shared" si="23"/>
        <v>0</v>
      </c>
      <c r="S60" s="8"/>
    </row>
    <row r="61" spans="1:19">
      <c r="A61" s="62">
        <v>5</v>
      </c>
      <c r="B61" s="62"/>
      <c r="C61" s="1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3">
        <f t="shared" si="19"/>
        <v>0</v>
      </c>
      <c r="O61" s="9">
        <f t="shared" si="20"/>
        <v>0</v>
      </c>
      <c r="P61" s="4">
        <f t="shared" si="24"/>
        <v>0</v>
      </c>
      <c r="Q61" s="11">
        <f t="shared" si="25"/>
        <v>0</v>
      </c>
      <c r="R61" s="10">
        <f t="shared" si="23"/>
        <v>0</v>
      </c>
      <c r="S61" s="8"/>
    </row>
    <row r="62" spans="1:19">
      <c r="A62" s="62">
        <v>6</v>
      </c>
      <c r="B62" s="62"/>
      <c r="C62" s="1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3">
        <f t="shared" si="19"/>
        <v>0</v>
      </c>
      <c r="O62" s="9">
        <f t="shared" si="20"/>
        <v>0</v>
      </c>
      <c r="P62" s="4">
        <f t="shared" si="24"/>
        <v>0</v>
      </c>
      <c r="Q62" s="11">
        <f t="shared" si="25"/>
        <v>0</v>
      </c>
      <c r="R62" s="10">
        <f t="shared" si="23"/>
        <v>0</v>
      </c>
      <c r="S62" s="8"/>
    </row>
    <row r="63" spans="1:19">
      <c r="A63" s="62">
        <v>7</v>
      </c>
      <c r="B63" s="62"/>
      <c r="C63" s="1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3">
        <f t="shared" si="19"/>
        <v>0</v>
      </c>
      <c r="O63" s="9">
        <f t="shared" si="20"/>
        <v>0</v>
      </c>
      <c r="P63" s="4">
        <f t="shared" si="24"/>
        <v>0</v>
      </c>
      <c r="Q63" s="11">
        <f t="shared" si="25"/>
        <v>0</v>
      </c>
      <c r="R63" s="10">
        <f t="shared" si="23"/>
        <v>0</v>
      </c>
      <c r="S63" s="8"/>
    </row>
    <row r="64" spans="1:19">
      <c r="A64" s="62">
        <v>8</v>
      </c>
      <c r="B64" s="62"/>
      <c r="C64" s="1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3">
        <f t="shared" si="19"/>
        <v>0</v>
      </c>
      <c r="O64" s="9">
        <f t="shared" si="20"/>
        <v>0</v>
      </c>
      <c r="P64" s="4">
        <f t="shared" si="24"/>
        <v>0</v>
      </c>
      <c r="Q64" s="11">
        <f t="shared" si="25"/>
        <v>0</v>
      </c>
      <c r="R64" s="10">
        <f t="shared" si="23"/>
        <v>0</v>
      </c>
      <c r="S64" s="8"/>
    </row>
    <row r="65" spans="1:18">
      <c r="A65" s="62">
        <v>9</v>
      </c>
      <c r="B65" s="62"/>
      <c r="C65" s="1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3">
        <f t="shared" si="19"/>
        <v>0</v>
      </c>
      <c r="O65" s="9">
        <f t="shared" si="20"/>
        <v>0</v>
      </c>
      <c r="P65" s="4">
        <f t="shared" si="24"/>
        <v>0</v>
      </c>
      <c r="Q65" s="11">
        <f t="shared" si="25"/>
        <v>0</v>
      </c>
      <c r="R65" s="10">
        <f t="shared" si="23"/>
        <v>0</v>
      </c>
    </row>
    <row r="66" spans="1:18">
      <c r="A66" s="62">
        <v>10</v>
      </c>
      <c r="B66" s="62"/>
      <c r="C66" s="1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3">
        <f t="shared" si="19"/>
        <v>0</v>
      </c>
      <c r="O66" s="9">
        <f t="shared" si="20"/>
        <v>0</v>
      </c>
      <c r="P66" s="4">
        <f t="shared" si="24"/>
        <v>0</v>
      </c>
      <c r="Q66" s="11">
        <f t="shared" si="25"/>
        <v>0</v>
      </c>
      <c r="R66" s="10">
        <f t="shared" si="23"/>
        <v>0</v>
      </c>
    </row>
    <row r="67" spans="1:18">
      <c r="A67" s="66" t="s">
        <v>34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8"/>
      <c r="R67" s="10">
        <f>SUM(R57:R66)</f>
        <v>0</v>
      </c>
    </row>
    <row r="68" spans="1:18">
      <c r="A68" s="14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6"/>
    </row>
    <row r="69" spans="1:18" s="8" customFormat="1" ht="15.75">
      <c r="A69" s="24" t="s">
        <v>35</v>
      </c>
      <c r="B69" s="24"/>
      <c r="C69" s="56" t="s">
        <v>55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6"/>
    </row>
    <row r="70" spans="1:18">
      <c r="A70" s="48" t="s">
        <v>44</v>
      </c>
      <c r="B70" s="48"/>
      <c r="C70" s="48"/>
      <c r="D70" s="48"/>
      <c r="E70" s="48"/>
      <c r="F70" s="48"/>
      <c r="G70" s="48"/>
      <c r="H70" s="48"/>
      <c r="I70" s="48"/>
      <c r="J70" s="15"/>
      <c r="K70" s="15"/>
      <c r="L70" s="15"/>
      <c r="M70" s="15"/>
      <c r="N70" s="15"/>
      <c r="O70" s="15"/>
      <c r="P70" s="15"/>
      <c r="Q70" s="15"/>
      <c r="R70" s="16"/>
    </row>
    <row r="71" spans="1:18">
      <c r="A71" s="69" t="s">
        <v>56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58"/>
      <c r="R71" s="8"/>
    </row>
    <row r="72" spans="1:18" ht="18">
      <c r="A72" s="71" t="s">
        <v>28</v>
      </c>
      <c r="B72" s="72"/>
      <c r="C72" s="72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58"/>
      <c r="R72" s="8"/>
    </row>
    <row r="73" spans="1:18">
      <c r="A73" s="69" t="s">
        <v>39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58"/>
      <c r="R73" s="8"/>
    </row>
    <row r="74" spans="1:18">
      <c r="A74" s="62">
        <v>1</v>
      </c>
      <c r="B74" s="62"/>
      <c r="C74" s="1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3">
        <f t="shared" ref="N74:N83" si="26">(IF(F74="OŽ",IF(L74=1,550.8,IF(L74=2,426.38,IF(L74=3,342.14,IF(L74=4,181.44,IF(L74=5,168.48,IF(L74=6,155.52,IF(L74=7,148.5,IF(L74=8,144,0))))))))+IF(L74&lt;=8,0,IF(L74&lt;=16,137.7,IF(L74&lt;=24,108,IF(L74&lt;=32,80.1,IF(L74&lt;=36,52.2,0)))))-IF(L74&lt;=8,0,IF(L74&lt;=16,(L74-9)*2.754,IF(L74&lt;=24,(L74-17)* 2.754,IF(L74&lt;=32,(L74-25)* 2.754,IF(L74&lt;=36,(L74-33)*2.754,0))))),0)+IF(F74="PČ",IF(L74=1,449,IF(L74=2,314.6,IF(L74=3,238,IF(L74=4,172,IF(L74=5,159,IF(L74=6,145,IF(L74=7,132,IF(L74=8,119,0))))))))+IF(L74&lt;=8,0,IF(L74&lt;=16,88,IF(L74&lt;=24,55,IF(L74&lt;=32,22,0))))-IF(L74&lt;=8,0,IF(L74&lt;=16,(L74-9)*2.245,IF(L74&lt;=24,(L74-17)*2.245,IF(L74&lt;=32,(L74-25)*2.245,0)))),0)+IF(F74="PČneol",IF(L74=1,85,IF(L74=2,64.61,IF(L74=3,50.76,IF(L74=4,16.25,IF(L74=5,15,IF(L74=6,13.75,IF(L74=7,12.5,IF(L74=8,11.25,0))))))))+IF(L74&lt;=8,0,IF(L74&lt;=16,9,0))-IF(L74&lt;=8,0,IF(L74&lt;=16,(L74-9)*0.425,0)),0)+IF(F74="PŽ",IF(L74=1,85,IF(L74=2,59.5,IF(L74=3,45,IF(L74=4,32.5,IF(L74=5,30,IF(L74=6,27.5,IF(L74=7,25,IF(L74=8,22.5,0))))))))+IF(L74&lt;=8,0,IF(L74&lt;=16,19,IF(L74&lt;=24,13,IF(L74&lt;=32,8,0))))-IF(L74&lt;=8,0,IF(L74&lt;=16,(L74-9)*0.425,IF(L74&lt;=24,(L74-17)*0.425,IF(L74&lt;=32,(L74-25)*0.425,0)))),0)+IF(F74="EČ",IF(L74=1,204,IF(L74=2,156.24,IF(L74=3,123.84,IF(L74=4,72,IF(L74=5,66,IF(L74=6,60,IF(L74=7,54,IF(L74=8,48,0))))))))+IF(L74&lt;=8,0,IF(L74&lt;=16,40,IF(L74&lt;=24,25,0)))-IF(L74&lt;=8,0,IF(L74&lt;=16,(L74-9)*1.02,IF(L74&lt;=24,(L74-17)*1.02,0))),0)+IF(F74="EČneol",IF(L74=1,68,IF(L74=2,51.69,IF(L74=3,40.61,IF(L74=4,13,IF(L74=5,12,IF(L74=6,11,IF(L74=7,10,IF(L74=8,9,0)))))))))+IF(F74="EŽ",IF(L74=1,68,IF(L74=2,47.6,IF(L74=3,36,IF(L74=4,18,IF(L74=5,16.5,IF(L74=6,15,IF(L74=7,13.5,IF(L74=8,12,0))))))))+IF(L74&lt;=8,0,IF(L74&lt;=16,10,IF(L74&lt;=24,6,0)))-IF(L74&lt;=8,0,IF(L74&lt;=16,(L74-9)*0.34,IF(L74&lt;=24,(L74-17)*0.34,0))),0)+IF(F74="PT",IF(L74=1,68,IF(L74=2,52.08,IF(L74=3,41.28,IF(L74=4,24,IF(L74=5,22,IF(L74=6,20,IF(L74=7,18,IF(L74=8,16,0))))))))+IF(L74&lt;=8,0,IF(L74&lt;=16,13,IF(L74&lt;=24,9,IF(L74&lt;=32,4,0))))-IF(L74&lt;=8,0,IF(L74&lt;=16,(L74-9)*0.34,IF(L74&lt;=24,(L74-17)*0.34,IF(L74&lt;=32,(L74-25)*0.34,0)))),0)+IF(F74="JOŽ",IF(L74=1,85,IF(L74=2,59.5,IF(L74=3,45,IF(L74=4,32.5,IF(L74=5,30,IF(L74=6,27.5,IF(L74=7,25,IF(L74=8,22.5,0))))))))+IF(L74&lt;=8,0,IF(L74&lt;=16,19,IF(L74&lt;=24,13,0)))-IF(L74&lt;=8,0,IF(L74&lt;=16,(L74-9)*0.425,IF(L74&lt;=24,(L74-17)*0.425,0))),0)+IF(F74="JPČ",IF(L74=1,68,IF(L74=2,47.6,IF(L74=3,36,IF(L74=4,26,IF(L74=5,24,IF(L74=6,22,IF(L74=7,20,IF(L74=8,18,0))))))))+IF(L74&lt;=8,0,IF(L74&lt;=16,13,IF(L74&lt;=24,9,0)))-IF(L74&lt;=8,0,IF(L74&lt;=16,(L74-9)*0.34,IF(L74&lt;=24,(L74-17)*0.34,0))),0)+IF(F74="JEČ",IF(L74=1,34,IF(L74=2,26.04,IF(L74=3,20.6,IF(L74=4,12,IF(L74=5,11,IF(L74=6,10,IF(L74=7,9,IF(L74=8,8,0))))))))+IF(L74&lt;=8,0,IF(L74&lt;=16,6,0))-IF(L74&lt;=8,0,IF(L74&lt;=16,(L74-9)*0.17,0)),0)+IF(F74="JEOF",IF(L74=1,34,IF(L74=2,26.04,IF(L74=3,20.6,IF(L74=4,12,IF(L74=5,11,IF(L74=6,10,IF(L74=7,9,IF(L74=8,8,0))))))))+IF(L74&lt;=8,0,IF(L74&lt;=16,6,0))-IF(L74&lt;=8,0,IF(L74&lt;=16,(L74-9)*0.17,0)),0)+IF(F74="JnPČ",IF(L74=1,51,IF(L74=2,35.7,IF(L74=3,27,IF(L74=4,19.5,IF(L74=5,18,IF(L74=6,16.5,IF(L74=7,15,IF(L74=8,13.5,0))))))))+IF(L74&lt;=8,0,IF(L74&lt;=16,10,0))-IF(L74&lt;=8,0,IF(L74&lt;=16,(L74-9)*0.255,0)),0)+IF(F74="JnEČ",IF(L74=1,25.5,IF(L74=2,19.53,IF(L74=3,15.48,IF(L74=4,9,IF(L74=5,8.25,IF(L74=6,7.5,IF(L74=7,6.75,IF(L74=8,6,0))))))))+IF(L74&lt;=8,0,IF(L74&lt;=16,5,0))-IF(L74&lt;=8,0,IF(L74&lt;=16,(L74-9)*0.1275,0)),0)+IF(F74="JčPČ",IF(L74=1,21.25,IF(L74=2,14.5,IF(L74=3,11.5,IF(L74=4,7,IF(L74=5,6.5,IF(L74=6,6,IF(L74=7,5.5,IF(L74=8,5,0))))))))+IF(L74&lt;=8,0,IF(L74&lt;=16,4,0))-IF(L74&lt;=8,0,IF(L74&lt;=16,(L74-9)*0.10625,0)),0)+IF(F74="JčEČ",IF(L74=1,17,IF(L74=2,13.02,IF(L74=3,10.32,IF(L74=4,6,IF(L74=5,5.5,IF(L74=6,5,IF(L74=7,4.5,IF(L74=8,4,0))))))))+IF(L74&lt;=8,0,IF(L74&lt;=16,3,0))-IF(L74&lt;=8,0,IF(L74&lt;=16,(L74-9)*0.085,0)),0)+IF(F74="NEAK",IF(L74=1,11.48,IF(L74=2,8.79,IF(L74=3,6.97,IF(L74=4,4.05,IF(L74=5,3.71,IF(L74=6,3.38,IF(L74=7,3.04,IF(L74=8,2.7,0))))))))+IF(L74&lt;=8,0,IF(L74&lt;=16,2,IF(L74&lt;=24,1.3,0)))-IF(L74&lt;=8,0,IF(L74&lt;=16,(L74-9)*0.0574,IF(L74&lt;=24,(L74-17)*0.0574,0))),0))*IF(L74&lt;0,1,IF(OR(F74="PČ",F74="PŽ",F74="PT"),IF(J74&lt;32,J74/32,1),1))* IF(L74&lt;0,1,IF(OR(F74="EČ",F74="EŽ",F74="JOŽ",F74="JPČ",F74="NEAK"),IF(J74&lt;24,J74/24,1),1))*IF(L74&lt;0,1,IF(OR(F74="PČneol",F74="JEČ",F74="JEOF",F74="JnPČ",F74="JnEČ",F74="JčPČ",F74="JčEČ"),IF(J74&lt;16,J74/16,1),1))*IF(L74&lt;0,1,IF(F74="EČneol",IF(J74&lt;8,J74/8,1),1))</f>
        <v>0</v>
      </c>
      <c r="O74" s="9">
        <f t="shared" ref="O74:O83" si="27">IF(F74="OŽ",N74,IF(H74="Ne",IF(J74*0.3&lt;J74-L74,N74,0),IF(J74*0.1&lt;J74-L74,N74,0)))</f>
        <v>0</v>
      </c>
      <c r="P74" s="4">
        <f t="shared" ref="P74" si="28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" si="29">IF(ISERROR(P74*100/N74),0,(P74*100/N74))</f>
        <v>0</v>
      </c>
      <c r="R74" s="10">
        <f t="shared" ref="R74:R83" si="30">IF(Q74&lt;=30,O74+P74,O74+O74*0.3)*IF(G74=1,0.4,IF(G74=2,0.75,IF(G74="1 (kas 4 m. 1 k. nerengiamos)",0.52,1)))*IF(D74="olimpinė",1,IF(M74="Ne",0.5,1))*IF(OR(A$5="Lietuvos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federacija"),IF(OR(J74&lt;8,K74&lt;16),0,1),1)*E74*IF(I74&lt;=1,1,1/I74)*IF(OR(A$5="Lietuvos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75" spans="1:18">
      <c r="A75" s="62">
        <v>2</v>
      </c>
      <c r="B75" s="62"/>
      <c r="C75" s="1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3">
        <f t="shared" si="26"/>
        <v>0</v>
      </c>
      <c r="O75" s="9">
        <f t="shared" si="27"/>
        <v>0</v>
      </c>
      <c r="P75" s="4">
        <f t="shared" ref="P75:P83" si="31">IF(O75=0,0,IF(F75="OŽ",IF(L75&gt;35,0,IF(J75&gt;35,(36-L75)*1.836,((36-L75)-(36-J75))*1.836)),0)+IF(F75="PČ",IF(L75&gt;31,0,IF(J75&gt;31,(32-L75)*1.347,((32-L75)-(32-J75))*1.347)),0)+ IF(F75="PČneol",IF(L75&gt;15,0,IF(J75&gt;15,(16-L75)*0.255,((16-L75)-(16-J75))*0.255)),0)+IF(F75="PŽ",IF(L75&gt;31,0,IF(J75&gt;31,(32-L75)*0.255,((32-L75)-(32-J75))*0.255)),0)+IF(F75="EČ",IF(L75&gt;23,0,IF(J75&gt;23,(24-L75)*0.612,((24-L75)-(24-J75))*0.612)),0)+IF(F75="EČneol",IF(L75&gt;7,0,IF(J75&gt;7,(8-L75)*0.204,((8-L75)-(8-J75))*0.204)),0)+IF(F75="EŽ",IF(L75&gt;23,0,IF(J75&gt;23,(24-L75)*0.204,((24-L75)-(24-J75))*0.204)),0)+IF(F75="PT",IF(L75&gt;31,0,IF(J75&gt;31,(32-L75)*0.204,((32-L75)-(32-J75))*0.204)),0)+IF(F75="JOŽ",IF(L75&gt;23,0,IF(J75&gt;23,(24-L75)*0.255,((24-L75)-(24-J75))*0.255)),0)+IF(F75="JPČ",IF(L75&gt;23,0,IF(J75&gt;23,(24-L75)*0.204,((24-L75)-(24-J75))*0.204)),0)+IF(F75="JEČ",IF(L75&gt;15,0,IF(J75&gt;15,(16-L75)*0.102,((16-L75)-(16-J75))*0.102)),0)+IF(F75="JEOF",IF(L75&gt;15,0,IF(J75&gt;15,(16-L75)*0.102,((16-L75)-(16-J75))*0.102)),0)+IF(F75="JnPČ",IF(L75&gt;15,0,IF(J75&gt;15,(16-L75)*0.153,((16-L75)-(16-J75))*0.153)),0)+IF(F75="JnEČ",IF(L75&gt;15,0,IF(J75&gt;15,(16-L75)*0.0765,((16-L75)-(16-J75))*0.0765)),0)+IF(F75="JčPČ",IF(L75&gt;15,0,IF(J75&gt;15,(16-L75)*0.06375,((16-L75)-(16-J75))*0.06375)),0)+IF(F75="JčEČ",IF(L75&gt;15,0,IF(J75&gt;15,(16-L75)*0.051,((16-L75)-(16-J75))*0.051)),0)+IF(F75="NEAK",IF(L75&gt;23,0,IF(J75&gt;23,(24-L75)*0.03444,((24-L75)-(24-J75))*0.03444)),0))</f>
        <v>0</v>
      </c>
      <c r="Q75" s="11">
        <f t="shared" ref="Q75:Q83" si="32">IF(ISERROR(P75*100/N75),0,(P75*100/N75))</f>
        <v>0</v>
      </c>
      <c r="R75" s="10">
        <f t="shared" si="30"/>
        <v>0</v>
      </c>
    </row>
    <row r="76" spans="1:18">
      <c r="A76" s="62">
        <v>3</v>
      </c>
      <c r="B76" s="62"/>
      <c r="C76" s="1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3">
        <f t="shared" si="26"/>
        <v>0</v>
      </c>
      <c r="O76" s="9">
        <f t="shared" si="27"/>
        <v>0</v>
      </c>
      <c r="P76" s="4">
        <f t="shared" si="31"/>
        <v>0</v>
      </c>
      <c r="Q76" s="11">
        <f t="shared" si="32"/>
        <v>0</v>
      </c>
      <c r="R76" s="10">
        <f t="shared" si="30"/>
        <v>0</v>
      </c>
    </row>
    <row r="77" spans="1:18">
      <c r="A77" s="62">
        <v>4</v>
      </c>
      <c r="B77" s="62"/>
      <c r="C77" s="1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3">
        <f t="shared" si="26"/>
        <v>0</v>
      </c>
      <c r="O77" s="9">
        <f t="shared" si="27"/>
        <v>0</v>
      </c>
      <c r="P77" s="4">
        <f t="shared" si="31"/>
        <v>0</v>
      </c>
      <c r="Q77" s="11">
        <f t="shared" si="32"/>
        <v>0</v>
      </c>
      <c r="R77" s="10">
        <f t="shared" si="30"/>
        <v>0</v>
      </c>
    </row>
    <row r="78" spans="1:18">
      <c r="A78" s="62">
        <v>5</v>
      </c>
      <c r="B78" s="62"/>
      <c r="C78" s="1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3">
        <f t="shared" si="26"/>
        <v>0</v>
      </c>
      <c r="O78" s="9">
        <f t="shared" si="27"/>
        <v>0</v>
      </c>
      <c r="P78" s="4">
        <f t="shared" si="31"/>
        <v>0</v>
      </c>
      <c r="Q78" s="11">
        <f t="shared" si="32"/>
        <v>0</v>
      </c>
      <c r="R78" s="10">
        <f t="shared" si="30"/>
        <v>0</v>
      </c>
    </row>
    <row r="79" spans="1:18">
      <c r="A79" s="62">
        <v>6</v>
      </c>
      <c r="B79" s="62"/>
      <c r="C79" s="1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3">
        <f t="shared" si="26"/>
        <v>0</v>
      </c>
      <c r="O79" s="9">
        <f t="shared" si="27"/>
        <v>0</v>
      </c>
      <c r="P79" s="4">
        <f t="shared" si="31"/>
        <v>0</v>
      </c>
      <c r="Q79" s="11">
        <f t="shared" si="32"/>
        <v>0</v>
      </c>
      <c r="R79" s="10">
        <f t="shared" si="30"/>
        <v>0</v>
      </c>
    </row>
    <row r="80" spans="1:18">
      <c r="A80" s="62">
        <v>7</v>
      </c>
      <c r="B80" s="62"/>
      <c r="C80" s="1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3">
        <f t="shared" si="26"/>
        <v>0</v>
      </c>
      <c r="O80" s="9">
        <f t="shared" si="27"/>
        <v>0</v>
      </c>
      <c r="P80" s="4">
        <f t="shared" si="31"/>
        <v>0</v>
      </c>
      <c r="Q80" s="11">
        <f t="shared" si="32"/>
        <v>0</v>
      </c>
      <c r="R80" s="10">
        <f t="shared" si="30"/>
        <v>0</v>
      </c>
    </row>
    <row r="81" spans="1:18">
      <c r="A81" s="62">
        <v>8</v>
      </c>
      <c r="B81" s="62"/>
      <c r="C81" s="1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3">
        <f t="shared" si="26"/>
        <v>0</v>
      </c>
      <c r="O81" s="9">
        <f t="shared" si="27"/>
        <v>0</v>
      </c>
      <c r="P81" s="4">
        <f t="shared" si="31"/>
        <v>0</v>
      </c>
      <c r="Q81" s="11">
        <f t="shared" si="32"/>
        <v>0</v>
      </c>
      <c r="R81" s="10">
        <f t="shared" si="30"/>
        <v>0</v>
      </c>
    </row>
    <row r="82" spans="1:18">
      <c r="A82" s="62">
        <v>9</v>
      </c>
      <c r="B82" s="62"/>
      <c r="C82" s="1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3">
        <f t="shared" si="26"/>
        <v>0</v>
      </c>
      <c r="O82" s="9">
        <f t="shared" si="27"/>
        <v>0</v>
      </c>
      <c r="P82" s="4">
        <f t="shared" si="31"/>
        <v>0</v>
      </c>
      <c r="Q82" s="11">
        <f t="shared" si="32"/>
        <v>0</v>
      </c>
      <c r="R82" s="10">
        <f t="shared" si="30"/>
        <v>0</v>
      </c>
    </row>
    <row r="83" spans="1:18">
      <c r="A83" s="62">
        <v>10</v>
      </c>
      <c r="B83" s="62"/>
      <c r="C83" s="1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3">
        <f t="shared" si="26"/>
        <v>0</v>
      </c>
      <c r="O83" s="9">
        <f t="shared" si="27"/>
        <v>0</v>
      </c>
      <c r="P83" s="4">
        <f t="shared" si="31"/>
        <v>0</v>
      </c>
      <c r="Q83" s="11">
        <f t="shared" si="32"/>
        <v>0</v>
      </c>
      <c r="R83" s="10">
        <f t="shared" si="30"/>
        <v>0</v>
      </c>
    </row>
    <row r="84" spans="1:18" ht="15" customHeight="1">
      <c r="A84" s="74" t="s">
        <v>34</v>
      </c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6"/>
      <c r="R84" s="10">
        <f>SUM(R74:R83)</f>
        <v>0</v>
      </c>
    </row>
    <row r="85" spans="1:18" ht="15.75">
      <c r="A85" s="24" t="s">
        <v>35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</row>
    <row r="86" spans="1:18">
      <c r="A86" s="48" t="s">
        <v>44</v>
      </c>
      <c r="B86" s="48"/>
      <c r="C86" s="48"/>
      <c r="D86" s="48"/>
      <c r="E86" s="48"/>
      <c r="F86" s="48"/>
      <c r="G86" s="48"/>
      <c r="H86" s="48"/>
      <c r="I86" s="48"/>
      <c r="J86" s="15"/>
      <c r="K86" s="15"/>
      <c r="L86" s="15"/>
      <c r="M86" s="15"/>
      <c r="N86" s="15"/>
      <c r="O86" s="15"/>
      <c r="P86" s="15"/>
      <c r="Q86" s="15"/>
      <c r="R86" s="16"/>
    </row>
    <row r="87" spans="1:18" s="8" customFormat="1">
      <c r="A87" s="48"/>
      <c r="B87" s="48"/>
      <c r="C87" s="48"/>
      <c r="D87" s="48"/>
      <c r="E87" s="48"/>
      <c r="F87" s="48"/>
      <c r="G87" s="48"/>
      <c r="H87" s="48"/>
      <c r="I87" s="48"/>
      <c r="J87" s="15"/>
      <c r="K87" s="15"/>
      <c r="L87" s="15"/>
      <c r="M87" s="15"/>
      <c r="N87" s="15"/>
      <c r="O87" s="15"/>
      <c r="P87" s="15"/>
      <c r="Q87" s="15"/>
      <c r="R87" s="16"/>
    </row>
    <row r="88" spans="1:18">
      <c r="A88" s="69" t="s">
        <v>56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58"/>
      <c r="R88" s="8"/>
    </row>
    <row r="89" spans="1:18" ht="18">
      <c r="A89" s="71" t="s">
        <v>28</v>
      </c>
      <c r="B89" s="72"/>
      <c r="C89" s="72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58"/>
      <c r="R89" s="8"/>
    </row>
    <row r="90" spans="1:18">
      <c r="A90" s="69" t="s">
        <v>39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58"/>
      <c r="R90" s="8"/>
    </row>
    <row r="91" spans="1:18">
      <c r="A91" s="62">
        <v>1</v>
      </c>
      <c r="B91" s="62"/>
      <c r="C91" s="1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3">
        <f t="shared" ref="N91:N100" si="33">(IF(F91="OŽ",IF(L91=1,550.8,IF(L91=2,426.38,IF(L91=3,342.14,IF(L91=4,181.44,IF(L91=5,168.48,IF(L91=6,155.52,IF(L91=7,148.5,IF(L91=8,144,0))))))))+IF(L91&lt;=8,0,IF(L91&lt;=16,137.7,IF(L91&lt;=24,108,IF(L91&lt;=32,80.1,IF(L91&lt;=36,52.2,0)))))-IF(L91&lt;=8,0,IF(L91&lt;=16,(L91-9)*2.754,IF(L91&lt;=24,(L91-17)* 2.754,IF(L91&lt;=32,(L91-25)* 2.754,IF(L91&lt;=36,(L91-33)*2.754,0))))),0)+IF(F91="PČ",IF(L91=1,449,IF(L91=2,314.6,IF(L91=3,238,IF(L91=4,172,IF(L91=5,159,IF(L91=6,145,IF(L91=7,132,IF(L91=8,119,0))))))))+IF(L91&lt;=8,0,IF(L91&lt;=16,88,IF(L91&lt;=24,55,IF(L91&lt;=32,22,0))))-IF(L91&lt;=8,0,IF(L91&lt;=16,(L91-9)*2.245,IF(L91&lt;=24,(L91-17)*2.245,IF(L91&lt;=32,(L91-25)*2.245,0)))),0)+IF(F91="PČneol",IF(L91=1,85,IF(L91=2,64.61,IF(L91=3,50.76,IF(L91=4,16.25,IF(L91=5,15,IF(L91=6,13.75,IF(L91=7,12.5,IF(L91=8,11.25,0))))))))+IF(L91&lt;=8,0,IF(L91&lt;=16,9,0))-IF(L91&lt;=8,0,IF(L91&lt;=16,(L91-9)*0.425,0)),0)+IF(F91="PŽ",IF(L91=1,85,IF(L91=2,59.5,IF(L91=3,45,IF(L91=4,32.5,IF(L91=5,30,IF(L91=6,27.5,IF(L91=7,25,IF(L91=8,22.5,0))))))))+IF(L91&lt;=8,0,IF(L91&lt;=16,19,IF(L91&lt;=24,13,IF(L91&lt;=32,8,0))))-IF(L91&lt;=8,0,IF(L91&lt;=16,(L91-9)*0.425,IF(L91&lt;=24,(L91-17)*0.425,IF(L91&lt;=32,(L91-25)*0.425,0)))),0)+IF(F91="EČ",IF(L91=1,204,IF(L91=2,156.24,IF(L91=3,123.84,IF(L91=4,72,IF(L91=5,66,IF(L91=6,60,IF(L91=7,54,IF(L91=8,48,0))))))))+IF(L91&lt;=8,0,IF(L91&lt;=16,40,IF(L91&lt;=24,25,0)))-IF(L91&lt;=8,0,IF(L91&lt;=16,(L91-9)*1.02,IF(L91&lt;=24,(L91-17)*1.02,0))),0)+IF(F91="EČneol",IF(L91=1,68,IF(L91=2,51.69,IF(L91=3,40.61,IF(L91=4,13,IF(L91=5,12,IF(L91=6,11,IF(L91=7,10,IF(L91=8,9,0)))))))))+IF(F91="EŽ",IF(L91=1,68,IF(L91=2,47.6,IF(L91=3,36,IF(L91=4,18,IF(L91=5,16.5,IF(L91=6,15,IF(L91=7,13.5,IF(L91=8,12,0))))))))+IF(L91&lt;=8,0,IF(L91&lt;=16,10,IF(L91&lt;=24,6,0)))-IF(L91&lt;=8,0,IF(L91&lt;=16,(L91-9)*0.34,IF(L91&lt;=24,(L91-17)*0.34,0))),0)+IF(F91="PT",IF(L91=1,68,IF(L91=2,52.08,IF(L91=3,41.28,IF(L91=4,24,IF(L91=5,22,IF(L91=6,20,IF(L91=7,18,IF(L91=8,16,0))))))))+IF(L91&lt;=8,0,IF(L91&lt;=16,13,IF(L91&lt;=24,9,IF(L91&lt;=32,4,0))))-IF(L91&lt;=8,0,IF(L91&lt;=16,(L91-9)*0.34,IF(L91&lt;=24,(L91-17)*0.34,IF(L91&lt;=32,(L91-25)*0.34,0)))),0)+IF(F91="JOŽ",IF(L91=1,85,IF(L91=2,59.5,IF(L91=3,45,IF(L91=4,32.5,IF(L91=5,30,IF(L91=6,27.5,IF(L91=7,25,IF(L91=8,22.5,0))))))))+IF(L91&lt;=8,0,IF(L91&lt;=16,19,IF(L91&lt;=24,13,0)))-IF(L91&lt;=8,0,IF(L91&lt;=16,(L91-9)*0.425,IF(L91&lt;=24,(L91-17)*0.425,0))),0)+IF(F91="JPČ",IF(L91=1,68,IF(L91=2,47.6,IF(L91=3,36,IF(L91=4,26,IF(L91=5,24,IF(L91=6,22,IF(L91=7,20,IF(L91=8,18,0))))))))+IF(L91&lt;=8,0,IF(L91&lt;=16,13,IF(L91&lt;=24,9,0)))-IF(L91&lt;=8,0,IF(L91&lt;=16,(L91-9)*0.34,IF(L91&lt;=24,(L91-17)*0.34,0))),0)+IF(F91="JEČ",IF(L91=1,34,IF(L91=2,26.04,IF(L91=3,20.6,IF(L91=4,12,IF(L91=5,11,IF(L91=6,10,IF(L91=7,9,IF(L91=8,8,0))))))))+IF(L91&lt;=8,0,IF(L91&lt;=16,6,0))-IF(L91&lt;=8,0,IF(L91&lt;=16,(L91-9)*0.17,0)),0)+IF(F91="JEOF",IF(L91=1,34,IF(L91=2,26.04,IF(L91=3,20.6,IF(L91=4,12,IF(L91=5,11,IF(L91=6,10,IF(L91=7,9,IF(L91=8,8,0))))))))+IF(L91&lt;=8,0,IF(L91&lt;=16,6,0))-IF(L91&lt;=8,0,IF(L91&lt;=16,(L91-9)*0.17,0)),0)+IF(F91="JnPČ",IF(L91=1,51,IF(L91=2,35.7,IF(L91=3,27,IF(L91=4,19.5,IF(L91=5,18,IF(L91=6,16.5,IF(L91=7,15,IF(L91=8,13.5,0))))))))+IF(L91&lt;=8,0,IF(L91&lt;=16,10,0))-IF(L91&lt;=8,0,IF(L91&lt;=16,(L91-9)*0.255,0)),0)+IF(F91="JnEČ",IF(L91=1,25.5,IF(L91=2,19.53,IF(L91=3,15.48,IF(L91=4,9,IF(L91=5,8.25,IF(L91=6,7.5,IF(L91=7,6.75,IF(L91=8,6,0))))))))+IF(L91&lt;=8,0,IF(L91&lt;=16,5,0))-IF(L91&lt;=8,0,IF(L91&lt;=16,(L91-9)*0.1275,0)),0)+IF(F91="JčPČ",IF(L91=1,21.25,IF(L91=2,14.5,IF(L91=3,11.5,IF(L91=4,7,IF(L91=5,6.5,IF(L91=6,6,IF(L91=7,5.5,IF(L91=8,5,0))))))))+IF(L91&lt;=8,0,IF(L91&lt;=16,4,0))-IF(L91&lt;=8,0,IF(L91&lt;=16,(L91-9)*0.10625,0)),0)+IF(F91="JčEČ",IF(L91=1,17,IF(L91=2,13.02,IF(L91=3,10.32,IF(L91=4,6,IF(L91=5,5.5,IF(L91=6,5,IF(L91=7,4.5,IF(L91=8,4,0))))))))+IF(L91&lt;=8,0,IF(L91&lt;=16,3,0))-IF(L91&lt;=8,0,IF(L91&lt;=16,(L91-9)*0.085,0)),0)+IF(F91="NEAK",IF(L91=1,11.48,IF(L91=2,8.79,IF(L91=3,6.97,IF(L91=4,4.05,IF(L91=5,3.71,IF(L91=6,3.38,IF(L91=7,3.04,IF(L91=8,2.7,0))))))))+IF(L91&lt;=8,0,IF(L91&lt;=16,2,IF(L91&lt;=24,1.3,0)))-IF(L91&lt;=8,0,IF(L91&lt;=16,(L91-9)*0.0574,IF(L91&lt;=24,(L91-17)*0.0574,0))),0))*IF(L91&lt;0,1,IF(OR(F91="PČ",F91="PŽ",F91="PT"),IF(J91&lt;32,J91/32,1),1))* IF(L91&lt;0,1,IF(OR(F91="EČ",F91="EŽ",F91="JOŽ",F91="JPČ",F91="NEAK"),IF(J91&lt;24,J91/24,1),1))*IF(L91&lt;0,1,IF(OR(F91="PČneol",F91="JEČ",F91="JEOF",F91="JnPČ",F91="JnEČ",F91="JčPČ",F91="JčEČ"),IF(J91&lt;16,J91/16,1),1))*IF(L91&lt;0,1,IF(F91="EČneol",IF(J91&lt;8,J91/8,1),1))</f>
        <v>0</v>
      </c>
      <c r="O91" s="9">
        <f t="shared" ref="O91:O100" si="34">IF(F91="OŽ",N91,IF(H91="Ne",IF(J91*0.3&lt;J91-L91,N91,0),IF(J91*0.1&lt;J91-L91,N91,0)))</f>
        <v>0</v>
      </c>
      <c r="P91" s="4">
        <f t="shared" ref="P91" si="35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" si="36">IF(ISERROR(P91*100/N91),0,(P91*100/N91))</f>
        <v>0</v>
      </c>
      <c r="R91" s="10">
        <f t="shared" ref="R91:R100" si="37">IF(Q91&lt;=30,O91+P91,O91+O91*0.3)*IF(G91=1,0.4,IF(G91=2,0.75,IF(G91="1 (kas 4 m. 1 k. nerengiamos)",0.52,1)))*IF(D91="olimpinė",1,IF(M91="Ne",0.5,1))*IF(OR(A$5="Lietuvos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federacija"),IF(OR(J91&lt;8,K91&lt;16),0,1),1)*E91*IF(I91&lt;=1,1,1/I91)*IF(OR(A$5="Lietuvos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92" spans="1:18">
      <c r="A92" s="62">
        <v>2</v>
      </c>
      <c r="B92" s="62"/>
      <c r="C92" s="1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3">
        <f t="shared" si="33"/>
        <v>0</v>
      </c>
      <c r="O92" s="9">
        <f t="shared" si="34"/>
        <v>0</v>
      </c>
      <c r="P92" s="4">
        <f t="shared" ref="P92:P100" si="38">IF(O92=0,0,IF(F92="OŽ",IF(L92&gt;35,0,IF(J92&gt;35,(36-L92)*1.836,((36-L92)-(36-J92))*1.836)),0)+IF(F92="PČ",IF(L92&gt;31,0,IF(J92&gt;31,(32-L92)*1.347,((32-L92)-(32-J92))*1.347)),0)+ IF(F92="PČneol",IF(L92&gt;15,0,IF(J92&gt;15,(16-L92)*0.255,((16-L92)-(16-J92))*0.255)),0)+IF(F92="PŽ",IF(L92&gt;31,0,IF(J92&gt;31,(32-L92)*0.255,((32-L92)-(32-J92))*0.255)),0)+IF(F92="EČ",IF(L92&gt;23,0,IF(J92&gt;23,(24-L92)*0.612,((24-L92)-(24-J92))*0.612)),0)+IF(F92="EČneol",IF(L92&gt;7,0,IF(J92&gt;7,(8-L92)*0.204,((8-L92)-(8-J92))*0.204)),0)+IF(F92="EŽ",IF(L92&gt;23,0,IF(J92&gt;23,(24-L92)*0.204,((24-L92)-(24-J92))*0.204)),0)+IF(F92="PT",IF(L92&gt;31,0,IF(J92&gt;31,(32-L92)*0.204,((32-L92)-(32-J92))*0.204)),0)+IF(F92="JOŽ",IF(L92&gt;23,0,IF(J92&gt;23,(24-L92)*0.255,((24-L92)-(24-J92))*0.255)),0)+IF(F92="JPČ",IF(L92&gt;23,0,IF(J92&gt;23,(24-L92)*0.204,((24-L92)-(24-J92))*0.204)),0)+IF(F92="JEČ",IF(L92&gt;15,0,IF(J92&gt;15,(16-L92)*0.102,((16-L92)-(16-J92))*0.102)),0)+IF(F92="JEOF",IF(L92&gt;15,0,IF(J92&gt;15,(16-L92)*0.102,((16-L92)-(16-J92))*0.102)),0)+IF(F92="JnPČ",IF(L92&gt;15,0,IF(J92&gt;15,(16-L92)*0.153,((16-L92)-(16-J92))*0.153)),0)+IF(F92="JnEČ",IF(L92&gt;15,0,IF(J92&gt;15,(16-L92)*0.0765,((16-L92)-(16-J92))*0.0765)),0)+IF(F92="JčPČ",IF(L92&gt;15,0,IF(J92&gt;15,(16-L92)*0.06375,((16-L92)-(16-J92))*0.06375)),0)+IF(F92="JčEČ",IF(L92&gt;15,0,IF(J92&gt;15,(16-L92)*0.051,((16-L92)-(16-J92))*0.051)),0)+IF(F92="NEAK",IF(L92&gt;23,0,IF(J92&gt;23,(24-L92)*0.03444,((24-L92)-(24-J92))*0.03444)),0))</f>
        <v>0</v>
      </c>
      <c r="Q92" s="11">
        <f t="shared" ref="Q92:Q100" si="39">IF(ISERROR(P92*100/N92),0,(P92*100/N92))</f>
        <v>0</v>
      </c>
      <c r="R92" s="10">
        <f t="shared" si="37"/>
        <v>0</v>
      </c>
    </row>
    <row r="93" spans="1:18">
      <c r="A93" s="62">
        <v>3</v>
      </c>
      <c r="B93" s="62"/>
      <c r="C93" s="1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3">
        <f t="shared" si="33"/>
        <v>0</v>
      </c>
      <c r="O93" s="9">
        <f t="shared" si="34"/>
        <v>0</v>
      </c>
      <c r="P93" s="4">
        <f t="shared" si="38"/>
        <v>0</v>
      </c>
      <c r="Q93" s="11">
        <f t="shared" si="39"/>
        <v>0</v>
      </c>
      <c r="R93" s="10">
        <f t="shared" si="37"/>
        <v>0</v>
      </c>
    </row>
    <row r="94" spans="1:18">
      <c r="A94" s="62">
        <v>4</v>
      </c>
      <c r="B94" s="62"/>
      <c r="C94" s="1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3">
        <f t="shared" si="33"/>
        <v>0</v>
      </c>
      <c r="O94" s="9">
        <f t="shared" si="34"/>
        <v>0</v>
      </c>
      <c r="P94" s="4">
        <f t="shared" si="38"/>
        <v>0</v>
      </c>
      <c r="Q94" s="11">
        <f t="shared" si="39"/>
        <v>0</v>
      </c>
      <c r="R94" s="10">
        <f t="shared" si="37"/>
        <v>0</v>
      </c>
    </row>
    <row r="95" spans="1:18">
      <c r="A95" s="62">
        <v>5</v>
      </c>
      <c r="B95" s="62"/>
      <c r="C95" s="1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3">
        <f t="shared" si="33"/>
        <v>0</v>
      </c>
      <c r="O95" s="9">
        <f t="shared" si="34"/>
        <v>0</v>
      </c>
      <c r="P95" s="4">
        <f t="shared" si="38"/>
        <v>0</v>
      </c>
      <c r="Q95" s="11">
        <f t="shared" si="39"/>
        <v>0</v>
      </c>
      <c r="R95" s="10">
        <f t="shared" si="37"/>
        <v>0</v>
      </c>
    </row>
    <row r="96" spans="1:18">
      <c r="A96" s="62">
        <v>6</v>
      </c>
      <c r="B96" s="62"/>
      <c r="C96" s="1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3">
        <f t="shared" si="33"/>
        <v>0</v>
      </c>
      <c r="O96" s="9">
        <f t="shared" si="34"/>
        <v>0</v>
      </c>
      <c r="P96" s="4">
        <f t="shared" si="38"/>
        <v>0</v>
      </c>
      <c r="Q96" s="11">
        <f t="shared" si="39"/>
        <v>0</v>
      </c>
      <c r="R96" s="10">
        <f t="shared" si="37"/>
        <v>0</v>
      </c>
    </row>
    <row r="97" spans="1:18">
      <c r="A97" s="62">
        <v>7</v>
      </c>
      <c r="B97" s="62"/>
      <c r="C97" s="1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3">
        <f t="shared" si="33"/>
        <v>0</v>
      </c>
      <c r="O97" s="9">
        <f t="shared" si="34"/>
        <v>0</v>
      </c>
      <c r="P97" s="4">
        <f t="shared" si="38"/>
        <v>0</v>
      </c>
      <c r="Q97" s="11">
        <f t="shared" si="39"/>
        <v>0</v>
      </c>
      <c r="R97" s="10">
        <f t="shared" si="37"/>
        <v>0</v>
      </c>
    </row>
    <row r="98" spans="1:18">
      <c r="A98" s="62">
        <v>8</v>
      </c>
      <c r="B98" s="62"/>
      <c r="C98" s="1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3">
        <f t="shared" si="33"/>
        <v>0</v>
      </c>
      <c r="O98" s="9">
        <f t="shared" si="34"/>
        <v>0</v>
      </c>
      <c r="P98" s="4">
        <f t="shared" si="38"/>
        <v>0</v>
      </c>
      <c r="Q98" s="11">
        <f t="shared" si="39"/>
        <v>0</v>
      </c>
      <c r="R98" s="10">
        <f t="shared" si="37"/>
        <v>0</v>
      </c>
    </row>
    <row r="99" spans="1:18">
      <c r="A99" s="62">
        <v>9</v>
      </c>
      <c r="B99" s="62"/>
      <c r="C99" s="1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3">
        <f t="shared" si="33"/>
        <v>0</v>
      </c>
      <c r="O99" s="9">
        <f t="shared" si="34"/>
        <v>0</v>
      </c>
      <c r="P99" s="4">
        <f t="shared" si="38"/>
        <v>0</v>
      </c>
      <c r="Q99" s="11">
        <f t="shared" si="39"/>
        <v>0</v>
      </c>
      <c r="R99" s="10">
        <f t="shared" si="37"/>
        <v>0</v>
      </c>
    </row>
    <row r="100" spans="1:18">
      <c r="A100" s="62">
        <v>10</v>
      </c>
      <c r="B100" s="62"/>
      <c r="C100" s="1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3">
        <f t="shared" si="33"/>
        <v>0</v>
      </c>
      <c r="O100" s="9">
        <f t="shared" si="34"/>
        <v>0</v>
      </c>
      <c r="P100" s="4">
        <f t="shared" si="38"/>
        <v>0</v>
      </c>
      <c r="Q100" s="11">
        <f t="shared" si="39"/>
        <v>0</v>
      </c>
      <c r="R100" s="10">
        <f t="shared" si="37"/>
        <v>0</v>
      </c>
    </row>
    <row r="101" spans="1:18">
      <c r="A101" s="74" t="s">
        <v>34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6"/>
      <c r="R101" s="10">
        <f>SUM(R91:R100)</f>
        <v>0</v>
      </c>
    </row>
    <row r="102" spans="1:18" ht="15.75">
      <c r="A102" s="24" t="s">
        <v>35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8" t="s">
        <v>44</v>
      </c>
      <c r="B103" s="48"/>
      <c r="C103" s="48"/>
      <c r="D103" s="48"/>
      <c r="E103" s="48"/>
      <c r="F103" s="48"/>
      <c r="G103" s="48"/>
      <c r="H103" s="48"/>
      <c r="I103" s="48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 s="8" customFormat="1">
      <c r="A104" s="48"/>
      <c r="B104" s="48"/>
      <c r="C104" s="48"/>
      <c r="D104" s="48"/>
      <c r="E104" s="48"/>
      <c r="F104" s="48"/>
      <c r="G104" s="48"/>
      <c r="H104" s="48"/>
      <c r="I104" s="48"/>
      <c r="J104" s="15"/>
      <c r="K104" s="15"/>
      <c r="L104" s="15"/>
      <c r="M104" s="15"/>
      <c r="N104" s="15"/>
      <c r="O104" s="15"/>
      <c r="P104" s="15"/>
      <c r="Q104" s="15"/>
      <c r="R104" s="16"/>
    </row>
    <row r="105" spans="1:18">
      <c r="A105" s="69" t="s">
        <v>56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58"/>
      <c r="R105" s="8"/>
    </row>
    <row r="106" spans="1:18" ht="18">
      <c r="A106" s="71" t="s">
        <v>28</v>
      </c>
      <c r="B106" s="72"/>
      <c r="C106" s="72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58"/>
      <c r="R106" s="8"/>
    </row>
    <row r="107" spans="1:18">
      <c r="A107" s="69" t="s">
        <v>39</v>
      </c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58"/>
      <c r="R107" s="8"/>
    </row>
    <row r="108" spans="1:18">
      <c r="A108" s="62">
        <v>1</v>
      </c>
      <c r="B108" s="62"/>
      <c r="C108" s="1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3">
        <f t="shared" ref="N108:N117" si="40">(IF(F108="OŽ",IF(L108=1,550.8,IF(L108=2,426.38,IF(L108=3,342.14,IF(L108=4,181.44,IF(L108=5,168.48,IF(L108=6,155.52,IF(L108=7,148.5,IF(L108=8,144,0))))))))+IF(L108&lt;=8,0,IF(L108&lt;=16,137.7,IF(L108&lt;=24,108,IF(L108&lt;=32,80.1,IF(L108&lt;=36,52.2,0)))))-IF(L108&lt;=8,0,IF(L108&lt;=16,(L108-9)*2.754,IF(L108&lt;=24,(L108-17)* 2.754,IF(L108&lt;=32,(L108-25)* 2.754,IF(L108&lt;=36,(L108-33)*2.754,0))))),0)+IF(F108="PČ",IF(L108=1,449,IF(L108=2,314.6,IF(L108=3,238,IF(L108=4,172,IF(L108=5,159,IF(L108=6,145,IF(L108=7,132,IF(L108=8,119,0))))))))+IF(L108&lt;=8,0,IF(L108&lt;=16,88,IF(L108&lt;=24,55,IF(L108&lt;=32,22,0))))-IF(L108&lt;=8,0,IF(L108&lt;=16,(L108-9)*2.245,IF(L108&lt;=24,(L108-17)*2.245,IF(L108&lt;=32,(L108-25)*2.245,0)))),0)+IF(F108="PČneol",IF(L108=1,85,IF(L108=2,64.61,IF(L108=3,50.76,IF(L108=4,16.25,IF(L108=5,15,IF(L108=6,13.75,IF(L108=7,12.5,IF(L108=8,11.25,0))))))))+IF(L108&lt;=8,0,IF(L108&lt;=16,9,0))-IF(L108&lt;=8,0,IF(L108&lt;=16,(L108-9)*0.425,0)),0)+IF(F108="PŽ",IF(L108=1,85,IF(L108=2,59.5,IF(L108=3,45,IF(L108=4,32.5,IF(L108=5,30,IF(L108=6,27.5,IF(L108=7,25,IF(L108=8,22.5,0))))))))+IF(L108&lt;=8,0,IF(L108&lt;=16,19,IF(L108&lt;=24,13,IF(L108&lt;=32,8,0))))-IF(L108&lt;=8,0,IF(L108&lt;=16,(L108-9)*0.425,IF(L108&lt;=24,(L108-17)*0.425,IF(L108&lt;=32,(L108-25)*0.425,0)))),0)+IF(F108="EČ",IF(L108=1,204,IF(L108=2,156.24,IF(L108=3,123.84,IF(L108=4,72,IF(L108=5,66,IF(L108=6,60,IF(L108=7,54,IF(L108=8,48,0))))))))+IF(L108&lt;=8,0,IF(L108&lt;=16,40,IF(L108&lt;=24,25,0)))-IF(L108&lt;=8,0,IF(L108&lt;=16,(L108-9)*1.02,IF(L108&lt;=24,(L108-17)*1.02,0))),0)+IF(F108="EČneol",IF(L108=1,68,IF(L108=2,51.69,IF(L108=3,40.61,IF(L108=4,13,IF(L108=5,12,IF(L108=6,11,IF(L108=7,10,IF(L108=8,9,0)))))))))+IF(F108="EŽ",IF(L108=1,68,IF(L108=2,47.6,IF(L108=3,36,IF(L108=4,18,IF(L108=5,16.5,IF(L108=6,15,IF(L108=7,13.5,IF(L108=8,12,0))))))))+IF(L108&lt;=8,0,IF(L108&lt;=16,10,IF(L108&lt;=24,6,0)))-IF(L108&lt;=8,0,IF(L108&lt;=16,(L108-9)*0.34,IF(L108&lt;=24,(L108-17)*0.34,0))),0)+IF(F108="PT",IF(L108=1,68,IF(L108=2,52.08,IF(L108=3,41.28,IF(L108=4,24,IF(L108=5,22,IF(L108=6,20,IF(L108=7,18,IF(L108=8,16,0))))))))+IF(L108&lt;=8,0,IF(L108&lt;=16,13,IF(L108&lt;=24,9,IF(L108&lt;=32,4,0))))-IF(L108&lt;=8,0,IF(L108&lt;=16,(L108-9)*0.34,IF(L108&lt;=24,(L108-17)*0.34,IF(L108&lt;=32,(L108-25)*0.34,0)))),0)+IF(F108="JOŽ",IF(L108=1,85,IF(L108=2,59.5,IF(L108=3,45,IF(L108=4,32.5,IF(L108=5,30,IF(L108=6,27.5,IF(L108=7,25,IF(L108=8,22.5,0))))))))+IF(L108&lt;=8,0,IF(L108&lt;=16,19,IF(L108&lt;=24,13,0)))-IF(L108&lt;=8,0,IF(L108&lt;=16,(L108-9)*0.425,IF(L108&lt;=24,(L108-17)*0.425,0))),0)+IF(F108="JPČ",IF(L108=1,68,IF(L108=2,47.6,IF(L108=3,36,IF(L108=4,26,IF(L108=5,24,IF(L108=6,22,IF(L108=7,20,IF(L108=8,18,0))))))))+IF(L108&lt;=8,0,IF(L108&lt;=16,13,IF(L108&lt;=24,9,0)))-IF(L108&lt;=8,0,IF(L108&lt;=16,(L108-9)*0.34,IF(L108&lt;=24,(L108-17)*0.34,0))),0)+IF(F108="JEČ",IF(L108=1,34,IF(L108=2,26.04,IF(L108=3,20.6,IF(L108=4,12,IF(L108=5,11,IF(L108=6,10,IF(L108=7,9,IF(L108=8,8,0))))))))+IF(L108&lt;=8,0,IF(L108&lt;=16,6,0))-IF(L108&lt;=8,0,IF(L108&lt;=16,(L108-9)*0.17,0)),0)+IF(F108="JEOF",IF(L108=1,34,IF(L108=2,26.04,IF(L108=3,20.6,IF(L108=4,12,IF(L108=5,11,IF(L108=6,10,IF(L108=7,9,IF(L108=8,8,0))))))))+IF(L108&lt;=8,0,IF(L108&lt;=16,6,0))-IF(L108&lt;=8,0,IF(L108&lt;=16,(L108-9)*0.17,0)),0)+IF(F108="JnPČ",IF(L108=1,51,IF(L108=2,35.7,IF(L108=3,27,IF(L108=4,19.5,IF(L108=5,18,IF(L108=6,16.5,IF(L108=7,15,IF(L108=8,13.5,0))))))))+IF(L108&lt;=8,0,IF(L108&lt;=16,10,0))-IF(L108&lt;=8,0,IF(L108&lt;=16,(L108-9)*0.255,0)),0)+IF(F108="JnEČ",IF(L108=1,25.5,IF(L108=2,19.53,IF(L108=3,15.48,IF(L108=4,9,IF(L108=5,8.25,IF(L108=6,7.5,IF(L108=7,6.75,IF(L108=8,6,0))))))))+IF(L108&lt;=8,0,IF(L108&lt;=16,5,0))-IF(L108&lt;=8,0,IF(L108&lt;=16,(L108-9)*0.1275,0)),0)+IF(F108="JčPČ",IF(L108=1,21.25,IF(L108=2,14.5,IF(L108=3,11.5,IF(L108=4,7,IF(L108=5,6.5,IF(L108=6,6,IF(L108=7,5.5,IF(L108=8,5,0))))))))+IF(L108&lt;=8,0,IF(L108&lt;=16,4,0))-IF(L108&lt;=8,0,IF(L108&lt;=16,(L108-9)*0.10625,0)),0)+IF(F108="JčEČ",IF(L108=1,17,IF(L108=2,13.02,IF(L108=3,10.32,IF(L108=4,6,IF(L108=5,5.5,IF(L108=6,5,IF(L108=7,4.5,IF(L108=8,4,0))))))))+IF(L108&lt;=8,0,IF(L108&lt;=16,3,0))-IF(L108&lt;=8,0,IF(L108&lt;=16,(L108-9)*0.085,0)),0)+IF(F108="NEAK",IF(L108=1,11.48,IF(L108=2,8.79,IF(L108=3,6.97,IF(L108=4,4.05,IF(L108=5,3.71,IF(L108=6,3.38,IF(L108=7,3.04,IF(L108=8,2.7,0))))))))+IF(L108&lt;=8,0,IF(L108&lt;=16,2,IF(L108&lt;=24,1.3,0)))-IF(L108&lt;=8,0,IF(L108&lt;=16,(L108-9)*0.0574,IF(L108&lt;=24,(L108-17)*0.0574,0))),0))*IF(L108&lt;0,1,IF(OR(F108="PČ",F108="PŽ",F108="PT"),IF(J108&lt;32,J108/32,1),1))* IF(L108&lt;0,1,IF(OR(F108="EČ",F108="EŽ",F108="JOŽ",F108="JPČ",F108="NEAK"),IF(J108&lt;24,J108/24,1),1))*IF(L108&lt;0,1,IF(OR(F108="PČneol",F108="JEČ",F108="JEOF",F108="JnPČ",F108="JnEČ",F108="JčPČ",F108="JčEČ"),IF(J108&lt;16,J108/16,1),1))*IF(L108&lt;0,1,IF(F108="EČneol",IF(J108&lt;8,J108/8,1),1))</f>
        <v>0</v>
      </c>
      <c r="O108" s="9">
        <f t="shared" ref="O108:O117" si="41">IF(F108="OŽ",N108,IF(H108="Ne",IF(J108*0.3&lt;J108-L108,N108,0),IF(J108*0.1&lt;J108-L108,N108,0)))</f>
        <v>0</v>
      </c>
      <c r="P108" s="4">
        <f t="shared" ref="P108" si="42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" si="43">IF(ISERROR(P108*100/N108),0,(P108*100/N108))</f>
        <v>0</v>
      </c>
      <c r="R108" s="10">
        <f t="shared" ref="R108:R117" si="44">IF(Q108&lt;=30,O108+P108,O108+O108*0.3)*IF(G108=1,0.4,IF(G108=2,0.75,IF(G108="1 (kas 4 m. 1 k. nerengiamos)",0.52,1)))*IF(D108="olimpinė",1,IF(M108="Ne",0.5,1))*IF(OR(A$5="Lietuvos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federacija"),IF(OR(J108&lt;8,K108&lt;16),0,1),1)*E108*IF(I108&lt;=1,1,1/I108)*IF(OR(A$5="Lietuvos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9" spans="1:18">
      <c r="A109" s="62">
        <v>2</v>
      </c>
      <c r="B109" s="62"/>
      <c r="C109" s="1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3">
        <f t="shared" si="40"/>
        <v>0</v>
      </c>
      <c r="O109" s="9">
        <f t="shared" si="41"/>
        <v>0</v>
      </c>
      <c r="P109" s="4">
        <f t="shared" ref="P109:P117" si="45">IF(O109=0,0,IF(F109="OŽ",IF(L109&gt;35,0,IF(J109&gt;35,(36-L109)*1.836,((36-L109)-(36-J109))*1.836)),0)+IF(F109="PČ",IF(L109&gt;31,0,IF(J109&gt;31,(32-L109)*1.347,((32-L109)-(32-J109))*1.347)),0)+ IF(F109="PČneol",IF(L109&gt;15,0,IF(J109&gt;15,(16-L109)*0.255,((16-L109)-(16-J109))*0.255)),0)+IF(F109="PŽ",IF(L109&gt;31,0,IF(J109&gt;31,(32-L109)*0.255,((32-L109)-(32-J109))*0.255)),0)+IF(F109="EČ",IF(L109&gt;23,0,IF(J109&gt;23,(24-L109)*0.612,((24-L109)-(24-J109))*0.612)),0)+IF(F109="EČneol",IF(L109&gt;7,0,IF(J109&gt;7,(8-L109)*0.204,((8-L109)-(8-J109))*0.204)),0)+IF(F109="EŽ",IF(L109&gt;23,0,IF(J109&gt;23,(24-L109)*0.204,((24-L109)-(24-J109))*0.204)),0)+IF(F109="PT",IF(L109&gt;31,0,IF(J109&gt;31,(32-L109)*0.204,((32-L109)-(32-J109))*0.204)),0)+IF(F109="JOŽ",IF(L109&gt;23,0,IF(J109&gt;23,(24-L109)*0.255,((24-L109)-(24-J109))*0.255)),0)+IF(F109="JPČ",IF(L109&gt;23,0,IF(J109&gt;23,(24-L109)*0.204,((24-L109)-(24-J109))*0.204)),0)+IF(F109="JEČ",IF(L109&gt;15,0,IF(J109&gt;15,(16-L109)*0.102,((16-L109)-(16-J109))*0.102)),0)+IF(F109="JEOF",IF(L109&gt;15,0,IF(J109&gt;15,(16-L109)*0.102,((16-L109)-(16-J109))*0.102)),0)+IF(F109="JnPČ",IF(L109&gt;15,0,IF(J109&gt;15,(16-L109)*0.153,((16-L109)-(16-J109))*0.153)),0)+IF(F109="JnEČ",IF(L109&gt;15,0,IF(J109&gt;15,(16-L109)*0.0765,((16-L109)-(16-J109))*0.0765)),0)+IF(F109="JčPČ",IF(L109&gt;15,0,IF(J109&gt;15,(16-L109)*0.06375,((16-L109)-(16-J109))*0.06375)),0)+IF(F109="JčEČ",IF(L109&gt;15,0,IF(J109&gt;15,(16-L109)*0.051,((16-L109)-(16-J109))*0.051)),0)+IF(F109="NEAK",IF(L109&gt;23,0,IF(J109&gt;23,(24-L109)*0.03444,((24-L109)-(24-J109))*0.03444)),0))</f>
        <v>0</v>
      </c>
      <c r="Q109" s="11">
        <f t="shared" ref="Q109:Q117" si="46">IF(ISERROR(P109*100/N109),0,(P109*100/N109))</f>
        <v>0</v>
      </c>
      <c r="R109" s="10">
        <f t="shared" si="44"/>
        <v>0</v>
      </c>
    </row>
    <row r="110" spans="1:18">
      <c r="A110" s="62">
        <v>3</v>
      </c>
      <c r="B110" s="62"/>
      <c r="C110" s="1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3">
        <f t="shared" si="40"/>
        <v>0</v>
      </c>
      <c r="O110" s="9">
        <f t="shared" si="41"/>
        <v>0</v>
      </c>
      <c r="P110" s="4">
        <f t="shared" si="45"/>
        <v>0</v>
      </c>
      <c r="Q110" s="11">
        <f t="shared" si="46"/>
        <v>0</v>
      </c>
      <c r="R110" s="10">
        <f t="shared" si="44"/>
        <v>0</v>
      </c>
    </row>
    <row r="111" spans="1:18">
      <c r="A111" s="62">
        <v>4</v>
      </c>
      <c r="B111" s="62"/>
      <c r="C111" s="1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3">
        <f t="shared" si="40"/>
        <v>0</v>
      </c>
      <c r="O111" s="9">
        <f t="shared" si="41"/>
        <v>0</v>
      </c>
      <c r="P111" s="4">
        <f t="shared" si="45"/>
        <v>0</v>
      </c>
      <c r="Q111" s="11">
        <f t="shared" si="46"/>
        <v>0</v>
      </c>
      <c r="R111" s="10">
        <f t="shared" si="44"/>
        <v>0</v>
      </c>
    </row>
    <row r="112" spans="1:18">
      <c r="A112" s="62">
        <v>5</v>
      </c>
      <c r="B112" s="62"/>
      <c r="C112" s="1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3">
        <f t="shared" si="40"/>
        <v>0</v>
      </c>
      <c r="O112" s="9">
        <f t="shared" si="41"/>
        <v>0</v>
      </c>
      <c r="P112" s="4">
        <f t="shared" si="45"/>
        <v>0</v>
      </c>
      <c r="Q112" s="11">
        <f t="shared" si="46"/>
        <v>0</v>
      </c>
      <c r="R112" s="10">
        <f t="shared" si="44"/>
        <v>0</v>
      </c>
    </row>
    <row r="113" spans="1:18">
      <c r="A113" s="62">
        <v>6</v>
      </c>
      <c r="B113" s="62"/>
      <c r="C113" s="1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3">
        <f t="shared" si="40"/>
        <v>0</v>
      </c>
      <c r="O113" s="9">
        <f t="shared" si="41"/>
        <v>0</v>
      </c>
      <c r="P113" s="4">
        <f t="shared" si="45"/>
        <v>0</v>
      </c>
      <c r="Q113" s="11">
        <f t="shared" si="46"/>
        <v>0</v>
      </c>
      <c r="R113" s="10">
        <f t="shared" si="44"/>
        <v>0</v>
      </c>
    </row>
    <row r="114" spans="1:18">
      <c r="A114" s="62">
        <v>7</v>
      </c>
      <c r="B114" s="62"/>
      <c r="C114" s="1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3">
        <f t="shared" si="40"/>
        <v>0</v>
      </c>
      <c r="O114" s="9">
        <f t="shared" si="41"/>
        <v>0</v>
      </c>
      <c r="P114" s="4">
        <f t="shared" si="45"/>
        <v>0</v>
      </c>
      <c r="Q114" s="11">
        <f t="shared" si="46"/>
        <v>0</v>
      </c>
      <c r="R114" s="10">
        <f t="shared" si="44"/>
        <v>0</v>
      </c>
    </row>
    <row r="115" spans="1:18">
      <c r="A115" s="62">
        <v>8</v>
      </c>
      <c r="B115" s="62"/>
      <c r="C115" s="1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3">
        <f t="shared" si="40"/>
        <v>0</v>
      </c>
      <c r="O115" s="9">
        <f t="shared" si="41"/>
        <v>0</v>
      </c>
      <c r="P115" s="4">
        <f t="shared" si="45"/>
        <v>0</v>
      </c>
      <c r="Q115" s="11">
        <f t="shared" si="46"/>
        <v>0</v>
      </c>
      <c r="R115" s="10">
        <f t="shared" si="44"/>
        <v>0</v>
      </c>
    </row>
    <row r="116" spans="1:18">
      <c r="A116" s="62">
        <v>9</v>
      </c>
      <c r="B116" s="62"/>
      <c r="C116" s="1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">
        <f t="shared" si="40"/>
        <v>0</v>
      </c>
      <c r="O116" s="9">
        <f t="shared" si="41"/>
        <v>0</v>
      </c>
      <c r="P116" s="4">
        <f t="shared" si="45"/>
        <v>0</v>
      </c>
      <c r="Q116" s="11">
        <f t="shared" si="46"/>
        <v>0</v>
      </c>
      <c r="R116" s="10">
        <f t="shared" si="44"/>
        <v>0</v>
      </c>
    </row>
    <row r="117" spans="1:18">
      <c r="A117" s="62">
        <v>10</v>
      </c>
      <c r="B117" s="62"/>
      <c r="C117" s="1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3">
        <f t="shared" si="40"/>
        <v>0</v>
      </c>
      <c r="O117" s="9">
        <f t="shared" si="41"/>
        <v>0</v>
      </c>
      <c r="P117" s="4">
        <f t="shared" si="45"/>
        <v>0</v>
      </c>
      <c r="Q117" s="11">
        <f t="shared" si="46"/>
        <v>0</v>
      </c>
      <c r="R117" s="10">
        <f t="shared" si="44"/>
        <v>0</v>
      </c>
    </row>
    <row r="118" spans="1:18">
      <c r="A118" s="74" t="s">
        <v>34</v>
      </c>
      <c r="B118" s="75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6"/>
      <c r="R118" s="10">
        <f>SUM(R108:R117)</f>
        <v>0</v>
      </c>
    </row>
    <row r="119" spans="1:18" ht="15.75">
      <c r="A119" s="24" t="s">
        <v>35</v>
      </c>
      <c r="B119" s="2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>
      <c r="A120" s="48" t="s">
        <v>44</v>
      </c>
      <c r="B120" s="48"/>
      <c r="C120" s="48"/>
      <c r="D120" s="48"/>
      <c r="E120" s="48"/>
      <c r="F120" s="48"/>
      <c r="G120" s="48"/>
      <c r="H120" s="48"/>
      <c r="I120" s="48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 s="8" customFormat="1">
      <c r="A121" s="48"/>
      <c r="B121" s="48"/>
      <c r="C121" s="48"/>
      <c r="D121" s="48"/>
      <c r="E121" s="48"/>
      <c r="F121" s="48"/>
      <c r="G121" s="48"/>
      <c r="H121" s="48"/>
      <c r="I121" s="48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18">
      <c r="A122" s="69" t="s">
        <v>56</v>
      </c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58"/>
      <c r="R122" s="8"/>
    </row>
    <row r="123" spans="1:18" ht="18">
      <c r="A123" s="71" t="s">
        <v>28</v>
      </c>
      <c r="B123" s="72"/>
      <c r="C123" s="72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58"/>
      <c r="R123" s="8"/>
    </row>
    <row r="124" spans="1:18">
      <c r="A124" s="69" t="s">
        <v>39</v>
      </c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58"/>
      <c r="R124" s="8"/>
    </row>
    <row r="125" spans="1:18">
      <c r="A125" s="62">
        <v>1</v>
      </c>
      <c r="B125" s="62"/>
      <c r="C125" s="1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3">
        <f t="shared" ref="N125:N134" si="47">(IF(F125="OŽ",IF(L125=1,550.8,IF(L125=2,426.38,IF(L125=3,342.14,IF(L125=4,181.44,IF(L125=5,168.48,IF(L125=6,155.52,IF(L125=7,148.5,IF(L125=8,144,0))))))))+IF(L125&lt;=8,0,IF(L125&lt;=16,137.7,IF(L125&lt;=24,108,IF(L125&lt;=32,80.1,IF(L125&lt;=36,52.2,0)))))-IF(L125&lt;=8,0,IF(L125&lt;=16,(L125-9)*2.754,IF(L125&lt;=24,(L125-17)* 2.754,IF(L125&lt;=32,(L125-25)* 2.754,IF(L125&lt;=36,(L125-33)*2.754,0))))),0)+IF(F125="PČ",IF(L125=1,449,IF(L125=2,314.6,IF(L125=3,238,IF(L125=4,172,IF(L125=5,159,IF(L125=6,145,IF(L125=7,132,IF(L125=8,119,0))))))))+IF(L125&lt;=8,0,IF(L125&lt;=16,88,IF(L125&lt;=24,55,IF(L125&lt;=32,22,0))))-IF(L125&lt;=8,0,IF(L125&lt;=16,(L125-9)*2.245,IF(L125&lt;=24,(L125-17)*2.245,IF(L125&lt;=32,(L125-25)*2.245,0)))),0)+IF(F125="PČneol",IF(L125=1,85,IF(L125=2,64.61,IF(L125=3,50.76,IF(L125=4,16.25,IF(L125=5,15,IF(L125=6,13.75,IF(L125=7,12.5,IF(L125=8,11.25,0))))))))+IF(L125&lt;=8,0,IF(L125&lt;=16,9,0))-IF(L125&lt;=8,0,IF(L125&lt;=16,(L125-9)*0.425,0)),0)+IF(F125="PŽ",IF(L125=1,85,IF(L125=2,59.5,IF(L125=3,45,IF(L125=4,32.5,IF(L125=5,30,IF(L125=6,27.5,IF(L125=7,25,IF(L125=8,22.5,0))))))))+IF(L125&lt;=8,0,IF(L125&lt;=16,19,IF(L125&lt;=24,13,IF(L125&lt;=32,8,0))))-IF(L125&lt;=8,0,IF(L125&lt;=16,(L125-9)*0.425,IF(L125&lt;=24,(L125-17)*0.425,IF(L125&lt;=32,(L125-25)*0.425,0)))),0)+IF(F125="EČ",IF(L125=1,204,IF(L125=2,156.24,IF(L125=3,123.84,IF(L125=4,72,IF(L125=5,66,IF(L125=6,60,IF(L125=7,54,IF(L125=8,48,0))))))))+IF(L125&lt;=8,0,IF(L125&lt;=16,40,IF(L125&lt;=24,25,0)))-IF(L125&lt;=8,0,IF(L125&lt;=16,(L125-9)*1.02,IF(L125&lt;=24,(L125-17)*1.02,0))),0)+IF(F125="EČneol",IF(L125=1,68,IF(L125=2,51.69,IF(L125=3,40.61,IF(L125=4,13,IF(L125=5,12,IF(L125=6,11,IF(L125=7,10,IF(L125=8,9,0)))))))))+IF(F125="EŽ",IF(L125=1,68,IF(L125=2,47.6,IF(L125=3,36,IF(L125=4,18,IF(L125=5,16.5,IF(L125=6,15,IF(L125=7,13.5,IF(L125=8,12,0))))))))+IF(L125&lt;=8,0,IF(L125&lt;=16,10,IF(L125&lt;=24,6,0)))-IF(L125&lt;=8,0,IF(L125&lt;=16,(L125-9)*0.34,IF(L125&lt;=24,(L125-17)*0.34,0))),0)+IF(F125="PT",IF(L125=1,68,IF(L125=2,52.08,IF(L125=3,41.28,IF(L125=4,24,IF(L125=5,22,IF(L125=6,20,IF(L125=7,18,IF(L125=8,16,0))))))))+IF(L125&lt;=8,0,IF(L125&lt;=16,13,IF(L125&lt;=24,9,IF(L125&lt;=32,4,0))))-IF(L125&lt;=8,0,IF(L125&lt;=16,(L125-9)*0.34,IF(L125&lt;=24,(L125-17)*0.34,IF(L125&lt;=32,(L125-25)*0.34,0)))),0)+IF(F125="JOŽ",IF(L125=1,85,IF(L125=2,59.5,IF(L125=3,45,IF(L125=4,32.5,IF(L125=5,30,IF(L125=6,27.5,IF(L125=7,25,IF(L125=8,22.5,0))))))))+IF(L125&lt;=8,0,IF(L125&lt;=16,19,IF(L125&lt;=24,13,0)))-IF(L125&lt;=8,0,IF(L125&lt;=16,(L125-9)*0.425,IF(L125&lt;=24,(L125-17)*0.425,0))),0)+IF(F125="JPČ",IF(L125=1,68,IF(L125=2,47.6,IF(L125=3,36,IF(L125=4,26,IF(L125=5,24,IF(L125=6,22,IF(L125=7,20,IF(L125=8,18,0))))))))+IF(L125&lt;=8,0,IF(L125&lt;=16,13,IF(L125&lt;=24,9,0)))-IF(L125&lt;=8,0,IF(L125&lt;=16,(L125-9)*0.34,IF(L125&lt;=24,(L125-17)*0.34,0))),0)+IF(F125="JEČ",IF(L125=1,34,IF(L125=2,26.04,IF(L125=3,20.6,IF(L125=4,12,IF(L125=5,11,IF(L125=6,10,IF(L125=7,9,IF(L125=8,8,0))))))))+IF(L125&lt;=8,0,IF(L125&lt;=16,6,0))-IF(L125&lt;=8,0,IF(L125&lt;=16,(L125-9)*0.17,0)),0)+IF(F125="JEOF",IF(L125=1,34,IF(L125=2,26.04,IF(L125=3,20.6,IF(L125=4,12,IF(L125=5,11,IF(L125=6,10,IF(L125=7,9,IF(L125=8,8,0))))))))+IF(L125&lt;=8,0,IF(L125&lt;=16,6,0))-IF(L125&lt;=8,0,IF(L125&lt;=16,(L125-9)*0.17,0)),0)+IF(F125="JnPČ",IF(L125=1,51,IF(L125=2,35.7,IF(L125=3,27,IF(L125=4,19.5,IF(L125=5,18,IF(L125=6,16.5,IF(L125=7,15,IF(L125=8,13.5,0))))))))+IF(L125&lt;=8,0,IF(L125&lt;=16,10,0))-IF(L125&lt;=8,0,IF(L125&lt;=16,(L125-9)*0.255,0)),0)+IF(F125="JnEČ",IF(L125=1,25.5,IF(L125=2,19.53,IF(L125=3,15.48,IF(L125=4,9,IF(L125=5,8.25,IF(L125=6,7.5,IF(L125=7,6.75,IF(L125=8,6,0))))))))+IF(L125&lt;=8,0,IF(L125&lt;=16,5,0))-IF(L125&lt;=8,0,IF(L125&lt;=16,(L125-9)*0.1275,0)),0)+IF(F125="JčPČ",IF(L125=1,21.25,IF(L125=2,14.5,IF(L125=3,11.5,IF(L125=4,7,IF(L125=5,6.5,IF(L125=6,6,IF(L125=7,5.5,IF(L125=8,5,0))))))))+IF(L125&lt;=8,0,IF(L125&lt;=16,4,0))-IF(L125&lt;=8,0,IF(L125&lt;=16,(L125-9)*0.10625,0)),0)+IF(F125="JčEČ",IF(L125=1,17,IF(L125=2,13.02,IF(L125=3,10.32,IF(L125=4,6,IF(L125=5,5.5,IF(L125=6,5,IF(L125=7,4.5,IF(L125=8,4,0))))))))+IF(L125&lt;=8,0,IF(L125&lt;=16,3,0))-IF(L125&lt;=8,0,IF(L125&lt;=16,(L125-9)*0.085,0)),0)+IF(F125="NEAK",IF(L125=1,11.48,IF(L125=2,8.79,IF(L125=3,6.97,IF(L125=4,4.05,IF(L125=5,3.71,IF(L125=6,3.38,IF(L125=7,3.04,IF(L125=8,2.7,0))))))))+IF(L125&lt;=8,0,IF(L125&lt;=16,2,IF(L125&lt;=24,1.3,0)))-IF(L125&lt;=8,0,IF(L125&lt;=16,(L125-9)*0.0574,IF(L125&lt;=24,(L125-17)*0.0574,0))),0))*IF(L125&lt;0,1,IF(OR(F125="PČ",F125="PŽ",F125="PT"),IF(J125&lt;32,J125/32,1),1))* IF(L125&lt;0,1,IF(OR(F125="EČ",F125="EŽ",F125="JOŽ",F125="JPČ",F125="NEAK"),IF(J125&lt;24,J125/24,1),1))*IF(L125&lt;0,1,IF(OR(F125="PČneol",F125="JEČ",F125="JEOF",F125="JnPČ",F125="JnEČ",F125="JčPČ",F125="JčEČ"),IF(J125&lt;16,J125/16,1),1))*IF(L125&lt;0,1,IF(F125="EČneol",IF(J125&lt;8,J125/8,1),1))</f>
        <v>0</v>
      </c>
      <c r="O125" s="9">
        <f t="shared" ref="O125:O134" si="48">IF(F125="OŽ",N125,IF(H125="Ne",IF(J125*0.3&lt;J125-L125,N125,0),IF(J125*0.1&lt;J125-L125,N125,0)))</f>
        <v>0</v>
      </c>
      <c r="P125" s="4">
        <f t="shared" ref="P125" si="49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" si="50">IF(ISERROR(P125*100/N125),0,(P125*100/N125))</f>
        <v>0</v>
      </c>
      <c r="R125" s="10">
        <f t="shared" ref="R125:R134" si="51">IF(Q125&lt;=30,O125+P125,O125+O125*0.3)*IF(G125=1,0.4,IF(G125=2,0.75,IF(G125="1 (kas 4 m. 1 k. nerengiamos)",0.52,1)))*IF(D125="olimpinė",1,IF(M125="Ne",0.5,1))*IF(OR(A$5="Lietuvos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federacija"),IF(OR(J125&lt;8,K125&lt;16),0,1),1)*E125*IF(I125&lt;=1,1,1/I125)*IF(OR(A$5="Lietuvos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6" spans="1:18">
      <c r="A126" s="62">
        <v>2</v>
      </c>
      <c r="B126" s="62"/>
      <c r="C126" s="1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3">
        <f t="shared" si="47"/>
        <v>0</v>
      </c>
      <c r="O126" s="9">
        <f t="shared" si="48"/>
        <v>0</v>
      </c>
      <c r="P126" s="4">
        <f t="shared" ref="P126:P134" si="52">IF(O126=0,0,IF(F126="OŽ",IF(L126&gt;35,0,IF(J126&gt;35,(36-L126)*1.836,((36-L126)-(36-J126))*1.836)),0)+IF(F126="PČ",IF(L126&gt;31,0,IF(J126&gt;31,(32-L126)*1.347,((32-L126)-(32-J126))*1.347)),0)+ IF(F126="PČneol",IF(L126&gt;15,0,IF(J126&gt;15,(16-L126)*0.255,((16-L126)-(16-J126))*0.255)),0)+IF(F126="PŽ",IF(L126&gt;31,0,IF(J126&gt;31,(32-L126)*0.255,((32-L126)-(32-J126))*0.255)),0)+IF(F126="EČ",IF(L126&gt;23,0,IF(J126&gt;23,(24-L126)*0.612,((24-L126)-(24-J126))*0.612)),0)+IF(F126="EČneol",IF(L126&gt;7,0,IF(J126&gt;7,(8-L126)*0.204,((8-L126)-(8-J126))*0.204)),0)+IF(F126="EŽ",IF(L126&gt;23,0,IF(J126&gt;23,(24-L126)*0.204,((24-L126)-(24-J126))*0.204)),0)+IF(F126="PT",IF(L126&gt;31,0,IF(J126&gt;31,(32-L126)*0.204,((32-L126)-(32-J126))*0.204)),0)+IF(F126="JOŽ",IF(L126&gt;23,0,IF(J126&gt;23,(24-L126)*0.255,((24-L126)-(24-J126))*0.255)),0)+IF(F126="JPČ",IF(L126&gt;23,0,IF(J126&gt;23,(24-L126)*0.204,((24-L126)-(24-J126))*0.204)),0)+IF(F126="JEČ",IF(L126&gt;15,0,IF(J126&gt;15,(16-L126)*0.102,((16-L126)-(16-J126))*0.102)),0)+IF(F126="JEOF",IF(L126&gt;15,0,IF(J126&gt;15,(16-L126)*0.102,((16-L126)-(16-J126))*0.102)),0)+IF(F126="JnPČ",IF(L126&gt;15,0,IF(J126&gt;15,(16-L126)*0.153,((16-L126)-(16-J126))*0.153)),0)+IF(F126="JnEČ",IF(L126&gt;15,0,IF(J126&gt;15,(16-L126)*0.0765,((16-L126)-(16-J126))*0.0765)),0)+IF(F126="JčPČ",IF(L126&gt;15,0,IF(J126&gt;15,(16-L126)*0.06375,((16-L126)-(16-J126))*0.06375)),0)+IF(F126="JčEČ",IF(L126&gt;15,0,IF(J126&gt;15,(16-L126)*0.051,((16-L126)-(16-J126))*0.051)),0)+IF(F126="NEAK",IF(L126&gt;23,0,IF(J126&gt;23,(24-L126)*0.03444,((24-L126)-(24-J126))*0.03444)),0))</f>
        <v>0</v>
      </c>
      <c r="Q126" s="11">
        <f t="shared" ref="Q126:Q134" si="53">IF(ISERROR(P126*100/N126),0,(P126*100/N126))</f>
        <v>0</v>
      </c>
      <c r="R126" s="10">
        <f t="shared" si="51"/>
        <v>0</v>
      </c>
    </row>
    <row r="127" spans="1:18">
      <c r="A127" s="62">
        <v>3</v>
      </c>
      <c r="B127" s="62"/>
      <c r="C127" s="1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3">
        <f t="shared" si="47"/>
        <v>0</v>
      </c>
      <c r="O127" s="9">
        <f t="shared" si="48"/>
        <v>0</v>
      </c>
      <c r="P127" s="4">
        <f t="shared" si="52"/>
        <v>0</v>
      </c>
      <c r="Q127" s="11">
        <f t="shared" si="53"/>
        <v>0</v>
      </c>
      <c r="R127" s="10">
        <f t="shared" si="51"/>
        <v>0</v>
      </c>
    </row>
    <row r="128" spans="1:18">
      <c r="A128" s="62">
        <v>4</v>
      </c>
      <c r="B128" s="62"/>
      <c r="C128" s="1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3">
        <f t="shared" si="47"/>
        <v>0</v>
      </c>
      <c r="O128" s="9">
        <f t="shared" si="48"/>
        <v>0</v>
      </c>
      <c r="P128" s="4">
        <f t="shared" si="52"/>
        <v>0</v>
      </c>
      <c r="Q128" s="11">
        <f t="shared" si="53"/>
        <v>0</v>
      </c>
      <c r="R128" s="10">
        <f t="shared" si="51"/>
        <v>0</v>
      </c>
    </row>
    <row r="129" spans="1:18">
      <c r="A129" s="62">
        <v>5</v>
      </c>
      <c r="B129" s="62"/>
      <c r="C129" s="1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3">
        <f t="shared" si="47"/>
        <v>0</v>
      </c>
      <c r="O129" s="9">
        <f t="shared" si="48"/>
        <v>0</v>
      </c>
      <c r="P129" s="4">
        <f t="shared" si="52"/>
        <v>0</v>
      </c>
      <c r="Q129" s="11">
        <f t="shared" si="53"/>
        <v>0</v>
      </c>
      <c r="R129" s="10">
        <f t="shared" si="51"/>
        <v>0</v>
      </c>
    </row>
    <row r="130" spans="1:18">
      <c r="A130" s="62">
        <v>6</v>
      </c>
      <c r="B130" s="62"/>
      <c r="C130" s="1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3">
        <f t="shared" si="47"/>
        <v>0</v>
      </c>
      <c r="O130" s="9">
        <f t="shared" si="48"/>
        <v>0</v>
      </c>
      <c r="P130" s="4">
        <f t="shared" si="52"/>
        <v>0</v>
      </c>
      <c r="Q130" s="11">
        <f t="shared" si="53"/>
        <v>0</v>
      </c>
      <c r="R130" s="10">
        <f t="shared" si="51"/>
        <v>0</v>
      </c>
    </row>
    <row r="131" spans="1:18">
      <c r="A131" s="62">
        <v>7</v>
      </c>
      <c r="B131" s="62"/>
      <c r="C131" s="1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3">
        <f t="shared" si="47"/>
        <v>0</v>
      </c>
      <c r="O131" s="9">
        <f t="shared" si="48"/>
        <v>0</v>
      </c>
      <c r="P131" s="4">
        <f t="shared" si="52"/>
        <v>0</v>
      </c>
      <c r="Q131" s="11">
        <f t="shared" si="53"/>
        <v>0</v>
      </c>
      <c r="R131" s="10">
        <f t="shared" si="51"/>
        <v>0</v>
      </c>
    </row>
    <row r="132" spans="1:18">
      <c r="A132" s="62">
        <v>8</v>
      </c>
      <c r="B132" s="62"/>
      <c r="C132" s="1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3">
        <f t="shared" si="47"/>
        <v>0</v>
      </c>
      <c r="O132" s="9">
        <f t="shared" si="48"/>
        <v>0</v>
      </c>
      <c r="P132" s="4">
        <f t="shared" si="52"/>
        <v>0</v>
      </c>
      <c r="Q132" s="11">
        <f t="shared" si="53"/>
        <v>0</v>
      </c>
      <c r="R132" s="10">
        <f t="shared" si="51"/>
        <v>0</v>
      </c>
    </row>
    <row r="133" spans="1:18">
      <c r="A133" s="62">
        <v>9</v>
      </c>
      <c r="B133" s="62"/>
      <c r="C133" s="1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3">
        <f t="shared" si="47"/>
        <v>0</v>
      </c>
      <c r="O133" s="9">
        <f t="shared" si="48"/>
        <v>0</v>
      </c>
      <c r="P133" s="4">
        <f t="shared" si="52"/>
        <v>0</v>
      </c>
      <c r="Q133" s="11">
        <f t="shared" si="53"/>
        <v>0</v>
      </c>
      <c r="R133" s="10">
        <f t="shared" si="51"/>
        <v>0</v>
      </c>
    </row>
    <row r="134" spans="1:18">
      <c r="A134" s="62">
        <v>10</v>
      </c>
      <c r="B134" s="62"/>
      <c r="C134" s="1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3">
        <f t="shared" si="47"/>
        <v>0</v>
      </c>
      <c r="O134" s="9">
        <f t="shared" si="48"/>
        <v>0</v>
      </c>
      <c r="P134" s="4">
        <f t="shared" si="52"/>
        <v>0</v>
      </c>
      <c r="Q134" s="11">
        <f t="shared" si="53"/>
        <v>0</v>
      </c>
      <c r="R134" s="10">
        <f t="shared" si="51"/>
        <v>0</v>
      </c>
    </row>
    <row r="135" spans="1:18">
      <c r="A135" s="74" t="s">
        <v>34</v>
      </c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6"/>
      <c r="R135" s="10">
        <f>SUM(R125:R134)</f>
        <v>0</v>
      </c>
    </row>
    <row r="136" spans="1:18" ht="15.75">
      <c r="A136" s="24" t="s">
        <v>35</v>
      </c>
      <c r="B136" s="2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>
      <c r="A137" s="48" t="s">
        <v>44</v>
      </c>
      <c r="B137" s="48"/>
      <c r="C137" s="48"/>
      <c r="D137" s="48"/>
      <c r="E137" s="48"/>
      <c r="F137" s="48"/>
      <c r="G137" s="48"/>
      <c r="H137" s="48"/>
      <c r="I137" s="48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 s="8" customFormat="1">
      <c r="A138" s="48"/>
      <c r="B138" s="48"/>
      <c r="C138" s="48"/>
      <c r="D138" s="48"/>
      <c r="E138" s="48"/>
      <c r="F138" s="48"/>
      <c r="G138" s="48"/>
      <c r="H138" s="48"/>
      <c r="I138" s="48"/>
      <c r="J138" s="15"/>
      <c r="K138" s="15"/>
      <c r="L138" s="15"/>
      <c r="M138" s="15"/>
      <c r="N138" s="15"/>
      <c r="O138" s="15"/>
      <c r="P138" s="15"/>
      <c r="Q138" s="15"/>
      <c r="R138" s="16"/>
    </row>
    <row r="139" spans="1:18">
      <c r="A139" s="69" t="s">
        <v>56</v>
      </c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58"/>
      <c r="R139" s="8"/>
    </row>
    <row r="140" spans="1:18" ht="18">
      <c r="A140" s="71" t="s">
        <v>28</v>
      </c>
      <c r="B140" s="72"/>
      <c r="C140" s="72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58"/>
      <c r="R140" s="8"/>
    </row>
    <row r="141" spans="1:18">
      <c r="A141" s="69" t="s">
        <v>39</v>
      </c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58"/>
      <c r="R141" s="8"/>
    </row>
    <row r="142" spans="1:18">
      <c r="A142" s="62">
        <v>1</v>
      </c>
      <c r="B142" s="62"/>
      <c r="C142" s="1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3">
        <f t="shared" ref="N142:N151" si="54">(IF(F142="OŽ",IF(L142=1,550.8,IF(L142=2,426.38,IF(L142=3,342.14,IF(L142=4,181.44,IF(L142=5,168.48,IF(L142=6,155.52,IF(L142=7,148.5,IF(L142=8,144,0))))))))+IF(L142&lt;=8,0,IF(L142&lt;=16,137.7,IF(L142&lt;=24,108,IF(L142&lt;=32,80.1,IF(L142&lt;=36,52.2,0)))))-IF(L142&lt;=8,0,IF(L142&lt;=16,(L142-9)*2.754,IF(L142&lt;=24,(L142-17)* 2.754,IF(L142&lt;=32,(L142-25)* 2.754,IF(L142&lt;=36,(L142-33)*2.754,0))))),0)+IF(F142="PČ",IF(L142=1,449,IF(L142=2,314.6,IF(L142=3,238,IF(L142=4,172,IF(L142=5,159,IF(L142=6,145,IF(L142=7,132,IF(L142=8,119,0))))))))+IF(L142&lt;=8,0,IF(L142&lt;=16,88,IF(L142&lt;=24,55,IF(L142&lt;=32,22,0))))-IF(L142&lt;=8,0,IF(L142&lt;=16,(L142-9)*2.245,IF(L142&lt;=24,(L142-17)*2.245,IF(L142&lt;=32,(L142-25)*2.245,0)))),0)+IF(F142="PČneol",IF(L142=1,85,IF(L142=2,64.61,IF(L142=3,50.76,IF(L142=4,16.25,IF(L142=5,15,IF(L142=6,13.75,IF(L142=7,12.5,IF(L142=8,11.25,0))))))))+IF(L142&lt;=8,0,IF(L142&lt;=16,9,0))-IF(L142&lt;=8,0,IF(L142&lt;=16,(L142-9)*0.425,0)),0)+IF(F142="PŽ",IF(L142=1,85,IF(L142=2,59.5,IF(L142=3,45,IF(L142=4,32.5,IF(L142=5,30,IF(L142=6,27.5,IF(L142=7,25,IF(L142=8,22.5,0))))))))+IF(L142&lt;=8,0,IF(L142&lt;=16,19,IF(L142&lt;=24,13,IF(L142&lt;=32,8,0))))-IF(L142&lt;=8,0,IF(L142&lt;=16,(L142-9)*0.425,IF(L142&lt;=24,(L142-17)*0.425,IF(L142&lt;=32,(L142-25)*0.425,0)))),0)+IF(F142="EČ",IF(L142=1,204,IF(L142=2,156.24,IF(L142=3,123.84,IF(L142=4,72,IF(L142=5,66,IF(L142=6,60,IF(L142=7,54,IF(L142=8,48,0))))))))+IF(L142&lt;=8,0,IF(L142&lt;=16,40,IF(L142&lt;=24,25,0)))-IF(L142&lt;=8,0,IF(L142&lt;=16,(L142-9)*1.02,IF(L142&lt;=24,(L142-17)*1.02,0))),0)+IF(F142="EČneol",IF(L142=1,68,IF(L142=2,51.69,IF(L142=3,40.61,IF(L142=4,13,IF(L142=5,12,IF(L142=6,11,IF(L142=7,10,IF(L142=8,9,0)))))))))+IF(F142="EŽ",IF(L142=1,68,IF(L142=2,47.6,IF(L142=3,36,IF(L142=4,18,IF(L142=5,16.5,IF(L142=6,15,IF(L142=7,13.5,IF(L142=8,12,0))))))))+IF(L142&lt;=8,0,IF(L142&lt;=16,10,IF(L142&lt;=24,6,0)))-IF(L142&lt;=8,0,IF(L142&lt;=16,(L142-9)*0.34,IF(L142&lt;=24,(L142-17)*0.34,0))),0)+IF(F142="PT",IF(L142=1,68,IF(L142=2,52.08,IF(L142=3,41.28,IF(L142=4,24,IF(L142=5,22,IF(L142=6,20,IF(L142=7,18,IF(L142=8,16,0))))))))+IF(L142&lt;=8,0,IF(L142&lt;=16,13,IF(L142&lt;=24,9,IF(L142&lt;=32,4,0))))-IF(L142&lt;=8,0,IF(L142&lt;=16,(L142-9)*0.34,IF(L142&lt;=24,(L142-17)*0.34,IF(L142&lt;=32,(L142-25)*0.34,0)))),0)+IF(F142="JOŽ",IF(L142=1,85,IF(L142=2,59.5,IF(L142=3,45,IF(L142=4,32.5,IF(L142=5,30,IF(L142=6,27.5,IF(L142=7,25,IF(L142=8,22.5,0))))))))+IF(L142&lt;=8,0,IF(L142&lt;=16,19,IF(L142&lt;=24,13,0)))-IF(L142&lt;=8,0,IF(L142&lt;=16,(L142-9)*0.425,IF(L142&lt;=24,(L142-17)*0.425,0))),0)+IF(F142="JPČ",IF(L142=1,68,IF(L142=2,47.6,IF(L142=3,36,IF(L142=4,26,IF(L142=5,24,IF(L142=6,22,IF(L142=7,20,IF(L142=8,18,0))))))))+IF(L142&lt;=8,0,IF(L142&lt;=16,13,IF(L142&lt;=24,9,0)))-IF(L142&lt;=8,0,IF(L142&lt;=16,(L142-9)*0.34,IF(L142&lt;=24,(L142-17)*0.34,0))),0)+IF(F142="JEČ",IF(L142=1,34,IF(L142=2,26.04,IF(L142=3,20.6,IF(L142=4,12,IF(L142=5,11,IF(L142=6,10,IF(L142=7,9,IF(L142=8,8,0))))))))+IF(L142&lt;=8,0,IF(L142&lt;=16,6,0))-IF(L142&lt;=8,0,IF(L142&lt;=16,(L142-9)*0.17,0)),0)+IF(F142="JEOF",IF(L142=1,34,IF(L142=2,26.04,IF(L142=3,20.6,IF(L142=4,12,IF(L142=5,11,IF(L142=6,10,IF(L142=7,9,IF(L142=8,8,0))))))))+IF(L142&lt;=8,0,IF(L142&lt;=16,6,0))-IF(L142&lt;=8,0,IF(L142&lt;=16,(L142-9)*0.17,0)),0)+IF(F142="JnPČ",IF(L142=1,51,IF(L142=2,35.7,IF(L142=3,27,IF(L142=4,19.5,IF(L142=5,18,IF(L142=6,16.5,IF(L142=7,15,IF(L142=8,13.5,0))))))))+IF(L142&lt;=8,0,IF(L142&lt;=16,10,0))-IF(L142&lt;=8,0,IF(L142&lt;=16,(L142-9)*0.255,0)),0)+IF(F142="JnEČ",IF(L142=1,25.5,IF(L142=2,19.53,IF(L142=3,15.48,IF(L142=4,9,IF(L142=5,8.25,IF(L142=6,7.5,IF(L142=7,6.75,IF(L142=8,6,0))))))))+IF(L142&lt;=8,0,IF(L142&lt;=16,5,0))-IF(L142&lt;=8,0,IF(L142&lt;=16,(L142-9)*0.1275,0)),0)+IF(F142="JčPČ",IF(L142=1,21.25,IF(L142=2,14.5,IF(L142=3,11.5,IF(L142=4,7,IF(L142=5,6.5,IF(L142=6,6,IF(L142=7,5.5,IF(L142=8,5,0))))))))+IF(L142&lt;=8,0,IF(L142&lt;=16,4,0))-IF(L142&lt;=8,0,IF(L142&lt;=16,(L142-9)*0.10625,0)),0)+IF(F142="JčEČ",IF(L142=1,17,IF(L142=2,13.02,IF(L142=3,10.32,IF(L142=4,6,IF(L142=5,5.5,IF(L142=6,5,IF(L142=7,4.5,IF(L142=8,4,0))))))))+IF(L142&lt;=8,0,IF(L142&lt;=16,3,0))-IF(L142&lt;=8,0,IF(L142&lt;=16,(L142-9)*0.085,0)),0)+IF(F142="NEAK",IF(L142=1,11.48,IF(L142=2,8.79,IF(L142=3,6.97,IF(L142=4,4.05,IF(L142=5,3.71,IF(L142=6,3.38,IF(L142=7,3.04,IF(L142=8,2.7,0))))))))+IF(L142&lt;=8,0,IF(L142&lt;=16,2,IF(L142&lt;=24,1.3,0)))-IF(L142&lt;=8,0,IF(L142&lt;=16,(L142-9)*0.0574,IF(L142&lt;=24,(L142-17)*0.0574,0))),0))*IF(L142&lt;0,1,IF(OR(F142="PČ",F142="PŽ",F142="PT"),IF(J142&lt;32,J142/32,1),1))* IF(L142&lt;0,1,IF(OR(F142="EČ",F142="EŽ",F142="JOŽ",F142="JPČ",F142="NEAK"),IF(J142&lt;24,J142/24,1),1))*IF(L142&lt;0,1,IF(OR(F142="PČneol",F142="JEČ",F142="JEOF",F142="JnPČ",F142="JnEČ",F142="JčPČ",F142="JčEČ"),IF(J142&lt;16,J142/16,1),1))*IF(L142&lt;0,1,IF(F142="EČneol",IF(J142&lt;8,J142/8,1),1))</f>
        <v>0</v>
      </c>
      <c r="O142" s="9">
        <f t="shared" ref="O142:O151" si="55">IF(F142="OŽ",N142,IF(H142="Ne",IF(J142*0.3&lt;J142-L142,N142,0),IF(J142*0.1&lt;J142-L142,N142,0)))</f>
        <v>0</v>
      </c>
      <c r="P142" s="4">
        <f t="shared" ref="P142" si="56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" si="57">IF(ISERROR(P142*100/N142),0,(P142*100/N142))</f>
        <v>0</v>
      </c>
      <c r="R142" s="10">
        <f t="shared" ref="R142:R151" si="58">IF(Q142&lt;=30,O142+P142,O142+O142*0.3)*IF(G142=1,0.4,IF(G142=2,0.75,IF(G142="1 (kas 4 m. 1 k. nerengiamos)",0.52,1)))*IF(D142="olimpinė",1,IF(M142="Ne",0.5,1))*IF(OR(A$5="Lietuvos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federacija"),IF(OR(J142&lt;8,K142&lt;16),0,1),1)*E142*IF(I142&lt;=1,1,1/I142)*IF(OR(A$5="Lietuvos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3" spans="1:18">
      <c r="A143" s="62">
        <v>2</v>
      </c>
      <c r="B143" s="62"/>
      <c r="C143" s="1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3">
        <f t="shared" si="54"/>
        <v>0</v>
      </c>
      <c r="O143" s="9">
        <f t="shared" si="55"/>
        <v>0</v>
      </c>
      <c r="P143" s="4">
        <f t="shared" ref="P143:P151" si="59">IF(O143=0,0,IF(F143="OŽ",IF(L143&gt;35,0,IF(J143&gt;35,(36-L143)*1.836,((36-L143)-(36-J143))*1.836)),0)+IF(F143="PČ",IF(L143&gt;31,0,IF(J143&gt;31,(32-L143)*1.347,((32-L143)-(32-J143))*1.347)),0)+ IF(F143="PČneol",IF(L143&gt;15,0,IF(J143&gt;15,(16-L143)*0.255,((16-L143)-(16-J143))*0.255)),0)+IF(F143="PŽ",IF(L143&gt;31,0,IF(J143&gt;31,(32-L143)*0.255,((32-L143)-(32-J143))*0.255)),0)+IF(F143="EČ",IF(L143&gt;23,0,IF(J143&gt;23,(24-L143)*0.612,((24-L143)-(24-J143))*0.612)),0)+IF(F143="EČneol",IF(L143&gt;7,0,IF(J143&gt;7,(8-L143)*0.204,((8-L143)-(8-J143))*0.204)),0)+IF(F143="EŽ",IF(L143&gt;23,0,IF(J143&gt;23,(24-L143)*0.204,((24-L143)-(24-J143))*0.204)),0)+IF(F143="PT",IF(L143&gt;31,0,IF(J143&gt;31,(32-L143)*0.204,((32-L143)-(32-J143))*0.204)),0)+IF(F143="JOŽ",IF(L143&gt;23,0,IF(J143&gt;23,(24-L143)*0.255,((24-L143)-(24-J143))*0.255)),0)+IF(F143="JPČ",IF(L143&gt;23,0,IF(J143&gt;23,(24-L143)*0.204,((24-L143)-(24-J143))*0.204)),0)+IF(F143="JEČ",IF(L143&gt;15,0,IF(J143&gt;15,(16-L143)*0.102,((16-L143)-(16-J143))*0.102)),0)+IF(F143="JEOF",IF(L143&gt;15,0,IF(J143&gt;15,(16-L143)*0.102,((16-L143)-(16-J143))*0.102)),0)+IF(F143="JnPČ",IF(L143&gt;15,0,IF(J143&gt;15,(16-L143)*0.153,((16-L143)-(16-J143))*0.153)),0)+IF(F143="JnEČ",IF(L143&gt;15,0,IF(J143&gt;15,(16-L143)*0.0765,((16-L143)-(16-J143))*0.0765)),0)+IF(F143="JčPČ",IF(L143&gt;15,0,IF(J143&gt;15,(16-L143)*0.06375,((16-L143)-(16-J143))*0.06375)),0)+IF(F143="JčEČ",IF(L143&gt;15,0,IF(J143&gt;15,(16-L143)*0.051,((16-L143)-(16-J143))*0.051)),0)+IF(F143="NEAK",IF(L143&gt;23,0,IF(J143&gt;23,(24-L143)*0.03444,((24-L143)-(24-J143))*0.03444)),0))</f>
        <v>0</v>
      </c>
      <c r="Q143" s="11">
        <f t="shared" ref="Q143:Q151" si="60">IF(ISERROR(P143*100/N143),0,(P143*100/N143))</f>
        <v>0</v>
      </c>
      <c r="R143" s="10">
        <f t="shared" si="58"/>
        <v>0</v>
      </c>
    </row>
    <row r="144" spans="1:18">
      <c r="A144" s="62">
        <v>3</v>
      </c>
      <c r="B144" s="62"/>
      <c r="C144" s="1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3">
        <f t="shared" si="54"/>
        <v>0</v>
      </c>
      <c r="O144" s="9">
        <f t="shared" si="55"/>
        <v>0</v>
      </c>
      <c r="P144" s="4">
        <f t="shared" si="59"/>
        <v>0</v>
      </c>
      <c r="Q144" s="11">
        <f t="shared" si="60"/>
        <v>0</v>
      </c>
      <c r="R144" s="10">
        <f t="shared" si="58"/>
        <v>0</v>
      </c>
    </row>
    <row r="145" spans="1:18">
      <c r="A145" s="62">
        <v>4</v>
      </c>
      <c r="B145" s="62"/>
      <c r="C145" s="1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3">
        <f t="shared" si="54"/>
        <v>0</v>
      </c>
      <c r="O145" s="9">
        <f t="shared" si="55"/>
        <v>0</v>
      </c>
      <c r="P145" s="4">
        <f t="shared" si="59"/>
        <v>0</v>
      </c>
      <c r="Q145" s="11">
        <f t="shared" si="60"/>
        <v>0</v>
      </c>
      <c r="R145" s="10">
        <f t="shared" si="58"/>
        <v>0</v>
      </c>
    </row>
    <row r="146" spans="1:18">
      <c r="A146" s="62">
        <v>5</v>
      </c>
      <c r="B146" s="62"/>
      <c r="C146" s="1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3">
        <f t="shared" si="54"/>
        <v>0</v>
      </c>
      <c r="O146" s="9">
        <f t="shared" si="55"/>
        <v>0</v>
      </c>
      <c r="P146" s="4">
        <f t="shared" si="59"/>
        <v>0</v>
      </c>
      <c r="Q146" s="11">
        <f t="shared" si="60"/>
        <v>0</v>
      </c>
      <c r="R146" s="10">
        <f t="shared" si="58"/>
        <v>0</v>
      </c>
    </row>
    <row r="147" spans="1:18">
      <c r="A147" s="62">
        <v>6</v>
      </c>
      <c r="B147" s="62"/>
      <c r="C147" s="1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3">
        <f t="shared" si="54"/>
        <v>0</v>
      </c>
      <c r="O147" s="9">
        <f t="shared" si="55"/>
        <v>0</v>
      </c>
      <c r="P147" s="4">
        <f t="shared" si="59"/>
        <v>0</v>
      </c>
      <c r="Q147" s="11">
        <f t="shared" si="60"/>
        <v>0</v>
      </c>
      <c r="R147" s="10">
        <f t="shared" si="58"/>
        <v>0</v>
      </c>
    </row>
    <row r="148" spans="1:18">
      <c r="A148" s="62">
        <v>7</v>
      </c>
      <c r="B148" s="62"/>
      <c r="C148" s="1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3">
        <f t="shared" si="54"/>
        <v>0</v>
      </c>
      <c r="O148" s="9">
        <f t="shared" si="55"/>
        <v>0</v>
      </c>
      <c r="P148" s="4">
        <f t="shared" si="59"/>
        <v>0</v>
      </c>
      <c r="Q148" s="11">
        <f t="shared" si="60"/>
        <v>0</v>
      </c>
      <c r="R148" s="10">
        <f t="shared" si="58"/>
        <v>0</v>
      </c>
    </row>
    <row r="149" spans="1:18">
      <c r="A149" s="62">
        <v>8</v>
      </c>
      <c r="B149" s="62"/>
      <c r="C149" s="1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3">
        <f t="shared" si="54"/>
        <v>0</v>
      </c>
      <c r="O149" s="9">
        <f t="shared" si="55"/>
        <v>0</v>
      </c>
      <c r="P149" s="4">
        <f t="shared" si="59"/>
        <v>0</v>
      </c>
      <c r="Q149" s="11">
        <f t="shared" si="60"/>
        <v>0</v>
      </c>
      <c r="R149" s="10">
        <f t="shared" si="58"/>
        <v>0</v>
      </c>
    </row>
    <row r="150" spans="1:18">
      <c r="A150" s="62">
        <v>9</v>
      </c>
      <c r="B150" s="62"/>
      <c r="C150" s="1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3">
        <f t="shared" si="54"/>
        <v>0</v>
      </c>
      <c r="O150" s="9">
        <f t="shared" si="55"/>
        <v>0</v>
      </c>
      <c r="P150" s="4">
        <f t="shared" si="59"/>
        <v>0</v>
      </c>
      <c r="Q150" s="11">
        <f t="shared" si="60"/>
        <v>0</v>
      </c>
      <c r="R150" s="10">
        <f t="shared" si="58"/>
        <v>0</v>
      </c>
    </row>
    <row r="151" spans="1:18">
      <c r="A151" s="62">
        <v>10</v>
      </c>
      <c r="B151" s="62"/>
      <c r="C151" s="1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3">
        <f t="shared" si="54"/>
        <v>0</v>
      </c>
      <c r="O151" s="9">
        <f t="shared" si="55"/>
        <v>0</v>
      </c>
      <c r="P151" s="4">
        <f t="shared" si="59"/>
        <v>0</v>
      </c>
      <c r="Q151" s="11">
        <f t="shared" si="60"/>
        <v>0</v>
      </c>
      <c r="R151" s="10">
        <f t="shared" si="58"/>
        <v>0</v>
      </c>
    </row>
    <row r="152" spans="1:18">
      <c r="A152" s="74" t="s">
        <v>34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6"/>
      <c r="R152" s="10">
        <f>SUM(R142:R151)</f>
        <v>0</v>
      </c>
    </row>
    <row r="153" spans="1:18" ht="15.75">
      <c r="A153" s="24" t="s">
        <v>35</v>
      </c>
      <c r="B153" s="2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>
      <c r="A154" s="48" t="s">
        <v>44</v>
      </c>
      <c r="B154" s="48"/>
      <c r="C154" s="48"/>
      <c r="D154" s="48"/>
      <c r="E154" s="48"/>
      <c r="F154" s="48"/>
      <c r="G154" s="48"/>
      <c r="H154" s="48"/>
      <c r="I154" s="48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 s="8" customFormat="1">
      <c r="A155" s="48"/>
      <c r="B155" s="48"/>
      <c r="C155" s="48"/>
      <c r="D155" s="48"/>
      <c r="E155" s="48"/>
      <c r="F155" s="48"/>
      <c r="G155" s="48"/>
      <c r="H155" s="48"/>
      <c r="I155" s="48"/>
      <c r="J155" s="15"/>
      <c r="K155" s="15"/>
      <c r="L155" s="15"/>
      <c r="M155" s="15"/>
      <c r="N155" s="15"/>
      <c r="O155" s="15"/>
      <c r="P155" s="15"/>
      <c r="Q155" s="15"/>
      <c r="R155" s="16"/>
    </row>
    <row r="156" spans="1:18">
      <c r="A156" s="69" t="s">
        <v>56</v>
      </c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58"/>
      <c r="R156" s="8"/>
    </row>
    <row r="157" spans="1:18" ht="18">
      <c r="A157" s="71" t="s">
        <v>28</v>
      </c>
      <c r="B157" s="72"/>
      <c r="C157" s="72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58"/>
      <c r="R157" s="8"/>
    </row>
    <row r="158" spans="1:18">
      <c r="A158" s="69" t="s">
        <v>39</v>
      </c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58"/>
      <c r="R158" s="8"/>
    </row>
    <row r="159" spans="1:18">
      <c r="A159" s="62">
        <v>1</v>
      </c>
      <c r="B159" s="62"/>
      <c r="C159" s="1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3">
        <f t="shared" ref="N159:N168" si="61">(IF(F159="OŽ",IF(L159=1,550.8,IF(L159=2,426.38,IF(L159=3,342.14,IF(L159=4,181.44,IF(L159=5,168.48,IF(L159=6,155.52,IF(L159=7,148.5,IF(L159=8,144,0))))))))+IF(L159&lt;=8,0,IF(L159&lt;=16,137.7,IF(L159&lt;=24,108,IF(L159&lt;=32,80.1,IF(L159&lt;=36,52.2,0)))))-IF(L159&lt;=8,0,IF(L159&lt;=16,(L159-9)*2.754,IF(L159&lt;=24,(L159-17)* 2.754,IF(L159&lt;=32,(L159-25)* 2.754,IF(L159&lt;=36,(L159-33)*2.754,0))))),0)+IF(F159="PČ",IF(L159=1,449,IF(L159=2,314.6,IF(L159=3,238,IF(L159=4,172,IF(L159=5,159,IF(L159=6,145,IF(L159=7,132,IF(L159=8,119,0))))))))+IF(L159&lt;=8,0,IF(L159&lt;=16,88,IF(L159&lt;=24,55,IF(L159&lt;=32,22,0))))-IF(L159&lt;=8,0,IF(L159&lt;=16,(L159-9)*2.245,IF(L159&lt;=24,(L159-17)*2.245,IF(L159&lt;=32,(L159-25)*2.245,0)))),0)+IF(F159="PČneol",IF(L159=1,85,IF(L159=2,64.61,IF(L159=3,50.76,IF(L159=4,16.25,IF(L159=5,15,IF(L159=6,13.75,IF(L159=7,12.5,IF(L159=8,11.25,0))))))))+IF(L159&lt;=8,0,IF(L159&lt;=16,9,0))-IF(L159&lt;=8,0,IF(L159&lt;=16,(L159-9)*0.425,0)),0)+IF(F159="PŽ",IF(L159=1,85,IF(L159=2,59.5,IF(L159=3,45,IF(L159=4,32.5,IF(L159=5,30,IF(L159=6,27.5,IF(L159=7,25,IF(L159=8,22.5,0))))))))+IF(L159&lt;=8,0,IF(L159&lt;=16,19,IF(L159&lt;=24,13,IF(L159&lt;=32,8,0))))-IF(L159&lt;=8,0,IF(L159&lt;=16,(L159-9)*0.425,IF(L159&lt;=24,(L159-17)*0.425,IF(L159&lt;=32,(L159-25)*0.425,0)))),0)+IF(F159="EČ",IF(L159=1,204,IF(L159=2,156.24,IF(L159=3,123.84,IF(L159=4,72,IF(L159=5,66,IF(L159=6,60,IF(L159=7,54,IF(L159=8,48,0))))))))+IF(L159&lt;=8,0,IF(L159&lt;=16,40,IF(L159&lt;=24,25,0)))-IF(L159&lt;=8,0,IF(L159&lt;=16,(L159-9)*1.02,IF(L159&lt;=24,(L159-17)*1.02,0))),0)+IF(F159="EČneol",IF(L159=1,68,IF(L159=2,51.69,IF(L159=3,40.61,IF(L159=4,13,IF(L159=5,12,IF(L159=6,11,IF(L159=7,10,IF(L159=8,9,0)))))))))+IF(F159="EŽ",IF(L159=1,68,IF(L159=2,47.6,IF(L159=3,36,IF(L159=4,18,IF(L159=5,16.5,IF(L159=6,15,IF(L159=7,13.5,IF(L159=8,12,0))))))))+IF(L159&lt;=8,0,IF(L159&lt;=16,10,IF(L159&lt;=24,6,0)))-IF(L159&lt;=8,0,IF(L159&lt;=16,(L159-9)*0.34,IF(L159&lt;=24,(L159-17)*0.34,0))),0)+IF(F159="PT",IF(L159=1,68,IF(L159=2,52.08,IF(L159=3,41.28,IF(L159=4,24,IF(L159=5,22,IF(L159=6,20,IF(L159=7,18,IF(L159=8,16,0))))))))+IF(L159&lt;=8,0,IF(L159&lt;=16,13,IF(L159&lt;=24,9,IF(L159&lt;=32,4,0))))-IF(L159&lt;=8,0,IF(L159&lt;=16,(L159-9)*0.34,IF(L159&lt;=24,(L159-17)*0.34,IF(L159&lt;=32,(L159-25)*0.34,0)))),0)+IF(F159="JOŽ",IF(L159=1,85,IF(L159=2,59.5,IF(L159=3,45,IF(L159=4,32.5,IF(L159=5,30,IF(L159=6,27.5,IF(L159=7,25,IF(L159=8,22.5,0))))))))+IF(L159&lt;=8,0,IF(L159&lt;=16,19,IF(L159&lt;=24,13,0)))-IF(L159&lt;=8,0,IF(L159&lt;=16,(L159-9)*0.425,IF(L159&lt;=24,(L159-17)*0.425,0))),0)+IF(F159="JPČ",IF(L159=1,68,IF(L159=2,47.6,IF(L159=3,36,IF(L159=4,26,IF(L159=5,24,IF(L159=6,22,IF(L159=7,20,IF(L159=8,18,0))))))))+IF(L159&lt;=8,0,IF(L159&lt;=16,13,IF(L159&lt;=24,9,0)))-IF(L159&lt;=8,0,IF(L159&lt;=16,(L159-9)*0.34,IF(L159&lt;=24,(L159-17)*0.34,0))),0)+IF(F159="JEČ",IF(L159=1,34,IF(L159=2,26.04,IF(L159=3,20.6,IF(L159=4,12,IF(L159=5,11,IF(L159=6,10,IF(L159=7,9,IF(L159=8,8,0))))))))+IF(L159&lt;=8,0,IF(L159&lt;=16,6,0))-IF(L159&lt;=8,0,IF(L159&lt;=16,(L159-9)*0.17,0)),0)+IF(F159="JEOF",IF(L159=1,34,IF(L159=2,26.04,IF(L159=3,20.6,IF(L159=4,12,IF(L159=5,11,IF(L159=6,10,IF(L159=7,9,IF(L159=8,8,0))))))))+IF(L159&lt;=8,0,IF(L159&lt;=16,6,0))-IF(L159&lt;=8,0,IF(L159&lt;=16,(L159-9)*0.17,0)),0)+IF(F159="JnPČ",IF(L159=1,51,IF(L159=2,35.7,IF(L159=3,27,IF(L159=4,19.5,IF(L159=5,18,IF(L159=6,16.5,IF(L159=7,15,IF(L159=8,13.5,0))))))))+IF(L159&lt;=8,0,IF(L159&lt;=16,10,0))-IF(L159&lt;=8,0,IF(L159&lt;=16,(L159-9)*0.255,0)),0)+IF(F159="JnEČ",IF(L159=1,25.5,IF(L159=2,19.53,IF(L159=3,15.48,IF(L159=4,9,IF(L159=5,8.25,IF(L159=6,7.5,IF(L159=7,6.75,IF(L159=8,6,0))))))))+IF(L159&lt;=8,0,IF(L159&lt;=16,5,0))-IF(L159&lt;=8,0,IF(L159&lt;=16,(L159-9)*0.1275,0)),0)+IF(F159="JčPČ",IF(L159=1,21.25,IF(L159=2,14.5,IF(L159=3,11.5,IF(L159=4,7,IF(L159=5,6.5,IF(L159=6,6,IF(L159=7,5.5,IF(L159=8,5,0))))))))+IF(L159&lt;=8,0,IF(L159&lt;=16,4,0))-IF(L159&lt;=8,0,IF(L159&lt;=16,(L159-9)*0.10625,0)),0)+IF(F159="JčEČ",IF(L159=1,17,IF(L159=2,13.02,IF(L159=3,10.32,IF(L159=4,6,IF(L159=5,5.5,IF(L159=6,5,IF(L159=7,4.5,IF(L159=8,4,0))))))))+IF(L159&lt;=8,0,IF(L159&lt;=16,3,0))-IF(L159&lt;=8,0,IF(L159&lt;=16,(L159-9)*0.085,0)),0)+IF(F159="NEAK",IF(L159=1,11.48,IF(L159=2,8.79,IF(L159=3,6.97,IF(L159=4,4.05,IF(L159=5,3.71,IF(L159=6,3.38,IF(L159=7,3.04,IF(L159=8,2.7,0))))))))+IF(L159&lt;=8,0,IF(L159&lt;=16,2,IF(L159&lt;=24,1.3,0)))-IF(L159&lt;=8,0,IF(L159&lt;=16,(L159-9)*0.0574,IF(L159&lt;=24,(L159-17)*0.0574,0))),0))*IF(L159&lt;0,1,IF(OR(F159="PČ",F159="PŽ",F159="PT"),IF(J159&lt;32,J159/32,1),1))* IF(L159&lt;0,1,IF(OR(F159="EČ",F159="EŽ",F159="JOŽ",F159="JPČ",F159="NEAK"),IF(J159&lt;24,J159/24,1),1))*IF(L159&lt;0,1,IF(OR(F159="PČneol",F159="JEČ",F159="JEOF",F159="JnPČ",F159="JnEČ",F159="JčPČ",F159="JčEČ"),IF(J159&lt;16,J159/16,1),1))*IF(L159&lt;0,1,IF(F159="EČneol",IF(J159&lt;8,J159/8,1),1))</f>
        <v>0</v>
      </c>
      <c r="O159" s="9">
        <f t="shared" ref="O159:O168" si="62">IF(F159="OŽ",N159,IF(H159="Ne",IF(J159*0.3&lt;J159-L159,N159,0),IF(J159*0.1&lt;J159-L159,N159,0)))</f>
        <v>0</v>
      </c>
      <c r="P159" s="4">
        <f t="shared" ref="P159" si="63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" si="64">IF(ISERROR(P159*100/N159),0,(P159*100/N159))</f>
        <v>0</v>
      </c>
      <c r="R159" s="10">
        <f t="shared" ref="R159:R168" si="65">IF(Q159&lt;=30,O159+P159,O159+O159*0.3)*IF(G159=1,0.4,IF(G159=2,0.75,IF(G159="1 (kas 4 m. 1 k. nerengiamos)",0.52,1)))*IF(D159="olimpinė",1,IF(M159="Ne",0.5,1))*IF(OR(A$5="Lietuvos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federacija"),IF(OR(J159&lt;8,K159&lt;16),0,1),1)*E159*IF(I159&lt;=1,1,1/I159)*IF(OR(A$5="Lietuvos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60" spans="1:18">
      <c r="A160" s="62">
        <v>2</v>
      </c>
      <c r="B160" s="62"/>
      <c r="C160" s="1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3">
        <f t="shared" si="61"/>
        <v>0</v>
      </c>
      <c r="O160" s="9">
        <f t="shared" si="62"/>
        <v>0</v>
      </c>
      <c r="P160" s="4">
        <f t="shared" ref="P160:P168" si="66">IF(O160=0,0,IF(F160="OŽ",IF(L160&gt;35,0,IF(J160&gt;35,(36-L160)*1.836,((36-L160)-(36-J160))*1.836)),0)+IF(F160="PČ",IF(L160&gt;31,0,IF(J160&gt;31,(32-L160)*1.347,((32-L160)-(32-J160))*1.347)),0)+ IF(F160="PČneol",IF(L160&gt;15,0,IF(J160&gt;15,(16-L160)*0.255,((16-L160)-(16-J160))*0.255)),0)+IF(F160="PŽ",IF(L160&gt;31,0,IF(J160&gt;31,(32-L160)*0.255,((32-L160)-(32-J160))*0.255)),0)+IF(F160="EČ",IF(L160&gt;23,0,IF(J160&gt;23,(24-L160)*0.612,((24-L160)-(24-J160))*0.612)),0)+IF(F160="EČneol",IF(L160&gt;7,0,IF(J160&gt;7,(8-L160)*0.204,((8-L160)-(8-J160))*0.204)),0)+IF(F160="EŽ",IF(L160&gt;23,0,IF(J160&gt;23,(24-L160)*0.204,((24-L160)-(24-J160))*0.204)),0)+IF(F160="PT",IF(L160&gt;31,0,IF(J160&gt;31,(32-L160)*0.204,((32-L160)-(32-J160))*0.204)),0)+IF(F160="JOŽ",IF(L160&gt;23,0,IF(J160&gt;23,(24-L160)*0.255,((24-L160)-(24-J160))*0.255)),0)+IF(F160="JPČ",IF(L160&gt;23,0,IF(J160&gt;23,(24-L160)*0.204,((24-L160)-(24-J160))*0.204)),0)+IF(F160="JEČ",IF(L160&gt;15,0,IF(J160&gt;15,(16-L160)*0.102,((16-L160)-(16-J160))*0.102)),0)+IF(F160="JEOF",IF(L160&gt;15,0,IF(J160&gt;15,(16-L160)*0.102,((16-L160)-(16-J160))*0.102)),0)+IF(F160="JnPČ",IF(L160&gt;15,0,IF(J160&gt;15,(16-L160)*0.153,((16-L160)-(16-J160))*0.153)),0)+IF(F160="JnEČ",IF(L160&gt;15,0,IF(J160&gt;15,(16-L160)*0.0765,((16-L160)-(16-J160))*0.0765)),0)+IF(F160="JčPČ",IF(L160&gt;15,0,IF(J160&gt;15,(16-L160)*0.06375,((16-L160)-(16-J160))*0.06375)),0)+IF(F160="JčEČ",IF(L160&gt;15,0,IF(J160&gt;15,(16-L160)*0.051,((16-L160)-(16-J160))*0.051)),0)+IF(F160="NEAK",IF(L160&gt;23,0,IF(J160&gt;23,(24-L160)*0.03444,((24-L160)-(24-J160))*0.03444)),0))</f>
        <v>0</v>
      </c>
      <c r="Q160" s="11">
        <f t="shared" ref="Q160:Q168" si="67">IF(ISERROR(P160*100/N160),0,(P160*100/N160))</f>
        <v>0</v>
      </c>
      <c r="R160" s="10">
        <f t="shared" si="65"/>
        <v>0</v>
      </c>
    </row>
    <row r="161" spans="1:18">
      <c r="A161" s="62">
        <v>3</v>
      </c>
      <c r="B161" s="62"/>
      <c r="C161" s="1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3">
        <f t="shared" si="61"/>
        <v>0</v>
      </c>
      <c r="O161" s="9">
        <f t="shared" si="62"/>
        <v>0</v>
      </c>
      <c r="P161" s="4">
        <f t="shared" si="66"/>
        <v>0</v>
      </c>
      <c r="Q161" s="11">
        <f t="shared" si="67"/>
        <v>0</v>
      </c>
      <c r="R161" s="10">
        <f t="shared" si="65"/>
        <v>0</v>
      </c>
    </row>
    <row r="162" spans="1:18">
      <c r="A162" s="62">
        <v>4</v>
      </c>
      <c r="B162" s="62"/>
      <c r="C162" s="1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3">
        <f t="shared" si="61"/>
        <v>0</v>
      </c>
      <c r="O162" s="9">
        <f t="shared" si="62"/>
        <v>0</v>
      </c>
      <c r="P162" s="4">
        <f t="shared" si="66"/>
        <v>0</v>
      </c>
      <c r="Q162" s="11">
        <f t="shared" si="67"/>
        <v>0</v>
      </c>
      <c r="R162" s="10">
        <f t="shared" si="65"/>
        <v>0</v>
      </c>
    </row>
    <row r="163" spans="1:18">
      <c r="A163" s="62">
        <v>5</v>
      </c>
      <c r="B163" s="62"/>
      <c r="C163" s="1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3">
        <f t="shared" si="61"/>
        <v>0</v>
      </c>
      <c r="O163" s="9">
        <f t="shared" si="62"/>
        <v>0</v>
      </c>
      <c r="P163" s="4">
        <f t="shared" si="66"/>
        <v>0</v>
      </c>
      <c r="Q163" s="11">
        <f t="shared" si="67"/>
        <v>0</v>
      </c>
      <c r="R163" s="10">
        <f t="shared" si="65"/>
        <v>0</v>
      </c>
    </row>
    <row r="164" spans="1:18">
      <c r="A164" s="62">
        <v>6</v>
      </c>
      <c r="B164" s="62"/>
      <c r="C164" s="1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3">
        <f t="shared" si="61"/>
        <v>0</v>
      </c>
      <c r="O164" s="9">
        <f t="shared" si="62"/>
        <v>0</v>
      </c>
      <c r="P164" s="4">
        <f t="shared" si="66"/>
        <v>0</v>
      </c>
      <c r="Q164" s="11">
        <f t="shared" si="67"/>
        <v>0</v>
      </c>
      <c r="R164" s="10">
        <f t="shared" si="65"/>
        <v>0</v>
      </c>
    </row>
    <row r="165" spans="1:18">
      <c r="A165" s="62">
        <v>7</v>
      </c>
      <c r="B165" s="62"/>
      <c r="C165" s="1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3">
        <f t="shared" si="61"/>
        <v>0</v>
      </c>
      <c r="O165" s="9">
        <f t="shared" si="62"/>
        <v>0</v>
      </c>
      <c r="P165" s="4">
        <f t="shared" si="66"/>
        <v>0</v>
      </c>
      <c r="Q165" s="11">
        <f t="shared" si="67"/>
        <v>0</v>
      </c>
      <c r="R165" s="10">
        <f t="shared" si="65"/>
        <v>0</v>
      </c>
    </row>
    <row r="166" spans="1:18">
      <c r="A166" s="62">
        <v>8</v>
      </c>
      <c r="B166" s="62"/>
      <c r="C166" s="1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3">
        <f t="shared" si="61"/>
        <v>0</v>
      </c>
      <c r="O166" s="9">
        <f t="shared" si="62"/>
        <v>0</v>
      </c>
      <c r="P166" s="4">
        <f t="shared" si="66"/>
        <v>0</v>
      </c>
      <c r="Q166" s="11">
        <f t="shared" si="67"/>
        <v>0</v>
      </c>
      <c r="R166" s="10">
        <f t="shared" si="65"/>
        <v>0</v>
      </c>
    </row>
    <row r="167" spans="1:18">
      <c r="A167" s="62">
        <v>9</v>
      </c>
      <c r="B167" s="62"/>
      <c r="C167" s="1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3">
        <f t="shared" si="61"/>
        <v>0</v>
      </c>
      <c r="O167" s="9">
        <f t="shared" si="62"/>
        <v>0</v>
      </c>
      <c r="P167" s="4">
        <f t="shared" si="66"/>
        <v>0</v>
      </c>
      <c r="Q167" s="11">
        <f t="shared" si="67"/>
        <v>0</v>
      </c>
      <c r="R167" s="10">
        <f t="shared" si="65"/>
        <v>0</v>
      </c>
    </row>
    <row r="168" spans="1:18">
      <c r="A168" s="62">
        <v>10</v>
      </c>
      <c r="B168" s="62"/>
      <c r="C168" s="1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3">
        <f t="shared" si="61"/>
        <v>0</v>
      </c>
      <c r="O168" s="9">
        <f t="shared" si="62"/>
        <v>0</v>
      </c>
      <c r="P168" s="4">
        <f t="shared" si="66"/>
        <v>0</v>
      </c>
      <c r="Q168" s="11">
        <f t="shared" si="67"/>
        <v>0</v>
      </c>
      <c r="R168" s="10">
        <f t="shared" si="65"/>
        <v>0</v>
      </c>
    </row>
    <row r="169" spans="1:18">
      <c r="A169" s="74" t="s">
        <v>34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6"/>
      <c r="R169" s="10">
        <f>SUM(R159:R168)</f>
        <v>0</v>
      </c>
    </row>
    <row r="170" spans="1:18" ht="15.75">
      <c r="A170" s="24" t="s">
        <v>35</v>
      </c>
      <c r="B170" s="2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>
      <c r="A171" s="48" t="s">
        <v>44</v>
      </c>
      <c r="B171" s="48"/>
      <c r="C171" s="48"/>
      <c r="D171" s="48"/>
      <c r="E171" s="48"/>
      <c r="F171" s="48"/>
      <c r="G171" s="48"/>
      <c r="H171" s="48"/>
      <c r="I171" s="48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 s="8" customFormat="1">
      <c r="A172" s="48"/>
      <c r="B172" s="48"/>
      <c r="C172" s="48"/>
      <c r="D172" s="48"/>
      <c r="E172" s="48"/>
      <c r="F172" s="48"/>
      <c r="G172" s="48"/>
      <c r="H172" s="48"/>
      <c r="I172" s="48"/>
      <c r="J172" s="15"/>
      <c r="K172" s="15"/>
      <c r="L172" s="15"/>
      <c r="M172" s="15"/>
      <c r="N172" s="15"/>
      <c r="O172" s="15"/>
      <c r="P172" s="15"/>
      <c r="Q172" s="15"/>
      <c r="R172" s="16"/>
    </row>
    <row r="173" spans="1:18" ht="13.9" customHeight="1">
      <c r="A173" s="69" t="s">
        <v>56</v>
      </c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58"/>
      <c r="R173" s="8"/>
    </row>
    <row r="174" spans="1:18" ht="15.6" customHeight="1">
      <c r="A174" s="71" t="s">
        <v>28</v>
      </c>
      <c r="B174" s="72"/>
      <c r="C174" s="72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58"/>
      <c r="R174" s="8"/>
    </row>
    <row r="175" spans="1:18" ht="13.9" customHeight="1">
      <c r="A175" s="69" t="s">
        <v>39</v>
      </c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58"/>
      <c r="R175" s="8"/>
    </row>
    <row r="176" spans="1:18">
      <c r="A176" s="62">
        <v>1</v>
      </c>
      <c r="B176" s="62"/>
      <c r="C176" s="1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3">
        <f t="shared" ref="N176:N184" si="68">(IF(F176="OŽ",IF(L176=1,550.8,IF(L176=2,426.38,IF(L176=3,342.14,IF(L176=4,181.44,IF(L176=5,168.48,IF(L176=6,155.52,IF(L176=7,148.5,IF(L176=8,144,0))))))))+IF(L176&lt;=8,0,IF(L176&lt;=16,137.7,IF(L176&lt;=24,108,IF(L176&lt;=32,80.1,IF(L176&lt;=36,52.2,0)))))-IF(L176&lt;=8,0,IF(L176&lt;=16,(L176-9)*2.754,IF(L176&lt;=24,(L176-17)* 2.754,IF(L176&lt;=32,(L176-25)* 2.754,IF(L176&lt;=36,(L176-33)*2.754,0))))),0)+IF(F176="PČ",IF(L176=1,449,IF(L176=2,314.6,IF(L176=3,238,IF(L176=4,172,IF(L176=5,159,IF(L176=6,145,IF(L176=7,132,IF(L176=8,119,0))))))))+IF(L176&lt;=8,0,IF(L176&lt;=16,88,IF(L176&lt;=24,55,IF(L176&lt;=32,22,0))))-IF(L176&lt;=8,0,IF(L176&lt;=16,(L176-9)*2.245,IF(L176&lt;=24,(L176-17)*2.245,IF(L176&lt;=32,(L176-25)*2.245,0)))),0)+IF(F176="PČneol",IF(L176=1,85,IF(L176=2,64.61,IF(L176=3,50.76,IF(L176=4,16.25,IF(L176=5,15,IF(L176=6,13.75,IF(L176=7,12.5,IF(L176=8,11.25,0))))))))+IF(L176&lt;=8,0,IF(L176&lt;=16,9,0))-IF(L176&lt;=8,0,IF(L176&lt;=16,(L176-9)*0.425,0)),0)+IF(F176="PŽ",IF(L176=1,85,IF(L176=2,59.5,IF(L176=3,45,IF(L176=4,32.5,IF(L176=5,30,IF(L176=6,27.5,IF(L176=7,25,IF(L176=8,22.5,0))))))))+IF(L176&lt;=8,0,IF(L176&lt;=16,19,IF(L176&lt;=24,13,IF(L176&lt;=32,8,0))))-IF(L176&lt;=8,0,IF(L176&lt;=16,(L176-9)*0.425,IF(L176&lt;=24,(L176-17)*0.425,IF(L176&lt;=32,(L176-25)*0.425,0)))),0)+IF(F176="EČ",IF(L176=1,204,IF(L176=2,156.24,IF(L176=3,123.84,IF(L176=4,72,IF(L176=5,66,IF(L176=6,60,IF(L176=7,54,IF(L176=8,48,0))))))))+IF(L176&lt;=8,0,IF(L176&lt;=16,40,IF(L176&lt;=24,25,0)))-IF(L176&lt;=8,0,IF(L176&lt;=16,(L176-9)*1.02,IF(L176&lt;=24,(L176-17)*1.02,0))),0)+IF(F176="EČneol",IF(L176=1,68,IF(L176=2,51.69,IF(L176=3,40.61,IF(L176=4,13,IF(L176=5,12,IF(L176=6,11,IF(L176=7,10,IF(L176=8,9,0)))))))))+IF(F176="EŽ",IF(L176=1,68,IF(L176=2,47.6,IF(L176=3,36,IF(L176=4,18,IF(L176=5,16.5,IF(L176=6,15,IF(L176=7,13.5,IF(L176=8,12,0))))))))+IF(L176&lt;=8,0,IF(L176&lt;=16,10,IF(L176&lt;=24,6,0)))-IF(L176&lt;=8,0,IF(L176&lt;=16,(L176-9)*0.34,IF(L176&lt;=24,(L176-17)*0.34,0))),0)+IF(F176="PT",IF(L176=1,68,IF(L176=2,52.08,IF(L176=3,41.28,IF(L176=4,24,IF(L176=5,22,IF(L176=6,20,IF(L176=7,18,IF(L176=8,16,0))))))))+IF(L176&lt;=8,0,IF(L176&lt;=16,13,IF(L176&lt;=24,9,IF(L176&lt;=32,4,0))))-IF(L176&lt;=8,0,IF(L176&lt;=16,(L176-9)*0.34,IF(L176&lt;=24,(L176-17)*0.34,IF(L176&lt;=32,(L176-25)*0.34,0)))),0)+IF(F176="JOŽ",IF(L176=1,85,IF(L176=2,59.5,IF(L176=3,45,IF(L176=4,32.5,IF(L176=5,30,IF(L176=6,27.5,IF(L176=7,25,IF(L176=8,22.5,0))))))))+IF(L176&lt;=8,0,IF(L176&lt;=16,19,IF(L176&lt;=24,13,0)))-IF(L176&lt;=8,0,IF(L176&lt;=16,(L176-9)*0.425,IF(L176&lt;=24,(L176-17)*0.425,0))),0)+IF(F176="JPČ",IF(L176=1,68,IF(L176=2,47.6,IF(L176=3,36,IF(L176=4,26,IF(L176=5,24,IF(L176=6,22,IF(L176=7,20,IF(L176=8,18,0))))))))+IF(L176&lt;=8,0,IF(L176&lt;=16,13,IF(L176&lt;=24,9,0)))-IF(L176&lt;=8,0,IF(L176&lt;=16,(L176-9)*0.34,IF(L176&lt;=24,(L176-17)*0.34,0))),0)+IF(F176="JEČ",IF(L176=1,34,IF(L176=2,26.04,IF(L176=3,20.6,IF(L176=4,12,IF(L176=5,11,IF(L176=6,10,IF(L176=7,9,IF(L176=8,8,0))))))))+IF(L176&lt;=8,0,IF(L176&lt;=16,6,0))-IF(L176&lt;=8,0,IF(L176&lt;=16,(L176-9)*0.17,0)),0)+IF(F176="JEOF",IF(L176=1,34,IF(L176=2,26.04,IF(L176=3,20.6,IF(L176=4,12,IF(L176=5,11,IF(L176=6,10,IF(L176=7,9,IF(L176=8,8,0))))))))+IF(L176&lt;=8,0,IF(L176&lt;=16,6,0))-IF(L176&lt;=8,0,IF(L176&lt;=16,(L176-9)*0.17,0)),0)+IF(F176="JnPČ",IF(L176=1,51,IF(L176=2,35.7,IF(L176=3,27,IF(L176=4,19.5,IF(L176=5,18,IF(L176=6,16.5,IF(L176=7,15,IF(L176=8,13.5,0))))))))+IF(L176&lt;=8,0,IF(L176&lt;=16,10,0))-IF(L176&lt;=8,0,IF(L176&lt;=16,(L176-9)*0.255,0)),0)+IF(F176="JnEČ",IF(L176=1,25.5,IF(L176=2,19.53,IF(L176=3,15.48,IF(L176=4,9,IF(L176=5,8.25,IF(L176=6,7.5,IF(L176=7,6.75,IF(L176=8,6,0))))))))+IF(L176&lt;=8,0,IF(L176&lt;=16,5,0))-IF(L176&lt;=8,0,IF(L176&lt;=16,(L176-9)*0.1275,0)),0)+IF(F176="JčPČ",IF(L176=1,21.25,IF(L176=2,14.5,IF(L176=3,11.5,IF(L176=4,7,IF(L176=5,6.5,IF(L176=6,6,IF(L176=7,5.5,IF(L176=8,5,0))))))))+IF(L176&lt;=8,0,IF(L176&lt;=16,4,0))-IF(L176&lt;=8,0,IF(L176&lt;=16,(L176-9)*0.10625,0)),0)+IF(F176="JčEČ",IF(L176=1,17,IF(L176=2,13.02,IF(L176=3,10.32,IF(L176=4,6,IF(L176=5,5.5,IF(L176=6,5,IF(L176=7,4.5,IF(L176=8,4,0))))))))+IF(L176&lt;=8,0,IF(L176&lt;=16,3,0))-IF(L176&lt;=8,0,IF(L176&lt;=16,(L176-9)*0.085,0)),0)+IF(F176="NEAK",IF(L176=1,11.48,IF(L176=2,8.79,IF(L176=3,6.97,IF(L176=4,4.05,IF(L176=5,3.71,IF(L176=6,3.38,IF(L176=7,3.04,IF(L176=8,2.7,0))))))))+IF(L176&lt;=8,0,IF(L176&lt;=16,2,IF(L176&lt;=24,1.3,0)))-IF(L176&lt;=8,0,IF(L176&lt;=16,(L176-9)*0.0574,IF(L176&lt;=24,(L176-17)*0.0574,0))),0))*IF(L176&lt;0,1,IF(OR(F176="PČ",F176="PŽ",F176="PT"),IF(J176&lt;32,J176/32,1),1))* IF(L176&lt;0,1,IF(OR(F176="EČ",F176="EŽ",F176="JOŽ",F176="JPČ",F176="NEAK"),IF(J176&lt;24,J176/24,1),1))*IF(L176&lt;0,1,IF(OR(F176="PČneol",F176="JEČ",F176="JEOF",F176="JnPČ",F176="JnEČ",F176="JčPČ",F176="JčEČ"),IF(J176&lt;16,J176/16,1),1))*IF(L176&lt;0,1,IF(F176="EČneol",IF(J176&lt;8,J176/8,1),1))</f>
        <v>0</v>
      </c>
      <c r="O176" s="9">
        <f t="shared" ref="O176:O185" si="69">IF(F176="OŽ",N176,IF(H176="Ne",IF(J176*0.3&lt;J176-L176,N176,0),IF(J176*0.1&lt;J176-L176,N176,0)))</f>
        <v>0</v>
      </c>
      <c r="P176" s="4">
        <f t="shared" ref="P176" si="70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" si="71">IF(ISERROR(P176*100/N176),0,(P176*100/N176))</f>
        <v>0</v>
      </c>
      <c r="R176" s="10">
        <f t="shared" ref="R176:R185" si="72">IF(Q176&lt;=30,O176+P176,O176+O176*0.3)*IF(G176=1,0.4,IF(G176=2,0.75,IF(G176="1 (kas 4 m. 1 k. nerengiamos)",0.52,1)))*IF(D176="olimpinė",1,IF(M176="Ne",0.5,1))*IF(OR(A$5="Lietuvos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federacija"),IF(OR(J176&lt;8,K176&lt;16),0,1),1)*E176*IF(I176&lt;=1,1,1/I176)*IF(OR(A$5="Lietuvos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7" spans="1:18">
      <c r="A177" s="62">
        <v>2</v>
      </c>
      <c r="B177" s="62"/>
      <c r="C177" s="1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3">
        <f t="shared" si="68"/>
        <v>0</v>
      </c>
      <c r="O177" s="9">
        <f t="shared" si="69"/>
        <v>0</v>
      </c>
      <c r="P177" s="4">
        <f t="shared" ref="P177:P185" si="73">IF(O177=0,0,IF(F177="OŽ",IF(L177&gt;35,0,IF(J177&gt;35,(36-L177)*1.836,((36-L177)-(36-J177))*1.836)),0)+IF(F177="PČ",IF(L177&gt;31,0,IF(J177&gt;31,(32-L177)*1.347,((32-L177)-(32-J177))*1.347)),0)+ IF(F177="PČneol",IF(L177&gt;15,0,IF(J177&gt;15,(16-L177)*0.255,((16-L177)-(16-J177))*0.255)),0)+IF(F177="PŽ",IF(L177&gt;31,0,IF(J177&gt;31,(32-L177)*0.255,((32-L177)-(32-J177))*0.255)),0)+IF(F177="EČ",IF(L177&gt;23,0,IF(J177&gt;23,(24-L177)*0.612,((24-L177)-(24-J177))*0.612)),0)+IF(F177="EČneol",IF(L177&gt;7,0,IF(J177&gt;7,(8-L177)*0.204,((8-L177)-(8-J177))*0.204)),0)+IF(F177="EŽ",IF(L177&gt;23,0,IF(J177&gt;23,(24-L177)*0.204,((24-L177)-(24-J177))*0.204)),0)+IF(F177="PT",IF(L177&gt;31,0,IF(J177&gt;31,(32-L177)*0.204,((32-L177)-(32-J177))*0.204)),0)+IF(F177="JOŽ",IF(L177&gt;23,0,IF(J177&gt;23,(24-L177)*0.255,((24-L177)-(24-J177))*0.255)),0)+IF(F177="JPČ",IF(L177&gt;23,0,IF(J177&gt;23,(24-L177)*0.204,((24-L177)-(24-J177))*0.204)),0)+IF(F177="JEČ",IF(L177&gt;15,0,IF(J177&gt;15,(16-L177)*0.102,((16-L177)-(16-J177))*0.102)),0)+IF(F177="JEOF",IF(L177&gt;15,0,IF(J177&gt;15,(16-L177)*0.102,((16-L177)-(16-J177))*0.102)),0)+IF(F177="JnPČ",IF(L177&gt;15,0,IF(J177&gt;15,(16-L177)*0.153,((16-L177)-(16-J177))*0.153)),0)+IF(F177="JnEČ",IF(L177&gt;15,0,IF(J177&gt;15,(16-L177)*0.0765,((16-L177)-(16-J177))*0.0765)),0)+IF(F177="JčPČ",IF(L177&gt;15,0,IF(J177&gt;15,(16-L177)*0.06375,((16-L177)-(16-J177))*0.06375)),0)+IF(F177="JčEČ",IF(L177&gt;15,0,IF(J177&gt;15,(16-L177)*0.051,((16-L177)-(16-J177))*0.051)),0)+IF(F177="NEAK",IF(L177&gt;23,0,IF(J177&gt;23,(24-L177)*0.03444,((24-L177)-(24-J177))*0.03444)),0))</f>
        <v>0</v>
      </c>
      <c r="Q177" s="11">
        <f t="shared" ref="Q177:Q185" si="74">IF(ISERROR(P177*100/N177),0,(P177*100/N177))</f>
        <v>0</v>
      </c>
      <c r="R177" s="10">
        <f t="shared" si="72"/>
        <v>0</v>
      </c>
    </row>
    <row r="178" spans="1:18">
      <c r="A178" s="62">
        <v>3</v>
      </c>
      <c r="B178" s="62"/>
      <c r="C178" s="1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3">
        <f t="shared" si="68"/>
        <v>0</v>
      </c>
      <c r="O178" s="9">
        <f t="shared" si="69"/>
        <v>0</v>
      </c>
      <c r="P178" s="4">
        <f t="shared" si="73"/>
        <v>0</v>
      </c>
      <c r="Q178" s="11">
        <f t="shared" si="74"/>
        <v>0</v>
      </c>
      <c r="R178" s="10">
        <f t="shared" si="72"/>
        <v>0</v>
      </c>
    </row>
    <row r="179" spans="1:18">
      <c r="A179" s="62">
        <v>4</v>
      </c>
      <c r="B179" s="62"/>
      <c r="C179" s="1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3">
        <f t="shared" si="68"/>
        <v>0</v>
      </c>
      <c r="O179" s="9">
        <f t="shared" si="69"/>
        <v>0</v>
      </c>
      <c r="P179" s="4">
        <f t="shared" si="73"/>
        <v>0</v>
      </c>
      <c r="Q179" s="11">
        <f t="shared" si="74"/>
        <v>0</v>
      </c>
      <c r="R179" s="10">
        <f t="shared" si="72"/>
        <v>0</v>
      </c>
    </row>
    <row r="180" spans="1:18">
      <c r="A180" s="62">
        <v>5</v>
      </c>
      <c r="B180" s="62"/>
      <c r="C180" s="1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3">
        <f t="shared" si="68"/>
        <v>0</v>
      </c>
      <c r="O180" s="9">
        <f t="shared" si="69"/>
        <v>0</v>
      </c>
      <c r="P180" s="4">
        <f t="shared" si="73"/>
        <v>0</v>
      </c>
      <c r="Q180" s="11">
        <f t="shared" si="74"/>
        <v>0</v>
      </c>
      <c r="R180" s="10">
        <f t="shared" si="72"/>
        <v>0</v>
      </c>
    </row>
    <row r="181" spans="1:18">
      <c r="A181" s="62">
        <v>6</v>
      </c>
      <c r="B181" s="62"/>
      <c r="C181" s="1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3">
        <f t="shared" si="68"/>
        <v>0</v>
      </c>
      <c r="O181" s="9">
        <f t="shared" si="69"/>
        <v>0</v>
      </c>
      <c r="P181" s="4">
        <f t="shared" si="73"/>
        <v>0</v>
      </c>
      <c r="Q181" s="11">
        <f t="shared" si="74"/>
        <v>0</v>
      </c>
      <c r="R181" s="10">
        <f t="shared" si="72"/>
        <v>0</v>
      </c>
    </row>
    <row r="182" spans="1:18">
      <c r="A182" s="62">
        <v>7</v>
      </c>
      <c r="B182" s="62"/>
      <c r="C182" s="1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3">
        <f t="shared" si="68"/>
        <v>0</v>
      </c>
      <c r="O182" s="9">
        <f t="shared" si="69"/>
        <v>0</v>
      </c>
      <c r="P182" s="4">
        <f t="shared" si="73"/>
        <v>0</v>
      </c>
      <c r="Q182" s="11">
        <f t="shared" si="74"/>
        <v>0</v>
      </c>
      <c r="R182" s="10">
        <f t="shared" si="72"/>
        <v>0</v>
      </c>
    </row>
    <row r="183" spans="1:18">
      <c r="A183" s="62">
        <v>8</v>
      </c>
      <c r="B183" s="62"/>
      <c r="C183" s="1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3">
        <f t="shared" si="68"/>
        <v>0</v>
      </c>
      <c r="O183" s="9">
        <f t="shared" si="69"/>
        <v>0</v>
      </c>
      <c r="P183" s="4">
        <f t="shared" si="73"/>
        <v>0</v>
      </c>
      <c r="Q183" s="11">
        <f t="shared" si="74"/>
        <v>0</v>
      </c>
      <c r="R183" s="10">
        <f t="shared" si="72"/>
        <v>0</v>
      </c>
    </row>
    <row r="184" spans="1:18">
      <c r="A184" s="62">
        <v>9</v>
      </c>
      <c r="B184" s="62"/>
      <c r="C184" s="1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3">
        <f t="shared" si="68"/>
        <v>0</v>
      </c>
      <c r="O184" s="9">
        <f t="shared" si="69"/>
        <v>0</v>
      </c>
      <c r="P184" s="4">
        <f t="shared" si="73"/>
        <v>0</v>
      </c>
      <c r="Q184" s="11">
        <f t="shared" si="74"/>
        <v>0</v>
      </c>
      <c r="R184" s="10">
        <f t="shared" si="72"/>
        <v>0</v>
      </c>
    </row>
    <row r="185" spans="1:18">
      <c r="A185" s="62">
        <v>10</v>
      </c>
      <c r="B185" s="62"/>
      <c r="C185" s="1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3">
        <f>(IF(F185="OŽ",IF(L185=1,550.8,IF(L185=2,426.38,IF(L185=3,342.14,IF(L185=4,181.44,IF(L185=5,168.48,IF(L185=6,155.52,IF(L185=7,148.5,IF(L185=8,144,0))))))))+IF(L185&lt;=8,0,IF(L185&lt;=16,137.7,IF(L185&lt;=24,108,IF(L185&lt;=32,80.1,IF(L185&lt;=36,52.2,0)))))-IF(L185&lt;=8,0,IF(L185&lt;=16,(L185-9)*2.754,IF(L185&lt;=24,(L185-17)* 2.754,IF(L185&lt;=32,(L185-25)* 2.754,IF(L185&lt;=36,(L185-33)*2.754,0))))),0)+IF(F185="PČ",IF(L185=1,449,IF(L185=2,314.6,IF(L185=3,238,IF(L185=4,172,IF(L185=5,159,IF(L185=6,145,IF(L185=7,132,IF(L185=8,119,0))))))))+IF(L185&lt;=8,0,IF(L185&lt;=16,88,IF(L185&lt;=24,55,IF(L185&lt;=32,22,0))))-IF(L185&lt;=8,0,IF(L185&lt;=16,(L185-9)*2.245,IF(L185&lt;=24,(L185-17)*2.245,IF(L185&lt;=32,(L185-25)*2.245,0)))),0)+IF(F185="PČneol",IF(L185=1,85,IF(L185=2,64.61,IF(L185=3,50.76,IF(L185=4,16.25,IF(L185=5,15,IF(L185=6,13.75,IF(L185=7,12.5,IF(L185=8,11.25,0))))))))+IF(L185&lt;=8,0,IF(L185&lt;=16,9,0))-IF(L185&lt;=8,0,IF(L185&lt;=16,(L185-9)*0.425,0)),0)+IF(F185="PŽ",IF(L185=1,85,IF(L185=2,59.5,IF(L185=3,45,IF(L185=4,32.5,IF(L185=5,30,IF(L185=6,27.5,IF(L185=7,25,IF(L185=8,22.5,0))))))))+IF(L185&lt;=8,0,IF(L185&lt;=16,19,IF(L185&lt;=24,13,IF(L185&lt;=32,8,0))))-IF(L185&lt;=8,0,IF(L185&lt;=16,(L185-9)*0.425,IF(L185&lt;=24,(L185-17)*0.425,IF(L185&lt;=32,(L185-25)*0.425,0)))),0)+IF(F185="EČ",IF(L185=1,204,IF(L185=2,156.24,IF(L185=3,123.84,IF(L185=4,72,IF(L185=5,66,IF(L185=6,60,IF(L185=7,54,IF(L185=8,48,0))))))))+IF(L185&lt;=8,0,IF(L185&lt;=16,40,IF(L185&lt;=24,25,0)))-IF(L185&lt;=8,0,IF(L185&lt;=16,(L185-9)*1.02,IF(L185&lt;=24,(L185-17)*1.02,0))),0)+IF(F185="EČneol",IF(L185=1,68,IF(L185=2,51.69,IF(L185=3,40.61,IF(L185=4,13,IF(L185=5,12,IF(L185=6,11,IF(L185=7,10,IF(L185=8,9,0)))))))))+IF(F185="EŽ",IF(L185=1,68,IF(L185=2,47.6,IF(L185=3,36,IF(L185=4,18,IF(L185=5,16.5,IF(L185=6,15,IF(L185=7,13.5,IF(L185=8,12,0))))))))+IF(L185&lt;=8,0,IF(L185&lt;=16,10,IF(L185&lt;=24,6,0)))-IF(L185&lt;=8,0,IF(L185&lt;=16,(L185-9)*0.34,IF(L185&lt;=24,(L185-17)*0.34,0))),0)+IF(F185="PT",IF(L185=1,68,IF(L185=2,52.08,IF(L185=3,41.28,IF(L185=4,24,IF(L185=5,22,IF(L185=6,20,IF(L185=7,18,IF(L185=8,16,0))))))))+IF(L185&lt;=8,0,IF(L185&lt;=16,13,IF(L185&lt;=24,9,IF(L185&lt;=32,4,0))))-IF(L185&lt;=8,0,IF(L185&lt;=16,(L185-9)*0.34,IF(L185&lt;=24,(L185-17)*0.34,IF(L185&lt;=32,(L185-25)*0.34,0)))),0)+IF(F185="JOŽ",IF(L185=1,85,IF(L185=2,59.5,IF(L185=3,45,IF(L185=4,32.5,IF(L185=5,30,IF(L185=6,27.5,IF(L185=7,25,IF(L185=8,22.5,0))))))))+IF(L185&lt;=8,0,IF(L185&lt;=16,19,IF(L185&lt;=24,13,0)))-IF(L185&lt;=8,0,IF(L185&lt;=16,(L185-9)*0.425,IF(L185&lt;=24,(L185-17)*0.425,0))),0)+IF(F185="JPČ",IF(L185=1,68,IF(L185=2,47.6,IF(L185=3,36,IF(L185=4,26,IF(L185=5,24,IF(L185=6,22,IF(L185=7,20,IF(L185=8,18,0))))))))+IF(L185&lt;=8,0,IF(L185&lt;=16,13,IF(L185&lt;=24,9,0)))-IF(L185&lt;=8,0,IF(L185&lt;=16,(L185-9)*0.34,IF(L185&lt;=24,(L185-17)*0.34,0))),0)+IF(F185="JEČ",IF(L185=1,34,IF(L185=2,26.04,IF(L185=3,20.6,IF(L185=4,12,IF(L185=5,11,IF(L185=6,10,IF(L185=7,9,IF(L185=8,8,0))))))))+IF(L185&lt;=8,0,IF(L185&lt;=16,6,0))-IF(L185&lt;=8,0,IF(L185&lt;=16,(L185-9)*0.17,0)),0)+IF(F185="JEOF",IF(L185=1,34,IF(L185=2,26.04,IF(L185=3,20.6,IF(L185=4,12,IF(L185=5,11,IF(L185=6,10,IF(L185=7,9,IF(L185=8,8,0))))))))+IF(L185&lt;=8,0,IF(L185&lt;=16,6,0))-IF(L185&lt;=8,0,IF(L185&lt;=16,(L185-9)*0.17,0)),0)+IF(F185="JnPČ",IF(L185=1,51,IF(L185=2,35.7,IF(L185=3,27,IF(L185=4,19.5,IF(L185=5,18,IF(L185=6,16.5,IF(L185=7,15,IF(L185=8,13.5,0))))))))+IF(L185&lt;=8,0,IF(L185&lt;=16,10,0))-IF(L185&lt;=8,0,IF(L185&lt;=16,(L185-9)*0.255,0)),0)+IF(F185="JnEČ",IF(L185=1,25.5,IF(L185=2,19.53,IF(L185=3,15.48,IF(L185=4,9,IF(L185=5,8.25,IF(L185=6,7.5,IF(L185=7,6.75,IF(L185=8,6,0))))))))+IF(L185&lt;=8,0,IF(L185&lt;=16,5,0))-IF(L185&lt;=8,0,IF(L185&lt;=16,(L185-9)*0.1275,0)),0)+IF(F185="JčPČ",IF(L185=1,21.25,IF(L185=2,14.5,IF(L185=3,11.5,IF(L185=4,7,IF(L185=5,6.5,IF(L185=6,6,IF(L185=7,5.5,IF(L185=8,5,0))))))))+IF(L185&lt;=8,0,IF(L185&lt;=16,4,0))-IF(L185&lt;=8,0,IF(L185&lt;=16,(L185-9)*0.10625,0)),0)+IF(F185="JčEČ",IF(L185=1,17,IF(L185=2,13.02,IF(L185=3,10.32,IF(L185=4,6,IF(L185=5,5.5,IF(L185=6,5,IF(L185=7,4.5,IF(L185=8,4,0))))))))+IF(L185&lt;=8,0,IF(L185&lt;=16,3,0))-IF(L185&lt;=8,0,IF(L185&lt;=16,(L185-9)*0.085,0)),0)+IF(F185="NEAK",IF(L185=1,11.48,IF(L185=2,8.79,IF(L185=3,6.97,IF(L185=4,4.05,IF(L185=5,3.71,IF(L185=6,3.38,IF(L185=7,3.04,IF(L185=8,2.7,0))))))))+IF(L185&lt;=8,0,IF(L185&lt;=16,2,IF(L185&lt;=24,1.3,0)))-IF(L185&lt;=8,0,IF(L185&lt;=16,(L185-9)*0.0574,IF(L185&lt;=24,(L185-17)*0.0574,0))),0))*IF(L185&lt;0,1,IF(OR(F185="PČ",F185="PŽ",F185="PT"),IF(J185&lt;32,J185/32,1),1))* IF(L185&lt;0,1,IF(OR(F185="EČ",F185="EŽ",F185="JOŽ",F185="JPČ",F185="NEAK"),IF(J185&lt;24,J185/24,1),1))*IF(L185&lt;0,1,IF(OR(F185="PČneol",F185="JEČ",F185="JEOF",F185="JnPČ",F185="JnEČ",F185="JčPČ",F185="JčEČ"),IF(J185&lt;16,J185/16,1),1))*IF(L185&lt;0,1,IF(F185="EČneol",IF(J185&lt;8,J185/8,1),1))</f>
        <v>0</v>
      </c>
      <c r="O185" s="9">
        <f t="shared" si="69"/>
        <v>0</v>
      </c>
      <c r="P185" s="4">
        <f t="shared" si="73"/>
        <v>0</v>
      </c>
      <c r="Q185" s="11">
        <f t="shared" si="74"/>
        <v>0</v>
      </c>
      <c r="R185" s="10">
        <f t="shared" si="72"/>
        <v>0</v>
      </c>
    </row>
    <row r="186" spans="1:18" ht="13.9" customHeight="1">
      <c r="A186" s="74" t="s">
        <v>34</v>
      </c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6"/>
      <c r="R186" s="10">
        <f>SUM(R176:R185)</f>
        <v>0</v>
      </c>
    </row>
    <row r="187" spans="1:18" ht="15.75">
      <c r="A187" s="24" t="s">
        <v>35</v>
      </c>
      <c r="B187" s="2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>
      <c r="A188" s="48" t="s">
        <v>44</v>
      </c>
      <c r="B188" s="48"/>
      <c r="C188" s="48"/>
      <c r="D188" s="48"/>
      <c r="E188" s="48"/>
      <c r="F188" s="48"/>
      <c r="G188" s="48"/>
      <c r="H188" s="48"/>
      <c r="I188" s="48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 s="8" customFormat="1">
      <c r="A189" s="48"/>
      <c r="B189" s="48"/>
      <c r="C189" s="48"/>
      <c r="D189" s="48"/>
      <c r="E189" s="48"/>
      <c r="F189" s="48"/>
      <c r="G189" s="48"/>
      <c r="H189" s="48"/>
      <c r="I189" s="48"/>
      <c r="J189" s="15"/>
      <c r="K189" s="15"/>
      <c r="L189" s="15"/>
      <c r="M189" s="15"/>
      <c r="N189" s="15"/>
      <c r="O189" s="15"/>
      <c r="P189" s="15"/>
      <c r="Q189" s="15"/>
      <c r="R189" s="16"/>
    </row>
    <row r="190" spans="1:18">
      <c r="A190" s="69" t="s">
        <v>56</v>
      </c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58"/>
      <c r="R190" s="8"/>
    </row>
    <row r="191" spans="1:18" ht="18">
      <c r="A191" s="71" t="s">
        <v>28</v>
      </c>
      <c r="B191" s="72"/>
      <c r="C191" s="72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58"/>
      <c r="R191" s="8"/>
    </row>
    <row r="192" spans="1:18">
      <c r="A192" s="69" t="s">
        <v>39</v>
      </c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58"/>
      <c r="R192" s="8"/>
    </row>
    <row r="193" spans="1:18">
      <c r="A193" s="62">
        <v>1</v>
      </c>
      <c r="B193" s="62"/>
      <c r="C193" s="1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3">
        <f>(IF(F193="OŽ",IF(L193=1,550.8,IF(L193=2,426.38,IF(L193=3,342.14,IF(L193=4,181.44,IF(L193=5,168.48,IF(L193=6,155.52,IF(L193=7,148.5,IF(L193=8,144,0))))))))+IF(L193&lt;=8,0,IF(L193&lt;=16,137.7,IF(L193&lt;=24,108,IF(L193&lt;=32,80.1,IF(L193&lt;=36,52.2,0)))))-IF(L193&lt;=8,0,IF(L193&lt;=16,(L193-9)*2.754,IF(L193&lt;=24,(L193-17)* 2.754,IF(L193&lt;=32,(L193-25)* 2.754,IF(L193&lt;=36,(L193-33)*2.754,0))))),0)+IF(F193="PČ",IF(L193=1,449,IF(L193=2,314.6,IF(L193=3,238,IF(L193=4,172,IF(L193=5,159,IF(L193=6,145,IF(L193=7,132,IF(L193=8,119,0))))))))+IF(L193&lt;=8,0,IF(L193&lt;=16,88,IF(L193&lt;=24,55,IF(L193&lt;=32,22,0))))-IF(L193&lt;=8,0,IF(L193&lt;=16,(L193-9)*2.245,IF(L193&lt;=24,(L193-17)*2.245,IF(L193&lt;=32,(L193-25)*2.245,0)))),0)+IF(F193="PČneol",IF(L193=1,85,IF(L193=2,64.61,IF(L193=3,50.76,IF(L193=4,16.25,IF(L193=5,15,IF(L193=6,13.75,IF(L193=7,12.5,IF(L193=8,11.25,0))))))))+IF(L193&lt;=8,0,IF(L193&lt;=16,9,0))-IF(L193&lt;=8,0,IF(L193&lt;=16,(L193-9)*0.425,0)),0)+IF(F193="PŽ",IF(L193=1,85,IF(L193=2,59.5,IF(L193=3,45,IF(L193=4,32.5,IF(L193=5,30,IF(L193=6,27.5,IF(L193=7,25,IF(L193=8,22.5,0))))))))+IF(L193&lt;=8,0,IF(L193&lt;=16,19,IF(L193&lt;=24,13,IF(L193&lt;=32,8,0))))-IF(L193&lt;=8,0,IF(L193&lt;=16,(L193-9)*0.425,IF(L193&lt;=24,(L193-17)*0.425,IF(L193&lt;=32,(L193-25)*0.425,0)))),0)+IF(F193="EČ",IF(L193=1,204,IF(L193=2,156.24,IF(L193=3,123.84,IF(L193=4,72,IF(L193=5,66,IF(L193=6,60,IF(L193=7,54,IF(L193=8,48,0))))))))+IF(L193&lt;=8,0,IF(L193&lt;=16,40,IF(L193&lt;=24,25,0)))-IF(L193&lt;=8,0,IF(L193&lt;=16,(L193-9)*1.02,IF(L193&lt;=24,(L193-17)*1.02,0))),0)+IF(F193="EČneol",IF(L193=1,68,IF(L193=2,51.69,IF(L193=3,40.61,IF(L193=4,13,IF(L193=5,12,IF(L193=6,11,IF(L193=7,10,IF(L193=8,9,0)))))))))+IF(F193="EŽ",IF(L193=1,68,IF(L193=2,47.6,IF(L193=3,36,IF(L193=4,18,IF(L193=5,16.5,IF(L193=6,15,IF(L193=7,13.5,IF(L193=8,12,0))))))))+IF(L193&lt;=8,0,IF(L193&lt;=16,10,IF(L193&lt;=24,6,0)))-IF(L193&lt;=8,0,IF(L193&lt;=16,(L193-9)*0.34,IF(L193&lt;=24,(L193-17)*0.34,0))),0)+IF(F193="PT",IF(L193=1,68,IF(L193=2,52.08,IF(L193=3,41.28,IF(L193=4,24,IF(L193=5,22,IF(L193=6,20,IF(L193=7,18,IF(L193=8,16,0))))))))+IF(L193&lt;=8,0,IF(L193&lt;=16,13,IF(L193&lt;=24,9,IF(L193&lt;=32,4,0))))-IF(L193&lt;=8,0,IF(L193&lt;=16,(L193-9)*0.34,IF(L193&lt;=24,(L193-17)*0.34,IF(L193&lt;=32,(L193-25)*0.34,0)))),0)+IF(F193="JOŽ",IF(L193=1,85,IF(L193=2,59.5,IF(L193=3,45,IF(L193=4,32.5,IF(L193=5,30,IF(L193=6,27.5,IF(L193=7,25,IF(L193=8,22.5,0))))))))+IF(L193&lt;=8,0,IF(L193&lt;=16,19,IF(L193&lt;=24,13,0)))-IF(L193&lt;=8,0,IF(L193&lt;=16,(L193-9)*0.425,IF(L193&lt;=24,(L193-17)*0.425,0))),0)+IF(F193="JPČ",IF(L193=1,68,IF(L193=2,47.6,IF(L193=3,36,IF(L193=4,26,IF(L193=5,24,IF(L193=6,22,IF(L193=7,20,IF(L193=8,18,0))))))))+IF(L193&lt;=8,0,IF(L193&lt;=16,13,IF(L193&lt;=24,9,0)))-IF(L193&lt;=8,0,IF(L193&lt;=16,(L193-9)*0.34,IF(L193&lt;=24,(L193-17)*0.34,0))),0)+IF(F193="JEČ",IF(L193=1,34,IF(L193=2,26.04,IF(L193=3,20.6,IF(L193=4,12,IF(L193=5,11,IF(L193=6,10,IF(L193=7,9,IF(L193=8,8,0))))))))+IF(L193&lt;=8,0,IF(L193&lt;=16,6,0))-IF(L193&lt;=8,0,IF(L193&lt;=16,(L193-9)*0.17,0)),0)+IF(F193="JEOF",IF(L193=1,34,IF(L193=2,26.04,IF(L193=3,20.6,IF(L193=4,12,IF(L193=5,11,IF(L193=6,10,IF(L193=7,9,IF(L193=8,8,0))))))))+IF(L193&lt;=8,0,IF(L193&lt;=16,6,0))-IF(L193&lt;=8,0,IF(L193&lt;=16,(L193-9)*0.17,0)),0)+IF(F193="JnPČ",IF(L193=1,51,IF(L193=2,35.7,IF(L193=3,27,IF(L193=4,19.5,IF(L193=5,18,IF(L193=6,16.5,IF(L193=7,15,IF(L193=8,13.5,0))))))))+IF(L193&lt;=8,0,IF(L193&lt;=16,10,0))-IF(L193&lt;=8,0,IF(L193&lt;=16,(L193-9)*0.255,0)),0)+IF(F193="JnEČ",IF(L193=1,25.5,IF(L193=2,19.53,IF(L193=3,15.48,IF(L193=4,9,IF(L193=5,8.25,IF(L193=6,7.5,IF(L193=7,6.75,IF(L193=8,6,0))))))))+IF(L193&lt;=8,0,IF(L193&lt;=16,5,0))-IF(L193&lt;=8,0,IF(L193&lt;=16,(L193-9)*0.1275,0)),0)+IF(F193="JčPČ",IF(L193=1,21.25,IF(L193=2,14.5,IF(L193=3,11.5,IF(L193=4,7,IF(L193=5,6.5,IF(L193=6,6,IF(L193=7,5.5,IF(L193=8,5,0))))))))+IF(L193&lt;=8,0,IF(L193&lt;=16,4,0))-IF(L193&lt;=8,0,IF(L193&lt;=16,(L193-9)*0.10625,0)),0)+IF(F193="JčEČ",IF(L193=1,17,IF(L193=2,13.02,IF(L193=3,10.32,IF(L193=4,6,IF(L193=5,5.5,IF(L193=6,5,IF(L193=7,4.5,IF(L193=8,4,0))))))))+IF(L193&lt;=8,0,IF(L193&lt;=16,3,0))-IF(L193&lt;=8,0,IF(L193&lt;=16,(L193-9)*0.085,0)),0)+IF(F193="NEAK",IF(L193=1,11.48,IF(L193=2,8.79,IF(L193=3,6.97,IF(L193=4,4.05,IF(L193=5,3.71,IF(L193=6,3.38,IF(L193=7,3.04,IF(L193=8,2.7,0))))))))+IF(L193&lt;=8,0,IF(L193&lt;=16,2,IF(L193&lt;=24,1.3,0)))-IF(L193&lt;=8,0,IF(L193&lt;=16,(L193-9)*0.0574,IF(L193&lt;=24,(L193-17)*0.0574,0))),0))*IF(L193&lt;0,1,IF(OR(F193="PČ",F193="PŽ",F193="PT"),IF(J193&lt;32,J193/32,1),1))* IF(L193&lt;0,1,IF(OR(F193="EČ",F193="EŽ",F193="JOŽ",F193="JPČ",F193="NEAK"),IF(J193&lt;24,J193/24,1),1))*IF(L193&lt;0,1,IF(OR(F193="PČneol",F193="JEČ",F193="JEOF",F193="JnPČ",F193="JnEČ",F193="JčPČ",F193="JčEČ"),IF(J193&lt;16,J193/16,1),1))*IF(L193&lt;0,1,IF(F193="EČneol",IF(J193&lt;8,J193/8,1),1))</f>
        <v>0</v>
      </c>
      <c r="O193" s="9">
        <f t="shared" ref="O193:O202" si="75">IF(F193="OŽ",N193,IF(H193="Ne",IF(J193*0.3&lt;J193-L193,N193,0),IF(J193*0.1&lt;J193-L193,N193,0)))</f>
        <v>0</v>
      </c>
      <c r="P193" s="4">
        <f t="shared" ref="P193" si="76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" si="77">IF(ISERROR(P193*100/N193),0,(P193*100/N193))</f>
        <v>0</v>
      </c>
      <c r="R193" s="10">
        <f t="shared" ref="R193:R202" si="78">IF(Q193&lt;=30,O193+P193,O193+O193*0.3)*IF(G193=1,0.4,IF(G193=2,0.75,IF(G193="1 (kas 4 m. 1 k. nerengiamos)",0.52,1)))*IF(D193="olimpinė",1,IF(M193="Ne",0.5,1))*IF(OR(A$5="Lietuvos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federacija"),IF(OR(J193&lt;8,K193&lt;16),0,1),1)*E193*IF(I193&lt;=1,1,1/I193)*IF(OR(A$5="Lietuvos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4" spans="1:18">
      <c r="A194" s="62">
        <v>2</v>
      </c>
      <c r="B194" s="62"/>
      <c r="C194" s="1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3">
        <f t="shared" ref="N194:N202" si="79">(IF(F194="OŽ",IF(L194=1,550.8,IF(L194=2,426.38,IF(L194=3,342.14,IF(L194=4,181.44,IF(L194=5,168.48,IF(L194=6,155.52,IF(L194=7,148.5,IF(L194=8,144,0))))))))+IF(L194&lt;=8,0,IF(L194&lt;=16,137.7,IF(L194&lt;=24,108,IF(L194&lt;=32,80.1,IF(L194&lt;=36,52.2,0)))))-IF(L194&lt;=8,0,IF(L194&lt;=16,(L194-9)*2.754,IF(L194&lt;=24,(L194-17)* 2.754,IF(L194&lt;=32,(L194-25)* 2.754,IF(L194&lt;=36,(L194-33)*2.754,0))))),0)+IF(F194="PČ",IF(L194=1,449,IF(L194=2,314.6,IF(L194=3,238,IF(L194=4,172,IF(L194=5,159,IF(L194=6,145,IF(L194=7,132,IF(L194=8,119,0))))))))+IF(L194&lt;=8,0,IF(L194&lt;=16,88,IF(L194&lt;=24,55,IF(L194&lt;=32,22,0))))-IF(L194&lt;=8,0,IF(L194&lt;=16,(L194-9)*2.245,IF(L194&lt;=24,(L194-17)*2.245,IF(L194&lt;=32,(L194-25)*2.245,0)))),0)+IF(F194="PČneol",IF(L194=1,85,IF(L194=2,64.61,IF(L194=3,50.76,IF(L194=4,16.25,IF(L194=5,15,IF(L194=6,13.75,IF(L194=7,12.5,IF(L194=8,11.25,0))))))))+IF(L194&lt;=8,0,IF(L194&lt;=16,9,0))-IF(L194&lt;=8,0,IF(L194&lt;=16,(L194-9)*0.425,0)),0)+IF(F194="PŽ",IF(L194=1,85,IF(L194=2,59.5,IF(L194=3,45,IF(L194=4,32.5,IF(L194=5,30,IF(L194=6,27.5,IF(L194=7,25,IF(L194=8,22.5,0))))))))+IF(L194&lt;=8,0,IF(L194&lt;=16,19,IF(L194&lt;=24,13,IF(L194&lt;=32,8,0))))-IF(L194&lt;=8,0,IF(L194&lt;=16,(L194-9)*0.425,IF(L194&lt;=24,(L194-17)*0.425,IF(L194&lt;=32,(L194-25)*0.425,0)))),0)+IF(F194="EČ",IF(L194=1,204,IF(L194=2,156.24,IF(L194=3,123.84,IF(L194=4,72,IF(L194=5,66,IF(L194=6,60,IF(L194=7,54,IF(L194=8,48,0))))))))+IF(L194&lt;=8,0,IF(L194&lt;=16,40,IF(L194&lt;=24,25,0)))-IF(L194&lt;=8,0,IF(L194&lt;=16,(L194-9)*1.02,IF(L194&lt;=24,(L194-17)*1.02,0))),0)+IF(F194="EČneol",IF(L194=1,68,IF(L194=2,51.69,IF(L194=3,40.61,IF(L194=4,13,IF(L194=5,12,IF(L194=6,11,IF(L194=7,10,IF(L194=8,9,0)))))))))+IF(F194="EŽ",IF(L194=1,68,IF(L194=2,47.6,IF(L194=3,36,IF(L194=4,18,IF(L194=5,16.5,IF(L194=6,15,IF(L194=7,13.5,IF(L194=8,12,0))))))))+IF(L194&lt;=8,0,IF(L194&lt;=16,10,IF(L194&lt;=24,6,0)))-IF(L194&lt;=8,0,IF(L194&lt;=16,(L194-9)*0.34,IF(L194&lt;=24,(L194-17)*0.34,0))),0)+IF(F194="PT",IF(L194=1,68,IF(L194=2,52.08,IF(L194=3,41.28,IF(L194=4,24,IF(L194=5,22,IF(L194=6,20,IF(L194=7,18,IF(L194=8,16,0))))))))+IF(L194&lt;=8,0,IF(L194&lt;=16,13,IF(L194&lt;=24,9,IF(L194&lt;=32,4,0))))-IF(L194&lt;=8,0,IF(L194&lt;=16,(L194-9)*0.34,IF(L194&lt;=24,(L194-17)*0.34,IF(L194&lt;=32,(L194-25)*0.34,0)))),0)+IF(F194="JOŽ",IF(L194=1,85,IF(L194=2,59.5,IF(L194=3,45,IF(L194=4,32.5,IF(L194=5,30,IF(L194=6,27.5,IF(L194=7,25,IF(L194=8,22.5,0))))))))+IF(L194&lt;=8,0,IF(L194&lt;=16,19,IF(L194&lt;=24,13,0)))-IF(L194&lt;=8,0,IF(L194&lt;=16,(L194-9)*0.425,IF(L194&lt;=24,(L194-17)*0.425,0))),0)+IF(F194="JPČ",IF(L194=1,68,IF(L194=2,47.6,IF(L194=3,36,IF(L194=4,26,IF(L194=5,24,IF(L194=6,22,IF(L194=7,20,IF(L194=8,18,0))))))))+IF(L194&lt;=8,0,IF(L194&lt;=16,13,IF(L194&lt;=24,9,0)))-IF(L194&lt;=8,0,IF(L194&lt;=16,(L194-9)*0.34,IF(L194&lt;=24,(L194-17)*0.34,0))),0)+IF(F194="JEČ",IF(L194=1,34,IF(L194=2,26.04,IF(L194=3,20.6,IF(L194=4,12,IF(L194=5,11,IF(L194=6,10,IF(L194=7,9,IF(L194=8,8,0))))))))+IF(L194&lt;=8,0,IF(L194&lt;=16,6,0))-IF(L194&lt;=8,0,IF(L194&lt;=16,(L194-9)*0.17,0)),0)+IF(F194="JEOF",IF(L194=1,34,IF(L194=2,26.04,IF(L194=3,20.6,IF(L194=4,12,IF(L194=5,11,IF(L194=6,10,IF(L194=7,9,IF(L194=8,8,0))))))))+IF(L194&lt;=8,0,IF(L194&lt;=16,6,0))-IF(L194&lt;=8,0,IF(L194&lt;=16,(L194-9)*0.17,0)),0)+IF(F194="JnPČ",IF(L194=1,51,IF(L194=2,35.7,IF(L194=3,27,IF(L194=4,19.5,IF(L194=5,18,IF(L194=6,16.5,IF(L194=7,15,IF(L194=8,13.5,0))))))))+IF(L194&lt;=8,0,IF(L194&lt;=16,10,0))-IF(L194&lt;=8,0,IF(L194&lt;=16,(L194-9)*0.255,0)),0)+IF(F194="JnEČ",IF(L194=1,25.5,IF(L194=2,19.53,IF(L194=3,15.48,IF(L194=4,9,IF(L194=5,8.25,IF(L194=6,7.5,IF(L194=7,6.75,IF(L194=8,6,0))))))))+IF(L194&lt;=8,0,IF(L194&lt;=16,5,0))-IF(L194&lt;=8,0,IF(L194&lt;=16,(L194-9)*0.1275,0)),0)+IF(F194="JčPČ",IF(L194=1,21.25,IF(L194=2,14.5,IF(L194=3,11.5,IF(L194=4,7,IF(L194=5,6.5,IF(L194=6,6,IF(L194=7,5.5,IF(L194=8,5,0))))))))+IF(L194&lt;=8,0,IF(L194&lt;=16,4,0))-IF(L194&lt;=8,0,IF(L194&lt;=16,(L194-9)*0.10625,0)),0)+IF(F194="JčEČ",IF(L194=1,17,IF(L194=2,13.02,IF(L194=3,10.32,IF(L194=4,6,IF(L194=5,5.5,IF(L194=6,5,IF(L194=7,4.5,IF(L194=8,4,0))))))))+IF(L194&lt;=8,0,IF(L194&lt;=16,3,0))-IF(L194&lt;=8,0,IF(L194&lt;=16,(L194-9)*0.085,0)),0)+IF(F194="NEAK",IF(L194=1,11.48,IF(L194=2,8.79,IF(L194=3,6.97,IF(L194=4,4.05,IF(L194=5,3.71,IF(L194=6,3.38,IF(L194=7,3.04,IF(L194=8,2.7,0))))))))+IF(L194&lt;=8,0,IF(L194&lt;=16,2,IF(L194&lt;=24,1.3,0)))-IF(L194&lt;=8,0,IF(L194&lt;=16,(L194-9)*0.0574,IF(L194&lt;=24,(L194-17)*0.0574,0))),0))*IF(L194&lt;0,1,IF(OR(F194="PČ",F194="PŽ",F194="PT"),IF(J194&lt;32,J194/32,1),1))* IF(L194&lt;0,1,IF(OR(F194="EČ",F194="EŽ",F194="JOŽ",F194="JPČ",F194="NEAK"),IF(J194&lt;24,J194/24,1),1))*IF(L194&lt;0,1,IF(OR(F194="PČneol",F194="JEČ",F194="JEOF",F194="JnPČ",F194="JnEČ",F194="JčPČ",F194="JčEČ"),IF(J194&lt;16,J194/16,1),1))*IF(L194&lt;0,1,IF(F194="EČneol",IF(J194&lt;8,J194/8,1),1))</f>
        <v>0</v>
      </c>
      <c r="O194" s="9">
        <f t="shared" si="75"/>
        <v>0</v>
      </c>
      <c r="P194" s="4">
        <f t="shared" ref="P194:P202" si="80">IF(O194=0,0,IF(F194="OŽ",IF(L194&gt;35,0,IF(J194&gt;35,(36-L194)*1.836,((36-L194)-(36-J194))*1.836)),0)+IF(F194="PČ",IF(L194&gt;31,0,IF(J194&gt;31,(32-L194)*1.347,((32-L194)-(32-J194))*1.347)),0)+ IF(F194="PČneol",IF(L194&gt;15,0,IF(J194&gt;15,(16-L194)*0.255,((16-L194)-(16-J194))*0.255)),0)+IF(F194="PŽ",IF(L194&gt;31,0,IF(J194&gt;31,(32-L194)*0.255,((32-L194)-(32-J194))*0.255)),0)+IF(F194="EČ",IF(L194&gt;23,0,IF(J194&gt;23,(24-L194)*0.612,((24-L194)-(24-J194))*0.612)),0)+IF(F194="EČneol",IF(L194&gt;7,0,IF(J194&gt;7,(8-L194)*0.204,((8-L194)-(8-J194))*0.204)),0)+IF(F194="EŽ",IF(L194&gt;23,0,IF(J194&gt;23,(24-L194)*0.204,((24-L194)-(24-J194))*0.204)),0)+IF(F194="PT",IF(L194&gt;31,0,IF(J194&gt;31,(32-L194)*0.204,((32-L194)-(32-J194))*0.204)),0)+IF(F194="JOŽ",IF(L194&gt;23,0,IF(J194&gt;23,(24-L194)*0.255,((24-L194)-(24-J194))*0.255)),0)+IF(F194="JPČ",IF(L194&gt;23,0,IF(J194&gt;23,(24-L194)*0.204,((24-L194)-(24-J194))*0.204)),0)+IF(F194="JEČ",IF(L194&gt;15,0,IF(J194&gt;15,(16-L194)*0.102,((16-L194)-(16-J194))*0.102)),0)+IF(F194="JEOF",IF(L194&gt;15,0,IF(J194&gt;15,(16-L194)*0.102,((16-L194)-(16-J194))*0.102)),0)+IF(F194="JnPČ",IF(L194&gt;15,0,IF(J194&gt;15,(16-L194)*0.153,((16-L194)-(16-J194))*0.153)),0)+IF(F194="JnEČ",IF(L194&gt;15,0,IF(J194&gt;15,(16-L194)*0.0765,((16-L194)-(16-J194))*0.0765)),0)+IF(F194="JčPČ",IF(L194&gt;15,0,IF(J194&gt;15,(16-L194)*0.06375,((16-L194)-(16-J194))*0.06375)),0)+IF(F194="JčEČ",IF(L194&gt;15,0,IF(J194&gt;15,(16-L194)*0.051,((16-L194)-(16-J194))*0.051)),0)+IF(F194="NEAK",IF(L194&gt;23,0,IF(J194&gt;23,(24-L194)*0.03444,((24-L194)-(24-J194))*0.03444)),0))</f>
        <v>0</v>
      </c>
      <c r="Q194" s="11">
        <f t="shared" ref="Q194:Q202" si="81">IF(ISERROR(P194*100/N194),0,(P194*100/N194))</f>
        <v>0</v>
      </c>
      <c r="R194" s="10">
        <f t="shared" si="78"/>
        <v>0</v>
      </c>
    </row>
    <row r="195" spans="1:18">
      <c r="A195" s="62">
        <v>3</v>
      </c>
      <c r="B195" s="62"/>
      <c r="C195" s="1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3">
        <f t="shared" si="79"/>
        <v>0</v>
      </c>
      <c r="O195" s="9">
        <f t="shared" si="75"/>
        <v>0</v>
      </c>
      <c r="P195" s="4">
        <f t="shared" si="80"/>
        <v>0</v>
      </c>
      <c r="Q195" s="11">
        <f t="shared" si="81"/>
        <v>0</v>
      </c>
      <c r="R195" s="10">
        <f t="shared" si="78"/>
        <v>0</v>
      </c>
    </row>
    <row r="196" spans="1:18">
      <c r="A196" s="62">
        <v>4</v>
      </c>
      <c r="B196" s="62"/>
      <c r="C196" s="1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3">
        <f t="shared" si="79"/>
        <v>0</v>
      </c>
      <c r="O196" s="9">
        <f t="shared" si="75"/>
        <v>0</v>
      </c>
      <c r="P196" s="4">
        <f t="shared" si="80"/>
        <v>0</v>
      </c>
      <c r="Q196" s="11">
        <f t="shared" si="81"/>
        <v>0</v>
      </c>
      <c r="R196" s="10">
        <f t="shared" si="78"/>
        <v>0</v>
      </c>
    </row>
    <row r="197" spans="1:18">
      <c r="A197" s="62">
        <v>5</v>
      </c>
      <c r="B197" s="62"/>
      <c r="C197" s="1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3">
        <f t="shared" si="79"/>
        <v>0</v>
      </c>
      <c r="O197" s="9">
        <f t="shared" si="75"/>
        <v>0</v>
      </c>
      <c r="P197" s="4">
        <f t="shared" si="80"/>
        <v>0</v>
      </c>
      <c r="Q197" s="11">
        <f t="shared" si="81"/>
        <v>0</v>
      </c>
      <c r="R197" s="10">
        <f t="shared" si="78"/>
        <v>0</v>
      </c>
    </row>
    <row r="198" spans="1:18">
      <c r="A198" s="62">
        <v>6</v>
      </c>
      <c r="B198" s="62"/>
      <c r="C198" s="1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3">
        <f t="shared" si="79"/>
        <v>0</v>
      </c>
      <c r="O198" s="9">
        <f t="shared" si="75"/>
        <v>0</v>
      </c>
      <c r="P198" s="4">
        <f t="shared" si="80"/>
        <v>0</v>
      </c>
      <c r="Q198" s="11">
        <f t="shared" si="81"/>
        <v>0</v>
      </c>
      <c r="R198" s="10">
        <f t="shared" si="78"/>
        <v>0</v>
      </c>
    </row>
    <row r="199" spans="1:18">
      <c r="A199" s="62">
        <v>7</v>
      </c>
      <c r="B199" s="62"/>
      <c r="C199" s="1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3">
        <f t="shared" si="79"/>
        <v>0</v>
      </c>
      <c r="O199" s="9">
        <f t="shared" si="75"/>
        <v>0</v>
      </c>
      <c r="P199" s="4">
        <f t="shared" si="80"/>
        <v>0</v>
      </c>
      <c r="Q199" s="11">
        <f t="shared" si="81"/>
        <v>0</v>
      </c>
      <c r="R199" s="10">
        <f t="shared" si="78"/>
        <v>0</v>
      </c>
    </row>
    <row r="200" spans="1:18">
      <c r="A200" s="62">
        <v>8</v>
      </c>
      <c r="B200" s="62"/>
      <c r="C200" s="1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3">
        <f t="shared" si="79"/>
        <v>0</v>
      </c>
      <c r="O200" s="9">
        <f t="shared" si="75"/>
        <v>0</v>
      </c>
      <c r="P200" s="4">
        <f t="shared" si="80"/>
        <v>0</v>
      </c>
      <c r="Q200" s="11">
        <f t="shared" si="81"/>
        <v>0</v>
      </c>
      <c r="R200" s="10">
        <f t="shared" si="78"/>
        <v>0</v>
      </c>
    </row>
    <row r="201" spans="1:18">
      <c r="A201" s="62">
        <v>9</v>
      </c>
      <c r="B201" s="62"/>
      <c r="C201" s="1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3">
        <f t="shared" si="79"/>
        <v>0</v>
      </c>
      <c r="O201" s="9">
        <f t="shared" si="75"/>
        <v>0</v>
      </c>
      <c r="P201" s="4">
        <f t="shared" si="80"/>
        <v>0</v>
      </c>
      <c r="Q201" s="11">
        <f t="shared" si="81"/>
        <v>0</v>
      </c>
      <c r="R201" s="10">
        <f t="shared" si="78"/>
        <v>0</v>
      </c>
    </row>
    <row r="202" spans="1:18">
      <c r="A202" s="62">
        <v>10</v>
      </c>
      <c r="B202" s="62"/>
      <c r="C202" s="1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3">
        <f t="shared" si="79"/>
        <v>0</v>
      </c>
      <c r="O202" s="9">
        <f t="shared" si="75"/>
        <v>0</v>
      </c>
      <c r="P202" s="4">
        <f t="shared" si="80"/>
        <v>0</v>
      </c>
      <c r="Q202" s="11">
        <f t="shared" si="81"/>
        <v>0</v>
      </c>
      <c r="R202" s="10">
        <f t="shared" si="78"/>
        <v>0</v>
      </c>
    </row>
    <row r="203" spans="1:18">
      <c r="A203" s="74" t="s">
        <v>34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6"/>
      <c r="R203" s="10">
        <f>SUM(R193:R202)</f>
        <v>0</v>
      </c>
    </row>
    <row r="204" spans="1:18" ht="15.75">
      <c r="A204" s="24" t="s">
        <v>35</v>
      </c>
      <c r="B204" s="2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>
      <c r="A205" s="48" t="s">
        <v>44</v>
      </c>
      <c r="B205" s="48"/>
      <c r="C205" s="48"/>
      <c r="D205" s="48"/>
      <c r="E205" s="48"/>
      <c r="F205" s="48"/>
      <c r="G205" s="48"/>
      <c r="H205" s="48"/>
      <c r="I205" s="48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s="8" customFormat="1">
      <c r="A206" s="48"/>
      <c r="B206" s="48"/>
      <c r="C206" s="48"/>
      <c r="D206" s="48"/>
      <c r="E206" s="48"/>
      <c r="F206" s="48"/>
      <c r="G206" s="48"/>
      <c r="H206" s="48"/>
      <c r="I206" s="48"/>
      <c r="J206" s="15"/>
      <c r="K206" s="15"/>
      <c r="L206" s="15"/>
      <c r="M206" s="15"/>
      <c r="N206" s="15"/>
      <c r="O206" s="15"/>
      <c r="P206" s="15"/>
      <c r="Q206" s="15"/>
      <c r="R206" s="16"/>
    </row>
    <row r="207" spans="1:18">
      <c r="A207" s="69" t="s">
        <v>56</v>
      </c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58"/>
      <c r="R207" s="8"/>
    </row>
    <row r="208" spans="1:18" ht="18">
      <c r="A208" s="71" t="s">
        <v>28</v>
      </c>
      <c r="B208" s="72"/>
      <c r="C208" s="72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58"/>
      <c r="R208" s="8"/>
    </row>
    <row r="209" spans="1:18">
      <c r="A209" s="69" t="s">
        <v>39</v>
      </c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58"/>
      <c r="R209" s="8"/>
    </row>
    <row r="210" spans="1:18">
      <c r="A210" s="62">
        <v>1</v>
      </c>
      <c r="B210" s="62"/>
      <c r="C210" s="1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3">
        <f t="shared" ref="N210:N219" si="82">(IF(F210="OŽ",IF(L210=1,550.8,IF(L210=2,426.38,IF(L210=3,342.14,IF(L210=4,181.44,IF(L210=5,168.48,IF(L210=6,155.52,IF(L210=7,148.5,IF(L210=8,144,0))))))))+IF(L210&lt;=8,0,IF(L210&lt;=16,137.7,IF(L210&lt;=24,108,IF(L210&lt;=32,80.1,IF(L210&lt;=36,52.2,0)))))-IF(L210&lt;=8,0,IF(L210&lt;=16,(L210-9)*2.754,IF(L210&lt;=24,(L210-17)* 2.754,IF(L210&lt;=32,(L210-25)* 2.754,IF(L210&lt;=36,(L210-33)*2.754,0))))),0)+IF(F210="PČ",IF(L210=1,449,IF(L210=2,314.6,IF(L210=3,238,IF(L210=4,172,IF(L210=5,159,IF(L210=6,145,IF(L210=7,132,IF(L210=8,119,0))))))))+IF(L210&lt;=8,0,IF(L210&lt;=16,88,IF(L210&lt;=24,55,IF(L210&lt;=32,22,0))))-IF(L210&lt;=8,0,IF(L210&lt;=16,(L210-9)*2.245,IF(L210&lt;=24,(L210-17)*2.245,IF(L210&lt;=32,(L210-25)*2.245,0)))),0)+IF(F210="PČneol",IF(L210=1,85,IF(L210=2,64.61,IF(L210=3,50.76,IF(L210=4,16.25,IF(L210=5,15,IF(L210=6,13.75,IF(L210=7,12.5,IF(L210=8,11.25,0))))))))+IF(L210&lt;=8,0,IF(L210&lt;=16,9,0))-IF(L210&lt;=8,0,IF(L210&lt;=16,(L210-9)*0.425,0)),0)+IF(F210="PŽ",IF(L210=1,85,IF(L210=2,59.5,IF(L210=3,45,IF(L210=4,32.5,IF(L210=5,30,IF(L210=6,27.5,IF(L210=7,25,IF(L210=8,22.5,0))))))))+IF(L210&lt;=8,0,IF(L210&lt;=16,19,IF(L210&lt;=24,13,IF(L210&lt;=32,8,0))))-IF(L210&lt;=8,0,IF(L210&lt;=16,(L210-9)*0.425,IF(L210&lt;=24,(L210-17)*0.425,IF(L210&lt;=32,(L210-25)*0.425,0)))),0)+IF(F210="EČ",IF(L210=1,204,IF(L210=2,156.24,IF(L210=3,123.84,IF(L210=4,72,IF(L210=5,66,IF(L210=6,60,IF(L210=7,54,IF(L210=8,48,0))))))))+IF(L210&lt;=8,0,IF(L210&lt;=16,40,IF(L210&lt;=24,25,0)))-IF(L210&lt;=8,0,IF(L210&lt;=16,(L210-9)*1.02,IF(L210&lt;=24,(L210-17)*1.02,0))),0)+IF(F210="EČneol",IF(L210=1,68,IF(L210=2,51.69,IF(L210=3,40.61,IF(L210=4,13,IF(L210=5,12,IF(L210=6,11,IF(L210=7,10,IF(L210=8,9,0)))))))))+IF(F210="EŽ",IF(L210=1,68,IF(L210=2,47.6,IF(L210=3,36,IF(L210=4,18,IF(L210=5,16.5,IF(L210=6,15,IF(L210=7,13.5,IF(L210=8,12,0))))))))+IF(L210&lt;=8,0,IF(L210&lt;=16,10,IF(L210&lt;=24,6,0)))-IF(L210&lt;=8,0,IF(L210&lt;=16,(L210-9)*0.34,IF(L210&lt;=24,(L210-17)*0.34,0))),0)+IF(F210="PT",IF(L210=1,68,IF(L210=2,52.08,IF(L210=3,41.28,IF(L210=4,24,IF(L210=5,22,IF(L210=6,20,IF(L210=7,18,IF(L210=8,16,0))))))))+IF(L210&lt;=8,0,IF(L210&lt;=16,13,IF(L210&lt;=24,9,IF(L210&lt;=32,4,0))))-IF(L210&lt;=8,0,IF(L210&lt;=16,(L210-9)*0.34,IF(L210&lt;=24,(L210-17)*0.34,IF(L210&lt;=32,(L210-25)*0.34,0)))),0)+IF(F210="JOŽ",IF(L210=1,85,IF(L210=2,59.5,IF(L210=3,45,IF(L210=4,32.5,IF(L210=5,30,IF(L210=6,27.5,IF(L210=7,25,IF(L210=8,22.5,0))))))))+IF(L210&lt;=8,0,IF(L210&lt;=16,19,IF(L210&lt;=24,13,0)))-IF(L210&lt;=8,0,IF(L210&lt;=16,(L210-9)*0.425,IF(L210&lt;=24,(L210-17)*0.425,0))),0)+IF(F210="JPČ",IF(L210=1,68,IF(L210=2,47.6,IF(L210=3,36,IF(L210=4,26,IF(L210=5,24,IF(L210=6,22,IF(L210=7,20,IF(L210=8,18,0))))))))+IF(L210&lt;=8,0,IF(L210&lt;=16,13,IF(L210&lt;=24,9,0)))-IF(L210&lt;=8,0,IF(L210&lt;=16,(L210-9)*0.34,IF(L210&lt;=24,(L210-17)*0.34,0))),0)+IF(F210="JEČ",IF(L210=1,34,IF(L210=2,26.04,IF(L210=3,20.6,IF(L210=4,12,IF(L210=5,11,IF(L210=6,10,IF(L210=7,9,IF(L210=8,8,0))))))))+IF(L210&lt;=8,0,IF(L210&lt;=16,6,0))-IF(L210&lt;=8,0,IF(L210&lt;=16,(L210-9)*0.17,0)),0)+IF(F210="JEOF",IF(L210=1,34,IF(L210=2,26.04,IF(L210=3,20.6,IF(L210=4,12,IF(L210=5,11,IF(L210=6,10,IF(L210=7,9,IF(L210=8,8,0))))))))+IF(L210&lt;=8,0,IF(L210&lt;=16,6,0))-IF(L210&lt;=8,0,IF(L210&lt;=16,(L210-9)*0.17,0)),0)+IF(F210="JnPČ",IF(L210=1,51,IF(L210=2,35.7,IF(L210=3,27,IF(L210=4,19.5,IF(L210=5,18,IF(L210=6,16.5,IF(L210=7,15,IF(L210=8,13.5,0))))))))+IF(L210&lt;=8,0,IF(L210&lt;=16,10,0))-IF(L210&lt;=8,0,IF(L210&lt;=16,(L210-9)*0.255,0)),0)+IF(F210="JnEČ",IF(L210=1,25.5,IF(L210=2,19.53,IF(L210=3,15.48,IF(L210=4,9,IF(L210=5,8.25,IF(L210=6,7.5,IF(L210=7,6.75,IF(L210=8,6,0))))))))+IF(L210&lt;=8,0,IF(L210&lt;=16,5,0))-IF(L210&lt;=8,0,IF(L210&lt;=16,(L210-9)*0.1275,0)),0)+IF(F210="JčPČ",IF(L210=1,21.25,IF(L210=2,14.5,IF(L210=3,11.5,IF(L210=4,7,IF(L210=5,6.5,IF(L210=6,6,IF(L210=7,5.5,IF(L210=8,5,0))))))))+IF(L210&lt;=8,0,IF(L210&lt;=16,4,0))-IF(L210&lt;=8,0,IF(L210&lt;=16,(L210-9)*0.10625,0)),0)+IF(F210="JčEČ",IF(L210=1,17,IF(L210=2,13.02,IF(L210=3,10.32,IF(L210=4,6,IF(L210=5,5.5,IF(L210=6,5,IF(L210=7,4.5,IF(L210=8,4,0))))))))+IF(L210&lt;=8,0,IF(L210&lt;=16,3,0))-IF(L210&lt;=8,0,IF(L210&lt;=16,(L210-9)*0.085,0)),0)+IF(F210="NEAK",IF(L210=1,11.48,IF(L210=2,8.79,IF(L210=3,6.97,IF(L210=4,4.05,IF(L210=5,3.71,IF(L210=6,3.38,IF(L210=7,3.04,IF(L210=8,2.7,0))))))))+IF(L210&lt;=8,0,IF(L210&lt;=16,2,IF(L210&lt;=24,1.3,0)))-IF(L210&lt;=8,0,IF(L210&lt;=16,(L210-9)*0.0574,IF(L210&lt;=24,(L210-17)*0.0574,0))),0))*IF(L210&lt;0,1,IF(OR(F210="PČ",F210="PŽ",F210="PT"),IF(J210&lt;32,J210/32,1),1))* IF(L210&lt;0,1,IF(OR(F210="EČ",F210="EŽ",F210="JOŽ",F210="JPČ",F210="NEAK"),IF(J210&lt;24,J210/24,1),1))*IF(L210&lt;0,1,IF(OR(F210="PČneol",F210="JEČ",F210="JEOF",F210="JnPČ",F210="JnEČ",F210="JčPČ",F210="JčEČ"),IF(J210&lt;16,J210/16,1),1))*IF(L210&lt;0,1,IF(F210="EČneol",IF(J210&lt;8,J210/8,1),1))</f>
        <v>0</v>
      </c>
      <c r="O210" s="9">
        <f t="shared" ref="O210:O219" si="83">IF(F210="OŽ",N210,IF(H210="Ne",IF(J210*0.3&lt;J210-L210,N210,0),IF(J210*0.1&lt;J210-L210,N210,0)))</f>
        <v>0</v>
      </c>
      <c r="P210" s="4">
        <f t="shared" ref="P210" si="84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" si="85">IF(ISERROR(P210*100/N210),0,(P210*100/N210))</f>
        <v>0</v>
      </c>
      <c r="R210" s="10">
        <f t="shared" ref="R210:R219" si="86">IF(Q210&lt;=30,O210+P210,O210+O210*0.3)*IF(G210=1,0.4,IF(G210=2,0.75,IF(G210="1 (kas 4 m. 1 k. nerengiamos)",0.52,1)))*IF(D210="olimpinė",1,IF(M210="Ne",0.5,1))*IF(OR(A$5="Lietuvos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federacija"),IF(OR(J210&lt;8,K210&lt;16),0,1),1)*E210*IF(I210&lt;=1,1,1/I210)*IF(OR(A$5="Lietuvos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1" spans="1:18">
      <c r="A211" s="62">
        <v>2</v>
      </c>
      <c r="B211" s="62"/>
      <c r="C211" s="1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3">
        <f t="shared" si="82"/>
        <v>0</v>
      </c>
      <c r="O211" s="9">
        <f t="shared" si="83"/>
        <v>0</v>
      </c>
      <c r="P211" s="4">
        <f t="shared" ref="P211:P219" si="87">IF(O211=0,0,IF(F211="OŽ",IF(L211&gt;35,0,IF(J211&gt;35,(36-L211)*1.836,((36-L211)-(36-J211))*1.836)),0)+IF(F211="PČ",IF(L211&gt;31,0,IF(J211&gt;31,(32-L211)*1.347,((32-L211)-(32-J211))*1.347)),0)+ IF(F211="PČneol",IF(L211&gt;15,0,IF(J211&gt;15,(16-L211)*0.255,((16-L211)-(16-J211))*0.255)),0)+IF(F211="PŽ",IF(L211&gt;31,0,IF(J211&gt;31,(32-L211)*0.255,((32-L211)-(32-J211))*0.255)),0)+IF(F211="EČ",IF(L211&gt;23,0,IF(J211&gt;23,(24-L211)*0.612,((24-L211)-(24-J211))*0.612)),0)+IF(F211="EČneol",IF(L211&gt;7,0,IF(J211&gt;7,(8-L211)*0.204,((8-L211)-(8-J211))*0.204)),0)+IF(F211="EŽ",IF(L211&gt;23,0,IF(J211&gt;23,(24-L211)*0.204,((24-L211)-(24-J211))*0.204)),0)+IF(F211="PT",IF(L211&gt;31,0,IF(J211&gt;31,(32-L211)*0.204,((32-L211)-(32-J211))*0.204)),0)+IF(F211="JOŽ",IF(L211&gt;23,0,IF(J211&gt;23,(24-L211)*0.255,((24-L211)-(24-J211))*0.255)),0)+IF(F211="JPČ",IF(L211&gt;23,0,IF(J211&gt;23,(24-L211)*0.204,((24-L211)-(24-J211))*0.204)),0)+IF(F211="JEČ",IF(L211&gt;15,0,IF(J211&gt;15,(16-L211)*0.102,((16-L211)-(16-J211))*0.102)),0)+IF(F211="JEOF",IF(L211&gt;15,0,IF(J211&gt;15,(16-L211)*0.102,((16-L211)-(16-J211))*0.102)),0)+IF(F211="JnPČ",IF(L211&gt;15,0,IF(J211&gt;15,(16-L211)*0.153,((16-L211)-(16-J211))*0.153)),0)+IF(F211="JnEČ",IF(L211&gt;15,0,IF(J211&gt;15,(16-L211)*0.0765,((16-L211)-(16-J211))*0.0765)),0)+IF(F211="JčPČ",IF(L211&gt;15,0,IF(J211&gt;15,(16-L211)*0.06375,((16-L211)-(16-J211))*0.06375)),0)+IF(F211="JčEČ",IF(L211&gt;15,0,IF(J211&gt;15,(16-L211)*0.051,((16-L211)-(16-J211))*0.051)),0)+IF(F211="NEAK",IF(L211&gt;23,0,IF(J211&gt;23,(24-L211)*0.03444,((24-L211)-(24-J211))*0.03444)),0))</f>
        <v>0</v>
      </c>
      <c r="Q211" s="11">
        <f t="shared" ref="Q211:Q219" si="88">IF(ISERROR(P211*100/N211),0,(P211*100/N211))</f>
        <v>0</v>
      </c>
      <c r="R211" s="10">
        <f t="shared" si="86"/>
        <v>0</v>
      </c>
    </row>
    <row r="212" spans="1:18">
      <c r="A212" s="62">
        <v>3</v>
      </c>
      <c r="B212" s="62"/>
      <c r="C212" s="1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3">
        <f t="shared" si="82"/>
        <v>0</v>
      </c>
      <c r="O212" s="9">
        <f t="shared" si="83"/>
        <v>0</v>
      </c>
      <c r="P212" s="4">
        <f t="shared" si="87"/>
        <v>0</v>
      </c>
      <c r="Q212" s="11">
        <f t="shared" si="88"/>
        <v>0</v>
      </c>
      <c r="R212" s="10">
        <f t="shared" si="86"/>
        <v>0</v>
      </c>
    </row>
    <row r="213" spans="1:18">
      <c r="A213" s="62">
        <v>4</v>
      </c>
      <c r="B213" s="62"/>
      <c r="C213" s="1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3">
        <f t="shared" si="82"/>
        <v>0</v>
      </c>
      <c r="O213" s="9">
        <f t="shared" si="83"/>
        <v>0</v>
      </c>
      <c r="P213" s="4">
        <f t="shared" si="87"/>
        <v>0</v>
      </c>
      <c r="Q213" s="11">
        <f t="shared" si="88"/>
        <v>0</v>
      </c>
      <c r="R213" s="10">
        <f t="shared" si="86"/>
        <v>0</v>
      </c>
    </row>
    <row r="214" spans="1:18">
      <c r="A214" s="62">
        <v>5</v>
      </c>
      <c r="B214" s="62"/>
      <c r="C214" s="1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3">
        <f t="shared" si="82"/>
        <v>0</v>
      </c>
      <c r="O214" s="9">
        <f t="shared" si="83"/>
        <v>0</v>
      </c>
      <c r="P214" s="4">
        <f t="shared" si="87"/>
        <v>0</v>
      </c>
      <c r="Q214" s="11">
        <f t="shared" si="88"/>
        <v>0</v>
      </c>
      <c r="R214" s="10">
        <f t="shared" si="86"/>
        <v>0</v>
      </c>
    </row>
    <row r="215" spans="1:18">
      <c r="A215" s="62">
        <v>6</v>
      </c>
      <c r="B215" s="62"/>
      <c r="C215" s="1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3">
        <f t="shared" si="82"/>
        <v>0</v>
      </c>
      <c r="O215" s="9">
        <f t="shared" si="83"/>
        <v>0</v>
      </c>
      <c r="P215" s="4">
        <f t="shared" si="87"/>
        <v>0</v>
      </c>
      <c r="Q215" s="11">
        <f t="shared" si="88"/>
        <v>0</v>
      </c>
      <c r="R215" s="10">
        <f t="shared" si="86"/>
        <v>0</v>
      </c>
    </row>
    <row r="216" spans="1:18">
      <c r="A216" s="62">
        <v>7</v>
      </c>
      <c r="B216" s="62"/>
      <c r="C216" s="1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3">
        <f t="shared" si="82"/>
        <v>0</v>
      </c>
      <c r="O216" s="9">
        <f t="shared" si="83"/>
        <v>0</v>
      </c>
      <c r="P216" s="4">
        <f t="shared" si="87"/>
        <v>0</v>
      </c>
      <c r="Q216" s="11">
        <f t="shared" si="88"/>
        <v>0</v>
      </c>
      <c r="R216" s="10">
        <f t="shared" si="86"/>
        <v>0</v>
      </c>
    </row>
    <row r="217" spans="1:18">
      <c r="A217" s="62">
        <v>8</v>
      </c>
      <c r="B217" s="62"/>
      <c r="C217" s="1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3">
        <f t="shared" si="82"/>
        <v>0</v>
      </c>
      <c r="O217" s="9">
        <f t="shared" si="83"/>
        <v>0</v>
      </c>
      <c r="P217" s="4">
        <f t="shared" si="87"/>
        <v>0</v>
      </c>
      <c r="Q217" s="11">
        <f t="shared" si="88"/>
        <v>0</v>
      </c>
      <c r="R217" s="10">
        <f t="shared" si="86"/>
        <v>0</v>
      </c>
    </row>
    <row r="218" spans="1:18">
      <c r="A218" s="62">
        <v>9</v>
      </c>
      <c r="B218" s="62"/>
      <c r="C218" s="1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3">
        <f t="shared" si="82"/>
        <v>0</v>
      </c>
      <c r="O218" s="9">
        <f t="shared" si="83"/>
        <v>0</v>
      </c>
      <c r="P218" s="4">
        <f t="shared" si="87"/>
        <v>0</v>
      </c>
      <c r="Q218" s="11">
        <f t="shared" si="88"/>
        <v>0</v>
      </c>
      <c r="R218" s="10">
        <f t="shared" si="86"/>
        <v>0</v>
      </c>
    </row>
    <row r="219" spans="1:18">
      <c r="A219" s="62">
        <v>10</v>
      </c>
      <c r="B219" s="62"/>
      <c r="C219" s="1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3">
        <f t="shared" si="82"/>
        <v>0</v>
      </c>
      <c r="O219" s="9">
        <f t="shared" si="83"/>
        <v>0</v>
      </c>
      <c r="P219" s="4">
        <f t="shared" si="87"/>
        <v>0</v>
      </c>
      <c r="Q219" s="11">
        <f t="shared" si="88"/>
        <v>0</v>
      </c>
      <c r="R219" s="10">
        <f t="shared" si="86"/>
        <v>0</v>
      </c>
    </row>
    <row r="220" spans="1:18">
      <c r="A220" s="74" t="s">
        <v>34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6"/>
      <c r="R220" s="10">
        <f>SUM(R210:R219)</f>
        <v>0</v>
      </c>
    </row>
    <row r="221" spans="1:18" ht="15.75">
      <c r="A221" s="24" t="s">
        <v>35</v>
      </c>
      <c r="B221" s="2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>
      <c r="A222" s="48" t="s">
        <v>44</v>
      </c>
      <c r="B222" s="48"/>
      <c r="C222" s="48"/>
      <c r="D222" s="48"/>
      <c r="E222" s="48"/>
      <c r="F222" s="48"/>
      <c r="G222" s="48"/>
      <c r="H222" s="48"/>
      <c r="I222" s="48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48"/>
      <c r="B223" s="48"/>
      <c r="C223" s="48"/>
      <c r="D223" s="48"/>
      <c r="E223" s="48"/>
      <c r="F223" s="48"/>
      <c r="G223" s="48"/>
      <c r="H223" s="48"/>
      <c r="I223" s="48"/>
      <c r="J223" s="15"/>
      <c r="K223" s="15"/>
      <c r="L223" s="15"/>
      <c r="M223" s="15"/>
      <c r="N223" s="15"/>
      <c r="O223" s="15"/>
      <c r="P223" s="15"/>
      <c r="Q223" s="15"/>
      <c r="R223" s="16"/>
    </row>
    <row r="224" spans="1:18">
      <c r="A224" s="69" t="s">
        <v>56</v>
      </c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58"/>
      <c r="R224" s="8"/>
    </row>
    <row r="225" spans="1:18" ht="18">
      <c r="A225" s="71" t="s">
        <v>28</v>
      </c>
      <c r="B225" s="72"/>
      <c r="C225" s="72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58"/>
      <c r="R225" s="8"/>
    </row>
    <row r="226" spans="1:18">
      <c r="A226" s="69" t="s">
        <v>39</v>
      </c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58"/>
      <c r="R226" s="8"/>
    </row>
    <row r="227" spans="1:18">
      <c r="A227" s="62">
        <v>1</v>
      </c>
      <c r="B227" s="62"/>
      <c r="C227" s="1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3">
        <f t="shared" ref="N227:N236" si="89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ref="O227:O236" si="90">IF(F227="OŽ",N227,IF(H227="Ne",IF(J227*0.3&lt;J227-L227,N227,0),IF(J227*0.1&lt;J227-L227,N227,0)))</f>
        <v>0</v>
      </c>
      <c r="P227" s="4">
        <f t="shared" ref="P227" si="91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" si="92">IF(ISERROR(P227*100/N227),0,(P227*100/N227))</f>
        <v>0</v>
      </c>
      <c r="R227" s="10">
        <f t="shared" ref="R227:R236" si="93">IF(Q227&lt;=30,O227+P227,O227+O227*0.3)*IF(G227=1,0.4,IF(G227=2,0.75,IF(G227="1 (kas 4 m. 1 k. nerengiamos)",0.52,1)))*IF(D227="olimpinė",1,IF(M227="Ne",0.5,1))*IF(OR(A$5="Lietuvos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federacija"),IF(OR(J227&lt;8,K227&lt;16),0,1),1)*E227*IF(I227&lt;=1,1,1/I227)*IF(OR(A$5="Lietuvos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8" spans="1:18">
      <c r="A228" s="62">
        <v>2</v>
      </c>
      <c r="B228" s="62"/>
      <c r="C228" s="1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3">
        <f t="shared" si="89"/>
        <v>0</v>
      </c>
      <c r="O228" s="9">
        <f t="shared" si="90"/>
        <v>0</v>
      </c>
      <c r="P228" s="4">
        <f t="shared" ref="P228:P236" si="94">IF(O228=0,0,IF(F228="OŽ",IF(L228&gt;35,0,IF(J228&gt;35,(36-L228)*1.836,((36-L228)-(36-J228))*1.836)),0)+IF(F228="PČ",IF(L228&gt;31,0,IF(J228&gt;31,(32-L228)*1.347,((32-L228)-(32-J228))*1.347)),0)+ IF(F228="PČneol",IF(L228&gt;15,0,IF(J228&gt;15,(16-L228)*0.255,((16-L228)-(16-J228))*0.255)),0)+IF(F228="PŽ",IF(L228&gt;31,0,IF(J228&gt;31,(32-L228)*0.255,((32-L228)-(32-J228))*0.255)),0)+IF(F228="EČ",IF(L228&gt;23,0,IF(J228&gt;23,(24-L228)*0.612,((24-L228)-(24-J228))*0.612)),0)+IF(F228="EČneol",IF(L228&gt;7,0,IF(J228&gt;7,(8-L228)*0.204,((8-L228)-(8-J228))*0.204)),0)+IF(F228="EŽ",IF(L228&gt;23,0,IF(J228&gt;23,(24-L228)*0.204,((24-L228)-(24-J228))*0.204)),0)+IF(F228="PT",IF(L228&gt;31,0,IF(J228&gt;31,(32-L228)*0.204,((32-L228)-(32-J228))*0.204)),0)+IF(F228="JOŽ",IF(L228&gt;23,0,IF(J228&gt;23,(24-L228)*0.255,((24-L228)-(24-J228))*0.255)),0)+IF(F228="JPČ",IF(L228&gt;23,0,IF(J228&gt;23,(24-L228)*0.204,((24-L228)-(24-J228))*0.204)),0)+IF(F228="JEČ",IF(L228&gt;15,0,IF(J228&gt;15,(16-L228)*0.102,((16-L228)-(16-J228))*0.102)),0)+IF(F228="JEOF",IF(L228&gt;15,0,IF(J228&gt;15,(16-L228)*0.102,((16-L228)-(16-J228))*0.102)),0)+IF(F228="JnPČ",IF(L228&gt;15,0,IF(J228&gt;15,(16-L228)*0.153,((16-L228)-(16-J228))*0.153)),0)+IF(F228="JnEČ",IF(L228&gt;15,0,IF(J228&gt;15,(16-L228)*0.0765,((16-L228)-(16-J228))*0.0765)),0)+IF(F228="JčPČ",IF(L228&gt;15,0,IF(J228&gt;15,(16-L228)*0.06375,((16-L228)-(16-J228))*0.06375)),0)+IF(F228="JčEČ",IF(L228&gt;15,0,IF(J228&gt;15,(16-L228)*0.051,((16-L228)-(16-J228))*0.051)),0)+IF(F228="NEAK",IF(L228&gt;23,0,IF(J228&gt;23,(24-L228)*0.03444,((24-L228)-(24-J228))*0.03444)),0))</f>
        <v>0</v>
      </c>
      <c r="Q228" s="11">
        <f t="shared" ref="Q228:Q236" si="95">IF(ISERROR(P228*100/N228),0,(P228*100/N228))</f>
        <v>0</v>
      </c>
      <c r="R228" s="10">
        <f t="shared" si="93"/>
        <v>0</v>
      </c>
    </row>
    <row r="229" spans="1:18">
      <c r="A229" s="62">
        <v>3</v>
      </c>
      <c r="B229" s="62"/>
      <c r="C229" s="1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3">
        <f t="shared" si="89"/>
        <v>0</v>
      </c>
      <c r="O229" s="9">
        <f t="shared" si="90"/>
        <v>0</v>
      </c>
      <c r="P229" s="4">
        <f t="shared" si="94"/>
        <v>0</v>
      </c>
      <c r="Q229" s="11">
        <f t="shared" si="95"/>
        <v>0</v>
      </c>
      <c r="R229" s="10">
        <f t="shared" si="93"/>
        <v>0</v>
      </c>
    </row>
    <row r="230" spans="1:18">
      <c r="A230" s="62">
        <v>4</v>
      </c>
      <c r="B230" s="62"/>
      <c r="C230" s="1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3">
        <f t="shared" si="89"/>
        <v>0</v>
      </c>
      <c r="O230" s="9">
        <f t="shared" si="90"/>
        <v>0</v>
      </c>
      <c r="P230" s="4">
        <f t="shared" si="94"/>
        <v>0</v>
      </c>
      <c r="Q230" s="11">
        <f t="shared" si="95"/>
        <v>0</v>
      </c>
      <c r="R230" s="10">
        <f t="shared" si="93"/>
        <v>0</v>
      </c>
    </row>
    <row r="231" spans="1:18">
      <c r="A231" s="62">
        <v>5</v>
      </c>
      <c r="B231" s="62"/>
      <c r="C231" s="1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3">
        <f t="shared" si="89"/>
        <v>0</v>
      </c>
      <c r="O231" s="9">
        <f t="shared" si="90"/>
        <v>0</v>
      </c>
      <c r="P231" s="4">
        <f t="shared" si="94"/>
        <v>0</v>
      </c>
      <c r="Q231" s="11">
        <f t="shared" si="95"/>
        <v>0</v>
      </c>
      <c r="R231" s="10">
        <f t="shared" si="93"/>
        <v>0</v>
      </c>
    </row>
    <row r="232" spans="1:18">
      <c r="A232" s="62">
        <v>6</v>
      </c>
      <c r="B232" s="62"/>
      <c r="C232" s="1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3">
        <f t="shared" si="89"/>
        <v>0</v>
      </c>
      <c r="O232" s="9">
        <f t="shared" si="90"/>
        <v>0</v>
      </c>
      <c r="P232" s="4">
        <f t="shared" si="94"/>
        <v>0</v>
      </c>
      <c r="Q232" s="11">
        <f t="shared" si="95"/>
        <v>0</v>
      </c>
      <c r="R232" s="10">
        <f t="shared" si="93"/>
        <v>0</v>
      </c>
    </row>
    <row r="233" spans="1:18">
      <c r="A233" s="62">
        <v>7</v>
      </c>
      <c r="B233" s="62"/>
      <c r="C233" s="1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3">
        <f t="shared" si="89"/>
        <v>0</v>
      </c>
      <c r="O233" s="9">
        <f t="shared" si="90"/>
        <v>0</v>
      </c>
      <c r="P233" s="4">
        <f t="shared" si="94"/>
        <v>0</v>
      </c>
      <c r="Q233" s="11">
        <f t="shared" si="95"/>
        <v>0</v>
      </c>
      <c r="R233" s="10">
        <f t="shared" si="93"/>
        <v>0</v>
      </c>
    </row>
    <row r="234" spans="1:18">
      <c r="A234" s="62">
        <v>8</v>
      </c>
      <c r="B234" s="62"/>
      <c r="C234" s="1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3">
        <f t="shared" si="89"/>
        <v>0</v>
      </c>
      <c r="O234" s="9">
        <f t="shared" si="90"/>
        <v>0</v>
      </c>
      <c r="P234" s="4">
        <f t="shared" si="94"/>
        <v>0</v>
      </c>
      <c r="Q234" s="11">
        <f t="shared" si="95"/>
        <v>0</v>
      </c>
      <c r="R234" s="10">
        <f t="shared" si="93"/>
        <v>0</v>
      </c>
    </row>
    <row r="235" spans="1:18">
      <c r="A235" s="62">
        <v>9</v>
      </c>
      <c r="B235" s="62"/>
      <c r="C235" s="1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3">
        <f t="shared" si="89"/>
        <v>0</v>
      </c>
      <c r="O235" s="9">
        <f t="shared" si="90"/>
        <v>0</v>
      </c>
      <c r="P235" s="4">
        <f t="shared" si="94"/>
        <v>0</v>
      </c>
      <c r="Q235" s="11">
        <f t="shared" si="95"/>
        <v>0</v>
      </c>
      <c r="R235" s="10">
        <f t="shared" si="93"/>
        <v>0</v>
      </c>
    </row>
    <row r="236" spans="1:18">
      <c r="A236" s="62">
        <v>10</v>
      </c>
      <c r="B236" s="62"/>
      <c r="C236" s="1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3">
        <f t="shared" si="89"/>
        <v>0</v>
      </c>
      <c r="O236" s="9">
        <f t="shared" si="90"/>
        <v>0</v>
      </c>
      <c r="P236" s="4">
        <f t="shared" si="94"/>
        <v>0</v>
      </c>
      <c r="Q236" s="11">
        <f t="shared" si="95"/>
        <v>0</v>
      </c>
      <c r="R236" s="10">
        <f t="shared" si="93"/>
        <v>0</v>
      </c>
    </row>
    <row r="237" spans="1:18">
      <c r="A237" s="74" t="s">
        <v>34</v>
      </c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6"/>
      <c r="R237" s="10">
        <f>SUM(R227:R236)</f>
        <v>0</v>
      </c>
    </row>
    <row r="238" spans="1:18" ht="15.75">
      <c r="A238" s="24" t="s">
        <v>35</v>
      </c>
      <c r="B238" s="2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>
      <c r="A239" s="48" t="s">
        <v>44</v>
      </c>
      <c r="B239" s="48"/>
      <c r="C239" s="48"/>
      <c r="D239" s="48"/>
      <c r="E239" s="48"/>
      <c r="F239" s="48"/>
      <c r="G239" s="48"/>
      <c r="H239" s="48"/>
      <c r="I239" s="48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9" t="s">
        <v>56</v>
      </c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58"/>
      <c r="R240" s="8"/>
    </row>
    <row r="241" spans="1:18" ht="18">
      <c r="A241" s="71" t="s">
        <v>28</v>
      </c>
      <c r="B241" s="72"/>
      <c r="C241" s="72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58"/>
      <c r="R241" s="8"/>
    </row>
    <row r="242" spans="1:18">
      <c r="A242" s="69" t="s">
        <v>39</v>
      </c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58"/>
      <c r="R242" s="8"/>
    </row>
    <row r="243" spans="1:18">
      <c r="A243" s="62">
        <v>1</v>
      </c>
      <c r="B243" s="62"/>
      <c r="C243" s="1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3">
        <f t="shared" ref="N243:N252" si="96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97">IF(F243="OŽ",N243,IF(H243="Ne",IF(J243*0.3&lt;J243-L243,N243,0),IF(J243*0.1&lt;J243-L243,N243,0)))</f>
        <v>0</v>
      </c>
      <c r="P243" s="4">
        <f t="shared" ref="P243" si="98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9">IF(ISERROR(P243*100/N243),0,(P243*100/N243))</f>
        <v>0</v>
      </c>
      <c r="R243" s="10">
        <f t="shared" ref="R243:R252" si="100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2">
        <v>2</v>
      </c>
      <c r="B244" s="62"/>
      <c r="C244" s="1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3">
        <f t="shared" si="96"/>
        <v>0</v>
      </c>
      <c r="O244" s="9">
        <f t="shared" si="97"/>
        <v>0</v>
      </c>
      <c r="P244" s="4">
        <f t="shared" ref="P244:P252" si="101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102">IF(ISERROR(P244*100/N244),0,(P244*100/N244))</f>
        <v>0</v>
      </c>
      <c r="R244" s="10">
        <f t="shared" si="100"/>
        <v>0</v>
      </c>
    </row>
    <row r="245" spans="1:18">
      <c r="A245" s="62">
        <v>3</v>
      </c>
      <c r="B245" s="62"/>
      <c r="C245" s="1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3">
        <f t="shared" si="96"/>
        <v>0</v>
      </c>
      <c r="O245" s="9">
        <f t="shared" si="97"/>
        <v>0</v>
      </c>
      <c r="P245" s="4">
        <f t="shared" si="101"/>
        <v>0</v>
      </c>
      <c r="Q245" s="11">
        <f t="shared" si="102"/>
        <v>0</v>
      </c>
      <c r="R245" s="10">
        <f t="shared" si="100"/>
        <v>0</v>
      </c>
    </row>
    <row r="246" spans="1:18">
      <c r="A246" s="62">
        <v>4</v>
      </c>
      <c r="B246" s="62"/>
      <c r="C246" s="1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3">
        <f t="shared" si="96"/>
        <v>0</v>
      </c>
      <c r="O246" s="9">
        <f t="shared" si="97"/>
        <v>0</v>
      </c>
      <c r="P246" s="4">
        <f t="shared" si="101"/>
        <v>0</v>
      </c>
      <c r="Q246" s="11">
        <f t="shared" si="102"/>
        <v>0</v>
      </c>
      <c r="R246" s="10">
        <f t="shared" si="100"/>
        <v>0</v>
      </c>
    </row>
    <row r="247" spans="1:18">
      <c r="A247" s="62">
        <v>5</v>
      </c>
      <c r="B247" s="62"/>
      <c r="C247" s="1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3">
        <f t="shared" si="96"/>
        <v>0</v>
      </c>
      <c r="O247" s="9">
        <f t="shared" si="97"/>
        <v>0</v>
      </c>
      <c r="P247" s="4">
        <f t="shared" si="101"/>
        <v>0</v>
      </c>
      <c r="Q247" s="11">
        <f t="shared" si="102"/>
        <v>0</v>
      </c>
      <c r="R247" s="10">
        <f t="shared" si="100"/>
        <v>0</v>
      </c>
    </row>
    <row r="248" spans="1:18">
      <c r="A248" s="62">
        <v>6</v>
      </c>
      <c r="B248" s="62"/>
      <c r="C248" s="1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3">
        <f t="shared" si="96"/>
        <v>0</v>
      </c>
      <c r="O248" s="9">
        <f t="shared" si="97"/>
        <v>0</v>
      </c>
      <c r="P248" s="4">
        <f t="shared" si="101"/>
        <v>0</v>
      </c>
      <c r="Q248" s="11">
        <f t="shared" si="102"/>
        <v>0</v>
      </c>
      <c r="R248" s="10">
        <f t="shared" si="100"/>
        <v>0</v>
      </c>
    </row>
    <row r="249" spans="1:18">
      <c r="A249" s="62">
        <v>7</v>
      </c>
      <c r="B249" s="62"/>
      <c r="C249" s="1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3">
        <f t="shared" si="96"/>
        <v>0</v>
      </c>
      <c r="O249" s="9">
        <f t="shared" si="97"/>
        <v>0</v>
      </c>
      <c r="P249" s="4">
        <f t="shared" si="101"/>
        <v>0</v>
      </c>
      <c r="Q249" s="11">
        <f t="shared" si="102"/>
        <v>0</v>
      </c>
      <c r="R249" s="10">
        <f t="shared" si="100"/>
        <v>0</v>
      </c>
    </row>
    <row r="250" spans="1:18">
      <c r="A250" s="62">
        <v>8</v>
      </c>
      <c r="B250" s="62"/>
      <c r="C250" s="1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3">
        <f t="shared" si="96"/>
        <v>0</v>
      </c>
      <c r="O250" s="9">
        <f t="shared" si="97"/>
        <v>0</v>
      </c>
      <c r="P250" s="4">
        <f t="shared" si="101"/>
        <v>0</v>
      </c>
      <c r="Q250" s="11">
        <f t="shared" si="102"/>
        <v>0</v>
      </c>
      <c r="R250" s="10">
        <f t="shared" si="100"/>
        <v>0</v>
      </c>
    </row>
    <row r="251" spans="1:18">
      <c r="A251" s="62">
        <v>9</v>
      </c>
      <c r="B251" s="62"/>
      <c r="C251" s="1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3">
        <f t="shared" si="96"/>
        <v>0</v>
      </c>
      <c r="O251" s="9">
        <f t="shared" si="97"/>
        <v>0</v>
      </c>
      <c r="P251" s="4">
        <f t="shared" si="101"/>
        <v>0</v>
      </c>
      <c r="Q251" s="11">
        <f t="shared" si="102"/>
        <v>0</v>
      </c>
      <c r="R251" s="10">
        <f t="shared" si="100"/>
        <v>0</v>
      </c>
    </row>
    <row r="252" spans="1:18">
      <c r="A252" s="62">
        <v>10</v>
      </c>
      <c r="B252" s="62"/>
      <c r="C252" s="1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3">
        <f t="shared" si="96"/>
        <v>0</v>
      </c>
      <c r="O252" s="9">
        <f t="shared" si="97"/>
        <v>0</v>
      </c>
      <c r="P252" s="4">
        <f t="shared" si="101"/>
        <v>0</v>
      </c>
      <c r="Q252" s="11">
        <f t="shared" si="102"/>
        <v>0</v>
      </c>
      <c r="R252" s="10">
        <f t="shared" si="100"/>
        <v>0</v>
      </c>
    </row>
    <row r="253" spans="1:18">
      <c r="A253" s="74" t="s">
        <v>34</v>
      </c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6"/>
      <c r="R253" s="10">
        <f>SUM(R243:R252)</f>
        <v>0</v>
      </c>
    </row>
    <row r="254" spans="1:18" ht="15.75">
      <c r="A254" s="24" t="s">
        <v>35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8" t="s">
        <v>44</v>
      </c>
      <c r="B255" s="48"/>
      <c r="C255" s="48"/>
      <c r="D255" s="48"/>
      <c r="E255" s="48"/>
      <c r="F255" s="48"/>
      <c r="G255" s="48"/>
      <c r="H255" s="48"/>
      <c r="I255" s="48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 s="8" customFormat="1">
      <c r="A256" s="48"/>
      <c r="B256" s="48"/>
      <c r="C256" s="48"/>
      <c r="D256" s="48"/>
      <c r="E256" s="48"/>
      <c r="F256" s="48"/>
      <c r="G256" s="48"/>
      <c r="H256" s="48"/>
      <c r="I256" s="48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9" t="s">
        <v>56</v>
      </c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58"/>
      <c r="R257" s="8"/>
    </row>
    <row r="258" spans="1:18" ht="15.6" customHeight="1">
      <c r="A258" s="71" t="s">
        <v>28</v>
      </c>
      <c r="B258" s="72"/>
      <c r="C258" s="72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58"/>
      <c r="R258" s="8"/>
    </row>
    <row r="259" spans="1:18" ht="17.45" customHeight="1">
      <c r="A259" s="69" t="s">
        <v>39</v>
      </c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58"/>
      <c r="R259" s="8"/>
    </row>
    <row r="260" spans="1:18">
      <c r="A260" s="62">
        <v>1</v>
      </c>
      <c r="B260" s="62"/>
      <c r="C260" s="1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3">
        <f t="shared" ref="N260:N269" si="103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104">IF(F260="OŽ",N260,IF(H260="Ne",IF(J260*0.3&lt;J260-L260,N260,0),IF(J260*0.1&lt;J260-L260,N260,0)))</f>
        <v>0</v>
      </c>
      <c r="P260" s="4">
        <f t="shared" ref="P260" si="105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106">IF(ISERROR(P260*100/N260),0,(P260*100/N260))</f>
        <v>0</v>
      </c>
      <c r="R260" s="10">
        <f t="shared" ref="R260:R269" si="107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2">
        <v>2</v>
      </c>
      <c r="B261" s="62"/>
      <c r="C261" s="1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3">
        <f t="shared" si="103"/>
        <v>0</v>
      </c>
      <c r="O261" s="9">
        <f t="shared" si="104"/>
        <v>0</v>
      </c>
      <c r="P261" s="4">
        <f t="shared" ref="P261:P269" si="108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9">IF(ISERROR(P261*100/N261),0,(P261*100/N261))</f>
        <v>0</v>
      </c>
      <c r="R261" s="10">
        <f t="shared" si="107"/>
        <v>0</v>
      </c>
    </row>
    <row r="262" spans="1:18">
      <c r="A262" s="62">
        <v>3</v>
      </c>
      <c r="B262" s="62"/>
      <c r="C262" s="1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3">
        <f t="shared" si="103"/>
        <v>0</v>
      </c>
      <c r="O262" s="9">
        <f t="shared" si="104"/>
        <v>0</v>
      </c>
      <c r="P262" s="4">
        <f t="shared" si="108"/>
        <v>0</v>
      </c>
      <c r="Q262" s="11">
        <f t="shared" si="109"/>
        <v>0</v>
      </c>
      <c r="R262" s="10">
        <f t="shared" si="107"/>
        <v>0</v>
      </c>
    </row>
    <row r="263" spans="1:18">
      <c r="A263" s="62">
        <v>4</v>
      </c>
      <c r="B263" s="62"/>
      <c r="C263" s="1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3">
        <f t="shared" si="103"/>
        <v>0</v>
      </c>
      <c r="O263" s="9">
        <f t="shared" si="104"/>
        <v>0</v>
      </c>
      <c r="P263" s="4">
        <f t="shared" si="108"/>
        <v>0</v>
      </c>
      <c r="Q263" s="11">
        <f t="shared" si="109"/>
        <v>0</v>
      </c>
      <c r="R263" s="10">
        <f t="shared" si="107"/>
        <v>0</v>
      </c>
    </row>
    <row r="264" spans="1:18">
      <c r="A264" s="62">
        <v>5</v>
      </c>
      <c r="B264" s="62"/>
      <c r="C264" s="1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3">
        <f t="shared" si="103"/>
        <v>0</v>
      </c>
      <c r="O264" s="9">
        <f t="shared" si="104"/>
        <v>0</v>
      </c>
      <c r="P264" s="4">
        <f t="shared" si="108"/>
        <v>0</v>
      </c>
      <c r="Q264" s="11">
        <f t="shared" si="109"/>
        <v>0</v>
      </c>
      <c r="R264" s="10">
        <f t="shared" si="107"/>
        <v>0</v>
      </c>
    </row>
    <row r="265" spans="1:18">
      <c r="A265" s="62">
        <v>6</v>
      </c>
      <c r="B265" s="62"/>
      <c r="C265" s="1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3">
        <f t="shared" si="103"/>
        <v>0</v>
      </c>
      <c r="O265" s="9">
        <f t="shared" si="104"/>
        <v>0</v>
      </c>
      <c r="P265" s="4">
        <f t="shared" si="108"/>
        <v>0</v>
      </c>
      <c r="Q265" s="11">
        <f t="shared" si="109"/>
        <v>0</v>
      </c>
      <c r="R265" s="10">
        <f t="shared" si="107"/>
        <v>0</v>
      </c>
    </row>
    <row r="266" spans="1:18">
      <c r="A266" s="62">
        <v>7</v>
      </c>
      <c r="B266" s="62"/>
      <c r="C266" s="1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3">
        <f t="shared" si="103"/>
        <v>0</v>
      </c>
      <c r="O266" s="9">
        <f t="shared" si="104"/>
        <v>0</v>
      </c>
      <c r="P266" s="4">
        <f t="shared" si="108"/>
        <v>0</v>
      </c>
      <c r="Q266" s="11">
        <f t="shared" si="109"/>
        <v>0</v>
      </c>
      <c r="R266" s="10">
        <f t="shared" si="107"/>
        <v>0</v>
      </c>
    </row>
    <row r="267" spans="1:18">
      <c r="A267" s="62">
        <v>8</v>
      </c>
      <c r="B267" s="62"/>
      <c r="C267" s="1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3">
        <f t="shared" si="103"/>
        <v>0</v>
      </c>
      <c r="O267" s="9">
        <f t="shared" si="104"/>
        <v>0</v>
      </c>
      <c r="P267" s="4">
        <f t="shared" si="108"/>
        <v>0</v>
      </c>
      <c r="Q267" s="11">
        <f t="shared" si="109"/>
        <v>0</v>
      </c>
      <c r="R267" s="10">
        <f t="shared" si="107"/>
        <v>0</v>
      </c>
    </row>
    <row r="268" spans="1:18">
      <c r="A268" s="62">
        <v>9</v>
      </c>
      <c r="B268" s="62"/>
      <c r="C268" s="1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3">
        <f t="shared" si="103"/>
        <v>0</v>
      </c>
      <c r="O268" s="9">
        <f t="shared" si="104"/>
        <v>0</v>
      </c>
      <c r="P268" s="4">
        <f t="shared" si="108"/>
        <v>0</v>
      </c>
      <c r="Q268" s="11">
        <f t="shared" si="109"/>
        <v>0</v>
      </c>
      <c r="R268" s="10">
        <f t="shared" si="107"/>
        <v>0</v>
      </c>
    </row>
    <row r="269" spans="1:18">
      <c r="A269" s="62">
        <v>10</v>
      </c>
      <c r="B269" s="62"/>
      <c r="C269" s="1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3">
        <f t="shared" si="103"/>
        <v>0</v>
      </c>
      <c r="O269" s="9">
        <f t="shared" si="104"/>
        <v>0</v>
      </c>
      <c r="P269" s="4">
        <f t="shared" si="108"/>
        <v>0</v>
      </c>
      <c r="Q269" s="11">
        <f t="shared" si="109"/>
        <v>0</v>
      </c>
      <c r="R269" s="10">
        <f t="shared" si="107"/>
        <v>0</v>
      </c>
    </row>
    <row r="270" spans="1:18">
      <c r="A270" s="74" t="s">
        <v>34</v>
      </c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6"/>
      <c r="R270" s="10">
        <f>SUM(R260:R269)</f>
        <v>0</v>
      </c>
    </row>
    <row r="271" spans="1:18" ht="15.75">
      <c r="A271" s="24" t="s">
        <v>35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8" t="s">
        <v>44</v>
      </c>
      <c r="B272" s="48"/>
      <c r="C272" s="48"/>
      <c r="D272" s="48"/>
      <c r="E272" s="48"/>
      <c r="F272" s="48"/>
      <c r="G272" s="48"/>
      <c r="H272" s="48"/>
      <c r="I272" s="48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 s="8" customFormat="1">
      <c r="A273" s="48"/>
      <c r="B273" s="48"/>
      <c r="C273" s="48"/>
      <c r="D273" s="48"/>
      <c r="E273" s="48"/>
      <c r="F273" s="48"/>
      <c r="G273" s="48"/>
      <c r="H273" s="48"/>
      <c r="I273" s="48"/>
      <c r="J273" s="15"/>
      <c r="K273" s="15"/>
      <c r="L273" s="15"/>
      <c r="M273" s="15"/>
      <c r="N273" s="15"/>
      <c r="O273" s="15"/>
      <c r="P273" s="15"/>
      <c r="Q273" s="15"/>
      <c r="R273" s="16"/>
    </row>
    <row r="274" spans="1:18">
      <c r="A274" s="69" t="s">
        <v>56</v>
      </c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58"/>
      <c r="R274" s="8"/>
    </row>
    <row r="275" spans="1:18" ht="18">
      <c r="A275" s="71" t="s">
        <v>28</v>
      </c>
      <c r="B275" s="72"/>
      <c r="C275" s="72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58"/>
      <c r="R275" s="8"/>
    </row>
    <row r="276" spans="1:18">
      <c r="A276" s="69" t="s">
        <v>39</v>
      </c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58"/>
      <c r="R276" s="8"/>
    </row>
    <row r="277" spans="1:18">
      <c r="A277" s="62">
        <v>1</v>
      </c>
      <c r="B277" s="62"/>
      <c r="C277" s="1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3">
        <f t="shared" ref="N277:N286" si="110">(IF(F277="OŽ",IF(L277=1,550.8,IF(L277=2,426.38,IF(L277=3,342.14,IF(L277=4,181.44,IF(L277=5,168.48,IF(L277=6,155.52,IF(L277=7,148.5,IF(L277=8,144,0))))))))+IF(L277&lt;=8,0,IF(L277&lt;=16,137.7,IF(L277&lt;=24,108,IF(L277&lt;=32,80.1,IF(L277&lt;=36,52.2,0)))))-IF(L277&lt;=8,0,IF(L277&lt;=16,(L277-9)*2.754,IF(L277&lt;=24,(L277-17)* 2.754,IF(L277&lt;=32,(L277-25)* 2.754,IF(L277&lt;=36,(L277-33)*2.754,0))))),0)+IF(F277="PČ",IF(L277=1,449,IF(L277=2,314.6,IF(L277=3,238,IF(L277=4,172,IF(L277=5,159,IF(L277=6,145,IF(L277=7,132,IF(L277=8,119,0))))))))+IF(L277&lt;=8,0,IF(L277&lt;=16,88,IF(L277&lt;=24,55,IF(L277&lt;=32,22,0))))-IF(L277&lt;=8,0,IF(L277&lt;=16,(L277-9)*2.245,IF(L277&lt;=24,(L277-17)*2.245,IF(L277&lt;=32,(L277-25)*2.245,0)))),0)+IF(F277="PČneol",IF(L277=1,85,IF(L277=2,64.61,IF(L277=3,50.76,IF(L277=4,16.25,IF(L277=5,15,IF(L277=6,13.75,IF(L277=7,12.5,IF(L277=8,11.25,0))))))))+IF(L277&lt;=8,0,IF(L277&lt;=16,9,0))-IF(L277&lt;=8,0,IF(L277&lt;=16,(L277-9)*0.425,0)),0)+IF(F277="PŽ",IF(L277=1,85,IF(L277=2,59.5,IF(L277=3,45,IF(L277=4,32.5,IF(L277=5,30,IF(L277=6,27.5,IF(L277=7,25,IF(L277=8,22.5,0))))))))+IF(L277&lt;=8,0,IF(L277&lt;=16,19,IF(L277&lt;=24,13,IF(L277&lt;=32,8,0))))-IF(L277&lt;=8,0,IF(L277&lt;=16,(L277-9)*0.425,IF(L277&lt;=24,(L277-17)*0.425,IF(L277&lt;=32,(L277-25)*0.425,0)))),0)+IF(F277="EČ",IF(L277=1,204,IF(L277=2,156.24,IF(L277=3,123.84,IF(L277=4,72,IF(L277=5,66,IF(L277=6,60,IF(L277=7,54,IF(L277=8,48,0))))))))+IF(L277&lt;=8,0,IF(L277&lt;=16,40,IF(L277&lt;=24,25,0)))-IF(L277&lt;=8,0,IF(L277&lt;=16,(L277-9)*1.02,IF(L277&lt;=24,(L277-17)*1.02,0))),0)+IF(F277="EČneol",IF(L277=1,68,IF(L277=2,51.69,IF(L277=3,40.61,IF(L277=4,13,IF(L277=5,12,IF(L277=6,11,IF(L277=7,10,IF(L277=8,9,0)))))))))+IF(F277="EŽ",IF(L277=1,68,IF(L277=2,47.6,IF(L277=3,36,IF(L277=4,18,IF(L277=5,16.5,IF(L277=6,15,IF(L277=7,13.5,IF(L277=8,12,0))))))))+IF(L277&lt;=8,0,IF(L277&lt;=16,10,IF(L277&lt;=24,6,0)))-IF(L277&lt;=8,0,IF(L277&lt;=16,(L277-9)*0.34,IF(L277&lt;=24,(L277-17)*0.34,0))),0)+IF(F277="PT",IF(L277=1,68,IF(L277=2,52.08,IF(L277=3,41.28,IF(L277=4,24,IF(L277=5,22,IF(L277=6,20,IF(L277=7,18,IF(L277=8,16,0))))))))+IF(L277&lt;=8,0,IF(L277&lt;=16,13,IF(L277&lt;=24,9,IF(L277&lt;=32,4,0))))-IF(L277&lt;=8,0,IF(L277&lt;=16,(L277-9)*0.34,IF(L277&lt;=24,(L277-17)*0.34,IF(L277&lt;=32,(L277-25)*0.34,0)))),0)+IF(F277="JOŽ",IF(L277=1,85,IF(L277=2,59.5,IF(L277=3,45,IF(L277=4,32.5,IF(L277=5,30,IF(L277=6,27.5,IF(L277=7,25,IF(L277=8,22.5,0))))))))+IF(L277&lt;=8,0,IF(L277&lt;=16,19,IF(L277&lt;=24,13,0)))-IF(L277&lt;=8,0,IF(L277&lt;=16,(L277-9)*0.425,IF(L277&lt;=24,(L277-17)*0.425,0))),0)+IF(F277="JPČ",IF(L277=1,68,IF(L277=2,47.6,IF(L277=3,36,IF(L277=4,26,IF(L277=5,24,IF(L277=6,22,IF(L277=7,20,IF(L277=8,18,0))))))))+IF(L277&lt;=8,0,IF(L277&lt;=16,13,IF(L277&lt;=24,9,0)))-IF(L277&lt;=8,0,IF(L277&lt;=16,(L277-9)*0.34,IF(L277&lt;=24,(L277-17)*0.34,0))),0)+IF(F277="JEČ",IF(L277=1,34,IF(L277=2,26.04,IF(L277=3,20.6,IF(L277=4,12,IF(L277=5,11,IF(L277=6,10,IF(L277=7,9,IF(L277=8,8,0))))))))+IF(L277&lt;=8,0,IF(L277&lt;=16,6,0))-IF(L277&lt;=8,0,IF(L277&lt;=16,(L277-9)*0.17,0)),0)+IF(F277="JEOF",IF(L277=1,34,IF(L277=2,26.04,IF(L277=3,20.6,IF(L277=4,12,IF(L277=5,11,IF(L277=6,10,IF(L277=7,9,IF(L277=8,8,0))))))))+IF(L277&lt;=8,0,IF(L277&lt;=16,6,0))-IF(L277&lt;=8,0,IF(L277&lt;=16,(L277-9)*0.17,0)),0)+IF(F277="JnPČ",IF(L277=1,51,IF(L277=2,35.7,IF(L277=3,27,IF(L277=4,19.5,IF(L277=5,18,IF(L277=6,16.5,IF(L277=7,15,IF(L277=8,13.5,0))))))))+IF(L277&lt;=8,0,IF(L277&lt;=16,10,0))-IF(L277&lt;=8,0,IF(L277&lt;=16,(L277-9)*0.255,0)),0)+IF(F277="JnEČ",IF(L277=1,25.5,IF(L277=2,19.53,IF(L277=3,15.48,IF(L277=4,9,IF(L277=5,8.25,IF(L277=6,7.5,IF(L277=7,6.75,IF(L277=8,6,0))))))))+IF(L277&lt;=8,0,IF(L277&lt;=16,5,0))-IF(L277&lt;=8,0,IF(L277&lt;=16,(L277-9)*0.1275,0)),0)+IF(F277="JčPČ",IF(L277=1,21.25,IF(L277=2,14.5,IF(L277=3,11.5,IF(L277=4,7,IF(L277=5,6.5,IF(L277=6,6,IF(L277=7,5.5,IF(L277=8,5,0))))))))+IF(L277&lt;=8,0,IF(L277&lt;=16,4,0))-IF(L277&lt;=8,0,IF(L277&lt;=16,(L277-9)*0.10625,0)),0)+IF(F277="JčEČ",IF(L277=1,17,IF(L277=2,13.02,IF(L277=3,10.32,IF(L277=4,6,IF(L277=5,5.5,IF(L277=6,5,IF(L277=7,4.5,IF(L277=8,4,0))))))))+IF(L277&lt;=8,0,IF(L277&lt;=16,3,0))-IF(L277&lt;=8,0,IF(L277&lt;=16,(L277-9)*0.085,0)),0)+IF(F277="NEAK",IF(L277=1,11.48,IF(L277=2,8.79,IF(L277=3,6.97,IF(L277=4,4.05,IF(L277=5,3.71,IF(L277=6,3.38,IF(L277=7,3.04,IF(L277=8,2.7,0))))))))+IF(L277&lt;=8,0,IF(L277&lt;=16,2,IF(L277&lt;=24,1.3,0)))-IF(L277&lt;=8,0,IF(L277&lt;=16,(L277-9)*0.0574,IF(L277&lt;=24,(L277-17)*0.0574,0))),0))*IF(L277&lt;0,1,IF(OR(F277="PČ",F277="PŽ",F277="PT"),IF(J277&lt;32,J277/32,1),1))* IF(L277&lt;0,1,IF(OR(F277="EČ",F277="EŽ",F277="JOŽ",F277="JPČ",F277="NEAK"),IF(J277&lt;24,J277/24,1),1))*IF(L277&lt;0,1,IF(OR(F277="PČneol",F277="JEČ",F277="JEOF",F277="JnPČ",F277="JnEČ",F277="JčPČ",F277="JčEČ"),IF(J277&lt;16,J277/16,1),1))*IF(L277&lt;0,1,IF(F277="EČneol",IF(J277&lt;8,J277/8,1),1))</f>
        <v>0</v>
      </c>
      <c r="O277" s="9">
        <f t="shared" ref="O277:O286" si="111">IF(F277="OŽ",N277,IF(H277="Ne",IF(J277*0.3&lt;J277-L277,N277,0),IF(J277*0.1&lt;J277-L277,N277,0)))</f>
        <v>0</v>
      </c>
      <c r="P277" s="4">
        <f t="shared" ref="P277" si="112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" si="113">IF(ISERROR(P277*100/N277),0,(P277*100/N277))</f>
        <v>0</v>
      </c>
      <c r="R277" s="10">
        <f t="shared" ref="R277:R286" si="114">IF(Q277&lt;=30,O277+P277,O277+O277*0.3)*IF(G277=1,0.4,IF(G277=2,0.75,IF(G277="1 (kas 4 m. 1 k. nerengiamos)",0.52,1)))*IF(D277="olimpinė",1,IF(M277="Ne",0.5,1))*IF(OR(A$5="Lietuvos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federacija"),IF(OR(J277&lt;8,K277&lt;16),0,1),1)*E277*IF(I277&lt;=1,1,1/I277)*IF(OR(A$5="Lietuvos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8" spans="1:18">
      <c r="A278" s="62">
        <v>2</v>
      </c>
      <c r="B278" s="62"/>
      <c r="C278" s="1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3">
        <f t="shared" si="110"/>
        <v>0</v>
      </c>
      <c r="O278" s="9">
        <f t="shared" si="111"/>
        <v>0</v>
      </c>
      <c r="P278" s="4">
        <f t="shared" ref="P278:P286" si="115">IF(O278=0,0,IF(F278="OŽ",IF(L278&gt;35,0,IF(J278&gt;35,(36-L278)*1.836,((36-L278)-(36-J278))*1.836)),0)+IF(F278="PČ",IF(L278&gt;31,0,IF(J278&gt;31,(32-L278)*1.347,((32-L278)-(32-J278))*1.347)),0)+ IF(F278="PČneol",IF(L278&gt;15,0,IF(J278&gt;15,(16-L278)*0.255,((16-L278)-(16-J278))*0.255)),0)+IF(F278="PŽ",IF(L278&gt;31,0,IF(J278&gt;31,(32-L278)*0.255,((32-L278)-(32-J278))*0.255)),0)+IF(F278="EČ",IF(L278&gt;23,0,IF(J278&gt;23,(24-L278)*0.612,((24-L278)-(24-J278))*0.612)),0)+IF(F278="EČneol",IF(L278&gt;7,0,IF(J278&gt;7,(8-L278)*0.204,((8-L278)-(8-J278))*0.204)),0)+IF(F278="EŽ",IF(L278&gt;23,0,IF(J278&gt;23,(24-L278)*0.204,((24-L278)-(24-J278))*0.204)),0)+IF(F278="PT",IF(L278&gt;31,0,IF(J278&gt;31,(32-L278)*0.204,((32-L278)-(32-J278))*0.204)),0)+IF(F278="JOŽ",IF(L278&gt;23,0,IF(J278&gt;23,(24-L278)*0.255,((24-L278)-(24-J278))*0.255)),0)+IF(F278="JPČ",IF(L278&gt;23,0,IF(J278&gt;23,(24-L278)*0.204,((24-L278)-(24-J278))*0.204)),0)+IF(F278="JEČ",IF(L278&gt;15,0,IF(J278&gt;15,(16-L278)*0.102,((16-L278)-(16-J278))*0.102)),0)+IF(F278="JEOF",IF(L278&gt;15,0,IF(J278&gt;15,(16-L278)*0.102,((16-L278)-(16-J278))*0.102)),0)+IF(F278="JnPČ",IF(L278&gt;15,0,IF(J278&gt;15,(16-L278)*0.153,((16-L278)-(16-J278))*0.153)),0)+IF(F278="JnEČ",IF(L278&gt;15,0,IF(J278&gt;15,(16-L278)*0.0765,((16-L278)-(16-J278))*0.0765)),0)+IF(F278="JčPČ",IF(L278&gt;15,0,IF(J278&gt;15,(16-L278)*0.06375,((16-L278)-(16-J278))*0.06375)),0)+IF(F278="JčEČ",IF(L278&gt;15,0,IF(J278&gt;15,(16-L278)*0.051,((16-L278)-(16-J278))*0.051)),0)+IF(F278="NEAK",IF(L278&gt;23,0,IF(J278&gt;23,(24-L278)*0.03444,((24-L278)-(24-J278))*0.03444)),0))</f>
        <v>0</v>
      </c>
      <c r="Q278" s="11">
        <f t="shared" ref="Q278:Q286" si="116">IF(ISERROR(P278*100/N278),0,(P278*100/N278))</f>
        <v>0</v>
      </c>
      <c r="R278" s="10">
        <f t="shared" si="114"/>
        <v>0</v>
      </c>
    </row>
    <row r="279" spans="1:18">
      <c r="A279" s="62">
        <v>3</v>
      </c>
      <c r="B279" s="62"/>
      <c r="C279" s="1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3">
        <f t="shared" si="110"/>
        <v>0</v>
      </c>
      <c r="O279" s="9">
        <f t="shared" si="111"/>
        <v>0</v>
      </c>
      <c r="P279" s="4">
        <f t="shared" si="115"/>
        <v>0</v>
      </c>
      <c r="Q279" s="11">
        <f t="shared" si="116"/>
        <v>0</v>
      </c>
      <c r="R279" s="10">
        <f t="shared" si="114"/>
        <v>0</v>
      </c>
    </row>
    <row r="280" spans="1:18">
      <c r="A280" s="62">
        <v>4</v>
      </c>
      <c r="B280" s="62"/>
      <c r="C280" s="1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3">
        <f t="shared" si="110"/>
        <v>0</v>
      </c>
      <c r="O280" s="9">
        <f t="shared" si="111"/>
        <v>0</v>
      </c>
      <c r="P280" s="4">
        <f t="shared" si="115"/>
        <v>0</v>
      </c>
      <c r="Q280" s="11">
        <f t="shared" si="116"/>
        <v>0</v>
      </c>
      <c r="R280" s="10">
        <f t="shared" si="114"/>
        <v>0</v>
      </c>
    </row>
    <row r="281" spans="1:18">
      <c r="A281" s="62">
        <v>5</v>
      </c>
      <c r="B281" s="62"/>
      <c r="C281" s="1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3">
        <f t="shared" si="110"/>
        <v>0</v>
      </c>
      <c r="O281" s="9">
        <f t="shared" si="111"/>
        <v>0</v>
      </c>
      <c r="P281" s="4">
        <f t="shared" si="115"/>
        <v>0</v>
      </c>
      <c r="Q281" s="11">
        <f t="shared" si="116"/>
        <v>0</v>
      </c>
      <c r="R281" s="10">
        <f t="shared" si="114"/>
        <v>0</v>
      </c>
    </row>
    <row r="282" spans="1:18">
      <c r="A282" s="62">
        <v>6</v>
      </c>
      <c r="B282" s="62"/>
      <c r="C282" s="1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3">
        <f t="shared" si="110"/>
        <v>0</v>
      </c>
      <c r="O282" s="9">
        <f t="shared" si="111"/>
        <v>0</v>
      </c>
      <c r="P282" s="4">
        <f t="shared" si="115"/>
        <v>0</v>
      </c>
      <c r="Q282" s="11">
        <f t="shared" si="116"/>
        <v>0</v>
      </c>
      <c r="R282" s="10">
        <f t="shared" si="114"/>
        <v>0</v>
      </c>
    </row>
    <row r="283" spans="1:18">
      <c r="A283" s="62">
        <v>7</v>
      </c>
      <c r="B283" s="62"/>
      <c r="C283" s="1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3">
        <f t="shared" si="110"/>
        <v>0</v>
      </c>
      <c r="O283" s="9">
        <f t="shared" si="111"/>
        <v>0</v>
      </c>
      <c r="P283" s="4">
        <f t="shared" si="115"/>
        <v>0</v>
      </c>
      <c r="Q283" s="11">
        <f t="shared" si="116"/>
        <v>0</v>
      </c>
      <c r="R283" s="10">
        <f t="shared" si="114"/>
        <v>0</v>
      </c>
    </row>
    <row r="284" spans="1:18">
      <c r="A284" s="62">
        <v>8</v>
      </c>
      <c r="B284" s="62"/>
      <c r="C284" s="1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3">
        <f t="shared" si="110"/>
        <v>0</v>
      </c>
      <c r="O284" s="9">
        <f t="shared" si="111"/>
        <v>0</v>
      </c>
      <c r="P284" s="4">
        <f t="shared" si="115"/>
        <v>0</v>
      </c>
      <c r="Q284" s="11">
        <f t="shared" si="116"/>
        <v>0</v>
      </c>
      <c r="R284" s="10">
        <f t="shared" si="114"/>
        <v>0</v>
      </c>
    </row>
    <row r="285" spans="1:18">
      <c r="A285" s="62">
        <v>9</v>
      </c>
      <c r="B285" s="62"/>
      <c r="C285" s="1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3">
        <f t="shared" si="110"/>
        <v>0</v>
      </c>
      <c r="O285" s="9">
        <f t="shared" si="111"/>
        <v>0</v>
      </c>
      <c r="P285" s="4">
        <f t="shared" si="115"/>
        <v>0</v>
      </c>
      <c r="Q285" s="11">
        <f t="shared" si="116"/>
        <v>0</v>
      </c>
      <c r="R285" s="10">
        <f t="shared" si="114"/>
        <v>0</v>
      </c>
    </row>
    <row r="286" spans="1:18">
      <c r="A286" s="62">
        <v>10</v>
      </c>
      <c r="B286" s="62"/>
      <c r="C286" s="1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3">
        <f t="shared" si="110"/>
        <v>0</v>
      </c>
      <c r="O286" s="9">
        <f t="shared" si="111"/>
        <v>0</v>
      </c>
      <c r="P286" s="4">
        <f t="shared" si="115"/>
        <v>0</v>
      </c>
      <c r="Q286" s="11">
        <f t="shared" si="116"/>
        <v>0</v>
      </c>
      <c r="R286" s="10">
        <f t="shared" si="114"/>
        <v>0</v>
      </c>
    </row>
    <row r="287" spans="1:18">
      <c r="A287" s="74" t="s">
        <v>34</v>
      </c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6"/>
      <c r="R287" s="10">
        <f>SUM(R277:R286)</f>
        <v>0</v>
      </c>
    </row>
    <row r="288" spans="1:18" ht="15.75">
      <c r="A288" s="24" t="s">
        <v>35</v>
      </c>
      <c r="B288" s="2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>
      <c r="A289" s="48" t="s">
        <v>44</v>
      </c>
      <c r="B289" s="48"/>
      <c r="C289" s="48"/>
      <c r="D289" s="48"/>
      <c r="E289" s="48"/>
      <c r="F289" s="48"/>
      <c r="G289" s="48"/>
      <c r="H289" s="48"/>
      <c r="I289" s="48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 s="8" customFormat="1">
      <c r="A290" s="48"/>
      <c r="B290" s="48"/>
      <c r="C290" s="48"/>
      <c r="D290" s="48"/>
      <c r="E290" s="48"/>
      <c r="F290" s="48"/>
      <c r="G290" s="48"/>
      <c r="H290" s="48"/>
      <c r="I290" s="48"/>
      <c r="J290" s="15"/>
      <c r="K290" s="15"/>
      <c r="L290" s="15"/>
      <c r="M290" s="15"/>
      <c r="N290" s="15"/>
      <c r="O290" s="15"/>
      <c r="P290" s="15"/>
      <c r="Q290" s="15"/>
      <c r="R290" s="16"/>
    </row>
    <row r="291" spans="1:18">
      <c r="A291" s="69" t="s">
        <v>56</v>
      </c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58"/>
      <c r="R291" s="8"/>
    </row>
    <row r="292" spans="1:18" ht="18">
      <c r="A292" s="71" t="s">
        <v>28</v>
      </c>
      <c r="B292" s="72"/>
      <c r="C292" s="72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58"/>
      <c r="R292" s="8"/>
    </row>
    <row r="293" spans="1:18">
      <c r="A293" s="69" t="s">
        <v>39</v>
      </c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58"/>
      <c r="R293" s="8"/>
    </row>
    <row r="294" spans="1:18">
      <c r="A294" s="62">
        <v>1</v>
      </c>
      <c r="B294" s="62"/>
      <c r="C294" s="1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3">
        <f t="shared" ref="N294:N303" si="117">(IF(F294="OŽ",IF(L294=1,550.8,IF(L294=2,426.38,IF(L294=3,342.14,IF(L294=4,181.44,IF(L294=5,168.48,IF(L294=6,155.52,IF(L294=7,148.5,IF(L294=8,144,0))))))))+IF(L294&lt;=8,0,IF(L294&lt;=16,137.7,IF(L294&lt;=24,108,IF(L294&lt;=32,80.1,IF(L294&lt;=36,52.2,0)))))-IF(L294&lt;=8,0,IF(L294&lt;=16,(L294-9)*2.754,IF(L294&lt;=24,(L294-17)* 2.754,IF(L294&lt;=32,(L294-25)* 2.754,IF(L294&lt;=36,(L294-33)*2.754,0))))),0)+IF(F294="PČ",IF(L294=1,449,IF(L294=2,314.6,IF(L294=3,238,IF(L294=4,172,IF(L294=5,159,IF(L294=6,145,IF(L294=7,132,IF(L294=8,119,0))))))))+IF(L294&lt;=8,0,IF(L294&lt;=16,88,IF(L294&lt;=24,55,IF(L294&lt;=32,22,0))))-IF(L294&lt;=8,0,IF(L294&lt;=16,(L294-9)*2.245,IF(L294&lt;=24,(L294-17)*2.245,IF(L294&lt;=32,(L294-25)*2.245,0)))),0)+IF(F294="PČneol",IF(L294=1,85,IF(L294=2,64.61,IF(L294=3,50.76,IF(L294=4,16.25,IF(L294=5,15,IF(L294=6,13.75,IF(L294=7,12.5,IF(L294=8,11.25,0))))))))+IF(L294&lt;=8,0,IF(L294&lt;=16,9,0))-IF(L294&lt;=8,0,IF(L294&lt;=16,(L294-9)*0.425,0)),0)+IF(F294="PŽ",IF(L294=1,85,IF(L294=2,59.5,IF(L294=3,45,IF(L294=4,32.5,IF(L294=5,30,IF(L294=6,27.5,IF(L294=7,25,IF(L294=8,22.5,0))))))))+IF(L294&lt;=8,0,IF(L294&lt;=16,19,IF(L294&lt;=24,13,IF(L294&lt;=32,8,0))))-IF(L294&lt;=8,0,IF(L294&lt;=16,(L294-9)*0.425,IF(L294&lt;=24,(L294-17)*0.425,IF(L294&lt;=32,(L294-25)*0.425,0)))),0)+IF(F294="EČ",IF(L294=1,204,IF(L294=2,156.24,IF(L294=3,123.84,IF(L294=4,72,IF(L294=5,66,IF(L294=6,60,IF(L294=7,54,IF(L294=8,48,0))))))))+IF(L294&lt;=8,0,IF(L294&lt;=16,40,IF(L294&lt;=24,25,0)))-IF(L294&lt;=8,0,IF(L294&lt;=16,(L294-9)*1.02,IF(L294&lt;=24,(L294-17)*1.02,0))),0)+IF(F294="EČneol",IF(L294=1,68,IF(L294=2,51.69,IF(L294=3,40.61,IF(L294=4,13,IF(L294=5,12,IF(L294=6,11,IF(L294=7,10,IF(L294=8,9,0)))))))))+IF(F294="EŽ",IF(L294=1,68,IF(L294=2,47.6,IF(L294=3,36,IF(L294=4,18,IF(L294=5,16.5,IF(L294=6,15,IF(L294=7,13.5,IF(L294=8,12,0))))))))+IF(L294&lt;=8,0,IF(L294&lt;=16,10,IF(L294&lt;=24,6,0)))-IF(L294&lt;=8,0,IF(L294&lt;=16,(L294-9)*0.34,IF(L294&lt;=24,(L294-17)*0.34,0))),0)+IF(F294="PT",IF(L294=1,68,IF(L294=2,52.08,IF(L294=3,41.28,IF(L294=4,24,IF(L294=5,22,IF(L294=6,20,IF(L294=7,18,IF(L294=8,16,0))))))))+IF(L294&lt;=8,0,IF(L294&lt;=16,13,IF(L294&lt;=24,9,IF(L294&lt;=32,4,0))))-IF(L294&lt;=8,0,IF(L294&lt;=16,(L294-9)*0.34,IF(L294&lt;=24,(L294-17)*0.34,IF(L294&lt;=32,(L294-25)*0.34,0)))),0)+IF(F294="JOŽ",IF(L294=1,85,IF(L294=2,59.5,IF(L294=3,45,IF(L294=4,32.5,IF(L294=5,30,IF(L294=6,27.5,IF(L294=7,25,IF(L294=8,22.5,0))))))))+IF(L294&lt;=8,0,IF(L294&lt;=16,19,IF(L294&lt;=24,13,0)))-IF(L294&lt;=8,0,IF(L294&lt;=16,(L294-9)*0.425,IF(L294&lt;=24,(L294-17)*0.425,0))),0)+IF(F294="JPČ",IF(L294=1,68,IF(L294=2,47.6,IF(L294=3,36,IF(L294=4,26,IF(L294=5,24,IF(L294=6,22,IF(L294=7,20,IF(L294=8,18,0))))))))+IF(L294&lt;=8,0,IF(L294&lt;=16,13,IF(L294&lt;=24,9,0)))-IF(L294&lt;=8,0,IF(L294&lt;=16,(L294-9)*0.34,IF(L294&lt;=24,(L294-17)*0.34,0))),0)+IF(F294="JEČ",IF(L294=1,34,IF(L294=2,26.04,IF(L294=3,20.6,IF(L294=4,12,IF(L294=5,11,IF(L294=6,10,IF(L294=7,9,IF(L294=8,8,0))))))))+IF(L294&lt;=8,0,IF(L294&lt;=16,6,0))-IF(L294&lt;=8,0,IF(L294&lt;=16,(L294-9)*0.17,0)),0)+IF(F294="JEOF",IF(L294=1,34,IF(L294=2,26.04,IF(L294=3,20.6,IF(L294=4,12,IF(L294=5,11,IF(L294=6,10,IF(L294=7,9,IF(L294=8,8,0))))))))+IF(L294&lt;=8,0,IF(L294&lt;=16,6,0))-IF(L294&lt;=8,0,IF(L294&lt;=16,(L294-9)*0.17,0)),0)+IF(F294="JnPČ",IF(L294=1,51,IF(L294=2,35.7,IF(L294=3,27,IF(L294=4,19.5,IF(L294=5,18,IF(L294=6,16.5,IF(L294=7,15,IF(L294=8,13.5,0))))))))+IF(L294&lt;=8,0,IF(L294&lt;=16,10,0))-IF(L294&lt;=8,0,IF(L294&lt;=16,(L294-9)*0.255,0)),0)+IF(F294="JnEČ",IF(L294=1,25.5,IF(L294=2,19.53,IF(L294=3,15.48,IF(L294=4,9,IF(L294=5,8.25,IF(L294=6,7.5,IF(L294=7,6.75,IF(L294=8,6,0))))))))+IF(L294&lt;=8,0,IF(L294&lt;=16,5,0))-IF(L294&lt;=8,0,IF(L294&lt;=16,(L294-9)*0.1275,0)),0)+IF(F294="JčPČ",IF(L294=1,21.25,IF(L294=2,14.5,IF(L294=3,11.5,IF(L294=4,7,IF(L294=5,6.5,IF(L294=6,6,IF(L294=7,5.5,IF(L294=8,5,0))))))))+IF(L294&lt;=8,0,IF(L294&lt;=16,4,0))-IF(L294&lt;=8,0,IF(L294&lt;=16,(L294-9)*0.10625,0)),0)+IF(F294="JčEČ",IF(L294=1,17,IF(L294=2,13.02,IF(L294=3,10.32,IF(L294=4,6,IF(L294=5,5.5,IF(L294=6,5,IF(L294=7,4.5,IF(L294=8,4,0))))))))+IF(L294&lt;=8,0,IF(L294&lt;=16,3,0))-IF(L294&lt;=8,0,IF(L294&lt;=16,(L294-9)*0.085,0)),0)+IF(F294="NEAK",IF(L294=1,11.48,IF(L294=2,8.79,IF(L294=3,6.97,IF(L294=4,4.05,IF(L294=5,3.71,IF(L294=6,3.38,IF(L294=7,3.04,IF(L294=8,2.7,0))))))))+IF(L294&lt;=8,0,IF(L294&lt;=16,2,IF(L294&lt;=24,1.3,0)))-IF(L294&lt;=8,0,IF(L294&lt;=16,(L294-9)*0.0574,IF(L294&lt;=24,(L294-17)*0.0574,0))),0))*IF(L294&lt;0,1,IF(OR(F294="PČ",F294="PŽ",F294="PT"),IF(J294&lt;32,J294/32,1),1))* IF(L294&lt;0,1,IF(OR(F294="EČ",F294="EŽ",F294="JOŽ",F294="JPČ",F294="NEAK"),IF(J294&lt;24,J294/24,1),1))*IF(L294&lt;0,1,IF(OR(F294="PČneol",F294="JEČ",F294="JEOF",F294="JnPČ",F294="JnEČ",F294="JčPČ",F294="JčEČ"),IF(J294&lt;16,J294/16,1),1))*IF(L294&lt;0,1,IF(F294="EČneol",IF(J294&lt;8,J294/8,1),1))</f>
        <v>0</v>
      </c>
      <c r="O294" s="9">
        <f t="shared" ref="O294:O303" si="118">IF(F294="OŽ",N294,IF(H294="Ne",IF(J294*0.3&lt;J294-L294,N294,0),IF(J294*0.1&lt;J294-L294,N294,0)))</f>
        <v>0</v>
      </c>
      <c r="P294" s="4">
        <f t="shared" ref="P294" si="119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" si="120">IF(ISERROR(P294*100/N294),0,(P294*100/N294))</f>
        <v>0</v>
      </c>
      <c r="R294" s="10">
        <f t="shared" ref="R294:R303" si="121">IF(Q294&lt;=30,O294+P294,O294+O294*0.3)*IF(G294=1,0.4,IF(G294=2,0.75,IF(G294="1 (kas 4 m. 1 k. nerengiamos)",0.52,1)))*IF(D294="olimpinė",1,IF(M294="Ne",0.5,1))*IF(OR(A$5="Lietuvos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federacija"),IF(OR(J294&lt;8,K294&lt;16),0,1),1)*E294*IF(I294&lt;=1,1,1/I294)*IF(OR(A$5="Lietuvos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5" spans="1:18">
      <c r="A295" s="62">
        <v>2</v>
      </c>
      <c r="B295" s="62"/>
      <c r="C295" s="1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3">
        <f t="shared" si="117"/>
        <v>0</v>
      </c>
      <c r="O295" s="9">
        <f t="shared" si="118"/>
        <v>0</v>
      </c>
      <c r="P295" s="4">
        <f t="shared" ref="P295:P303" si="122">IF(O295=0,0,IF(F295="OŽ",IF(L295&gt;35,0,IF(J295&gt;35,(36-L295)*1.836,((36-L295)-(36-J295))*1.836)),0)+IF(F295="PČ",IF(L295&gt;31,0,IF(J295&gt;31,(32-L295)*1.347,((32-L295)-(32-J295))*1.347)),0)+ IF(F295="PČneol",IF(L295&gt;15,0,IF(J295&gt;15,(16-L295)*0.255,((16-L295)-(16-J295))*0.255)),0)+IF(F295="PŽ",IF(L295&gt;31,0,IF(J295&gt;31,(32-L295)*0.255,((32-L295)-(32-J295))*0.255)),0)+IF(F295="EČ",IF(L295&gt;23,0,IF(J295&gt;23,(24-L295)*0.612,((24-L295)-(24-J295))*0.612)),0)+IF(F295="EČneol",IF(L295&gt;7,0,IF(J295&gt;7,(8-L295)*0.204,((8-L295)-(8-J295))*0.204)),0)+IF(F295="EŽ",IF(L295&gt;23,0,IF(J295&gt;23,(24-L295)*0.204,((24-L295)-(24-J295))*0.204)),0)+IF(F295="PT",IF(L295&gt;31,0,IF(J295&gt;31,(32-L295)*0.204,((32-L295)-(32-J295))*0.204)),0)+IF(F295="JOŽ",IF(L295&gt;23,0,IF(J295&gt;23,(24-L295)*0.255,((24-L295)-(24-J295))*0.255)),0)+IF(F295="JPČ",IF(L295&gt;23,0,IF(J295&gt;23,(24-L295)*0.204,((24-L295)-(24-J295))*0.204)),0)+IF(F295="JEČ",IF(L295&gt;15,0,IF(J295&gt;15,(16-L295)*0.102,((16-L295)-(16-J295))*0.102)),0)+IF(F295="JEOF",IF(L295&gt;15,0,IF(J295&gt;15,(16-L295)*0.102,((16-L295)-(16-J295))*0.102)),0)+IF(F295="JnPČ",IF(L295&gt;15,0,IF(J295&gt;15,(16-L295)*0.153,((16-L295)-(16-J295))*0.153)),0)+IF(F295="JnEČ",IF(L295&gt;15,0,IF(J295&gt;15,(16-L295)*0.0765,((16-L295)-(16-J295))*0.0765)),0)+IF(F295="JčPČ",IF(L295&gt;15,0,IF(J295&gt;15,(16-L295)*0.06375,((16-L295)-(16-J295))*0.06375)),0)+IF(F295="JčEČ",IF(L295&gt;15,0,IF(J295&gt;15,(16-L295)*0.051,((16-L295)-(16-J295))*0.051)),0)+IF(F295="NEAK",IF(L295&gt;23,0,IF(J295&gt;23,(24-L295)*0.03444,((24-L295)-(24-J295))*0.03444)),0))</f>
        <v>0</v>
      </c>
      <c r="Q295" s="11">
        <f t="shared" ref="Q295:Q303" si="123">IF(ISERROR(P295*100/N295),0,(P295*100/N295))</f>
        <v>0</v>
      </c>
      <c r="R295" s="10">
        <f t="shared" si="121"/>
        <v>0</v>
      </c>
    </row>
    <row r="296" spans="1:18">
      <c r="A296" s="62">
        <v>3</v>
      </c>
      <c r="B296" s="62"/>
      <c r="C296" s="1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3">
        <f t="shared" si="117"/>
        <v>0</v>
      </c>
      <c r="O296" s="9">
        <f t="shared" si="118"/>
        <v>0</v>
      </c>
      <c r="P296" s="4">
        <f t="shared" si="122"/>
        <v>0</v>
      </c>
      <c r="Q296" s="11">
        <f t="shared" si="123"/>
        <v>0</v>
      </c>
      <c r="R296" s="10">
        <f t="shared" si="121"/>
        <v>0</v>
      </c>
    </row>
    <row r="297" spans="1:18">
      <c r="A297" s="62">
        <v>4</v>
      </c>
      <c r="B297" s="62"/>
      <c r="C297" s="1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3">
        <f t="shared" si="117"/>
        <v>0</v>
      </c>
      <c r="O297" s="9">
        <f t="shared" si="118"/>
        <v>0</v>
      </c>
      <c r="P297" s="4">
        <f t="shared" si="122"/>
        <v>0</v>
      </c>
      <c r="Q297" s="11">
        <f t="shared" si="123"/>
        <v>0</v>
      </c>
      <c r="R297" s="10">
        <f t="shared" si="121"/>
        <v>0</v>
      </c>
    </row>
    <row r="298" spans="1:18">
      <c r="A298" s="62">
        <v>5</v>
      </c>
      <c r="B298" s="62"/>
      <c r="C298" s="1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3">
        <f t="shared" si="117"/>
        <v>0</v>
      </c>
      <c r="O298" s="9">
        <f t="shared" si="118"/>
        <v>0</v>
      </c>
      <c r="P298" s="4">
        <f t="shared" si="122"/>
        <v>0</v>
      </c>
      <c r="Q298" s="11">
        <f t="shared" si="123"/>
        <v>0</v>
      </c>
      <c r="R298" s="10">
        <f t="shared" si="121"/>
        <v>0</v>
      </c>
    </row>
    <row r="299" spans="1:18">
      <c r="A299" s="62">
        <v>6</v>
      </c>
      <c r="B299" s="62"/>
      <c r="C299" s="1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3">
        <f t="shared" si="117"/>
        <v>0</v>
      </c>
      <c r="O299" s="9">
        <f t="shared" si="118"/>
        <v>0</v>
      </c>
      <c r="P299" s="4">
        <f t="shared" si="122"/>
        <v>0</v>
      </c>
      <c r="Q299" s="11">
        <f t="shared" si="123"/>
        <v>0</v>
      </c>
      <c r="R299" s="10">
        <f t="shared" si="121"/>
        <v>0</v>
      </c>
    </row>
    <row r="300" spans="1:18">
      <c r="A300" s="62">
        <v>7</v>
      </c>
      <c r="B300" s="62"/>
      <c r="C300" s="1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3">
        <f t="shared" si="117"/>
        <v>0</v>
      </c>
      <c r="O300" s="9">
        <f t="shared" si="118"/>
        <v>0</v>
      </c>
      <c r="P300" s="4">
        <f t="shared" si="122"/>
        <v>0</v>
      </c>
      <c r="Q300" s="11">
        <f t="shared" si="123"/>
        <v>0</v>
      </c>
      <c r="R300" s="10">
        <f t="shared" si="121"/>
        <v>0</v>
      </c>
    </row>
    <row r="301" spans="1:18">
      <c r="A301" s="62">
        <v>8</v>
      </c>
      <c r="B301" s="62"/>
      <c r="C301" s="1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3">
        <f t="shared" si="117"/>
        <v>0</v>
      </c>
      <c r="O301" s="9">
        <f t="shared" si="118"/>
        <v>0</v>
      </c>
      <c r="P301" s="4">
        <f t="shared" si="122"/>
        <v>0</v>
      </c>
      <c r="Q301" s="11">
        <f t="shared" si="123"/>
        <v>0</v>
      </c>
      <c r="R301" s="10">
        <f t="shared" si="121"/>
        <v>0</v>
      </c>
    </row>
    <row r="302" spans="1:18">
      <c r="A302" s="62">
        <v>9</v>
      </c>
      <c r="B302" s="62"/>
      <c r="C302" s="1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3">
        <f t="shared" si="117"/>
        <v>0</v>
      </c>
      <c r="O302" s="9">
        <f t="shared" si="118"/>
        <v>0</v>
      </c>
      <c r="P302" s="4">
        <f t="shared" si="122"/>
        <v>0</v>
      </c>
      <c r="Q302" s="11">
        <f t="shared" si="123"/>
        <v>0</v>
      </c>
      <c r="R302" s="10">
        <f t="shared" si="121"/>
        <v>0</v>
      </c>
    </row>
    <row r="303" spans="1:18">
      <c r="A303" s="62">
        <v>10</v>
      </c>
      <c r="B303" s="62"/>
      <c r="C303" s="1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3">
        <f t="shared" si="117"/>
        <v>0</v>
      </c>
      <c r="O303" s="9">
        <f t="shared" si="118"/>
        <v>0</v>
      </c>
      <c r="P303" s="4">
        <f t="shared" si="122"/>
        <v>0</v>
      </c>
      <c r="Q303" s="11">
        <f t="shared" si="123"/>
        <v>0</v>
      </c>
      <c r="R303" s="10">
        <f t="shared" si="121"/>
        <v>0</v>
      </c>
    </row>
    <row r="304" spans="1:18">
      <c r="A304" s="74" t="s">
        <v>34</v>
      </c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6"/>
      <c r="R304" s="10">
        <f>SUM(R294:R303)</f>
        <v>0</v>
      </c>
    </row>
    <row r="305" spans="1:18" ht="15.75">
      <c r="A305" s="24" t="s">
        <v>35</v>
      </c>
      <c r="B305" s="2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>
      <c r="A306" s="48" t="s">
        <v>44</v>
      </c>
      <c r="B306" s="48"/>
      <c r="C306" s="48"/>
      <c r="D306" s="48"/>
      <c r="E306" s="48"/>
      <c r="F306" s="48"/>
      <c r="G306" s="48"/>
      <c r="H306" s="48"/>
      <c r="I306" s="48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 s="8" customFormat="1">
      <c r="A307" s="48"/>
      <c r="B307" s="48"/>
      <c r="C307" s="48"/>
      <c r="D307" s="48"/>
      <c r="E307" s="48"/>
      <c r="F307" s="48"/>
      <c r="G307" s="48"/>
      <c r="H307" s="48"/>
      <c r="I307" s="48"/>
      <c r="J307" s="15"/>
      <c r="K307" s="15"/>
      <c r="L307" s="15"/>
      <c r="M307" s="15"/>
      <c r="N307" s="15"/>
      <c r="O307" s="15"/>
      <c r="P307" s="15"/>
      <c r="Q307" s="15"/>
      <c r="R307" s="16"/>
    </row>
    <row r="308" spans="1:18">
      <c r="A308" s="69" t="s">
        <v>56</v>
      </c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58"/>
      <c r="R308" s="8"/>
    </row>
    <row r="309" spans="1:18" ht="18">
      <c r="A309" s="71" t="s">
        <v>28</v>
      </c>
      <c r="B309" s="72"/>
      <c r="C309" s="72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58"/>
      <c r="R309" s="8"/>
    </row>
    <row r="310" spans="1:18">
      <c r="A310" s="69" t="s">
        <v>39</v>
      </c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58"/>
      <c r="R310" s="8"/>
    </row>
    <row r="311" spans="1:18">
      <c r="A311" s="62">
        <v>1</v>
      </c>
      <c r="B311" s="62"/>
      <c r="C311" s="1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3">
        <f t="shared" ref="N311:N320" si="124">(IF(F311="OŽ",IF(L311=1,550.8,IF(L311=2,426.38,IF(L311=3,342.14,IF(L311=4,181.44,IF(L311=5,168.48,IF(L311=6,155.52,IF(L311=7,148.5,IF(L311=8,144,0))))))))+IF(L311&lt;=8,0,IF(L311&lt;=16,137.7,IF(L311&lt;=24,108,IF(L311&lt;=32,80.1,IF(L311&lt;=36,52.2,0)))))-IF(L311&lt;=8,0,IF(L311&lt;=16,(L311-9)*2.754,IF(L311&lt;=24,(L311-17)* 2.754,IF(L311&lt;=32,(L311-25)* 2.754,IF(L311&lt;=36,(L311-33)*2.754,0))))),0)+IF(F311="PČ",IF(L311=1,449,IF(L311=2,314.6,IF(L311=3,238,IF(L311=4,172,IF(L311=5,159,IF(L311=6,145,IF(L311=7,132,IF(L311=8,119,0))))))))+IF(L311&lt;=8,0,IF(L311&lt;=16,88,IF(L311&lt;=24,55,IF(L311&lt;=32,22,0))))-IF(L311&lt;=8,0,IF(L311&lt;=16,(L311-9)*2.245,IF(L311&lt;=24,(L311-17)*2.245,IF(L311&lt;=32,(L311-25)*2.245,0)))),0)+IF(F311="PČneol",IF(L311=1,85,IF(L311=2,64.61,IF(L311=3,50.76,IF(L311=4,16.25,IF(L311=5,15,IF(L311=6,13.75,IF(L311=7,12.5,IF(L311=8,11.25,0))))))))+IF(L311&lt;=8,0,IF(L311&lt;=16,9,0))-IF(L311&lt;=8,0,IF(L311&lt;=16,(L311-9)*0.425,0)),0)+IF(F311="PŽ",IF(L311=1,85,IF(L311=2,59.5,IF(L311=3,45,IF(L311=4,32.5,IF(L311=5,30,IF(L311=6,27.5,IF(L311=7,25,IF(L311=8,22.5,0))))))))+IF(L311&lt;=8,0,IF(L311&lt;=16,19,IF(L311&lt;=24,13,IF(L311&lt;=32,8,0))))-IF(L311&lt;=8,0,IF(L311&lt;=16,(L311-9)*0.425,IF(L311&lt;=24,(L311-17)*0.425,IF(L311&lt;=32,(L311-25)*0.425,0)))),0)+IF(F311="EČ",IF(L311=1,204,IF(L311=2,156.24,IF(L311=3,123.84,IF(L311=4,72,IF(L311=5,66,IF(L311=6,60,IF(L311=7,54,IF(L311=8,48,0))))))))+IF(L311&lt;=8,0,IF(L311&lt;=16,40,IF(L311&lt;=24,25,0)))-IF(L311&lt;=8,0,IF(L311&lt;=16,(L311-9)*1.02,IF(L311&lt;=24,(L311-17)*1.02,0))),0)+IF(F311="EČneol",IF(L311=1,68,IF(L311=2,51.69,IF(L311=3,40.61,IF(L311=4,13,IF(L311=5,12,IF(L311=6,11,IF(L311=7,10,IF(L311=8,9,0)))))))))+IF(F311="EŽ",IF(L311=1,68,IF(L311=2,47.6,IF(L311=3,36,IF(L311=4,18,IF(L311=5,16.5,IF(L311=6,15,IF(L311=7,13.5,IF(L311=8,12,0))))))))+IF(L311&lt;=8,0,IF(L311&lt;=16,10,IF(L311&lt;=24,6,0)))-IF(L311&lt;=8,0,IF(L311&lt;=16,(L311-9)*0.34,IF(L311&lt;=24,(L311-17)*0.34,0))),0)+IF(F311="PT",IF(L311=1,68,IF(L311=2,52.08,IF(L311=3,41.28,IF(L311=4,24,IF(L311=5,22,IF(L311=6,20,IF(L311=7,18,IF(L311=8,16,0))))))))+IF(L311&lt;=8,0,IF(L311&lt;=16,13,IF(L311&lt;=24,9,IF(L311&lt;=32,4,0))))-IF(L311&lt;=8,0,IF(L311&lt;=16,(L311-9)*0.34,IF(L311&lt;=24,(L311-17)*0.34,IF(L311&lt;=32,(L311-25)*0.34,0)))),0)+IF(F311="JOŽ",IF(L311=1,85,IF(L311=2,59.5,IF(L311=3,45,IF(L311=4,32.5,IF(L311=5,30,IF(L311=6,27.5,IF(L311=7,25,IF(L311=8,22.5,0))))))))+IF(L311&lt;=8,0,IF(L311&lt;=16,19,IF(L311&lt;=24,13,0)))-IF(L311&lt;=8,0,IF(L311&lt;=16,(L311-9)*0.425,IF(L311&lt;=24,(L311-17)*0.425,0))),0)+IF(F311="JPČ",IF(L311=1,68,IF(L311=2,47.6,IF(L311=3,36,IF(L311=4,26,IF(L311=5,24,IF(L311=6,22,IF(L311=7,20,IF(L311=8,18,0))))))))+IF(L311&lt;=8,0,IF(L311&lt;=16,13,IF(L311&lt;=24,9,0)))-IF(L311&lt;=8,0,IF(L311&lt;=16,(L311-9)*0.34,IF(L311&lt;=24,(L311-17)*0.34,0))),0)+IF(F311="JEČ",IF(L311=1,34,IF(L311=2,26.04,IF(L311=3,20.6,IF(L311=4,12,IF(L311=5,11,IF(L311=6,10,IF(L311=7,9,IF(L311=8,8,0))))))))+IF(L311&lt;=8,0,IF(L311&lt;=16,6,0))-IF(L311&lt;=8,0,IF(L311&lt;=16,(L311-9)*0.17,0)),0)+IF(F311="JEOF",IF(L311=1,34,IF(L311=2,26.04,IF(L311=3,20.6,IF(L311=4,12,IF(L311=5,11,IF(L311=6,10,IF(L311=7,9,IF(L311=8,8,0))))))))+IF(L311&lt;=8,0,IF(L311&lt;=16,6,0))-IF(L311&lt;=8,0,IF(L311&lt;=16,(L311-9)*0.17,0)),0)+IF(F311="JnPČ",IF(L311=1,51,IF(L311=2,35.7,IF(L311=3,27,IF(L311=4,19.5,IF(L311=5,18,IF(L311=6,16.5,IF(L311=7,15,IF(L311=8,13.5,0))))))))+IF(L311&lt;=8,0,IF(L311&lt;=16,10,0))-IF(L311&lt;=8,0,IF(L311&lt;=16,(L311-9)*0.255,0)),0)+IF(F311="JnEČ",IF(L311=1,25.5,IF(L311=2,19.53,IF(L311=3,15.48,IF(L311=4,9,IF(L311=5,8.25,IF(L311=6,7.5,IF(L311=7,6.75,IF(L311=8,6,0))))))))+IF(L311&lt;=8,0,IF(L311&lt;=16,5,0))-IF(L311&lt;=8,0,IF(L311&lt;=16,(L311-9)*0.1275,0)),0)+IF(F311="JčPČ",IF(L311=1,21.25,IF(L311=2,14.5,IF(L311=3,11.5,IF(L311=4,7,IF(L311=5,6.5,IF(L311=6,6,IF(L311=7,5.5,IF(L311=8,5,0))))))))+IF(L311&lt;=8,0,IF(L311&lt;=16,4,0))-IF(L311&lt;=8,0,IF(L311&lt;=16,(L311-9)*0.10625,0)),0)+IF(F311="JčEČ",IF(L311=1,17,IF(L311=2,13.02,IF(L311=3,10.32,IF(L311=4,6,IF(L311=5,5.5,IF(L311=6,5,IF(L311=7,4.5,IF(L311=8,4,0))))))))+IF(L311&lt;=8,0,IF(L311&lt;=16,3,0))-IF(L311&lt;=8,0,IF(L311&lt;=16,(L311-9)*0.085,0)),0)+IF(F311="NEAK",IF(L311=1,11.48,IF(L311=2,8.79,IF(L311=3,6.97,IF(L311=4,4.05,IF(L311=5,3.71,IF(L311=6,3.38,IF(L311=7,3.04,IF(L311=8,2.7,0))))))))+IF(L311&lt;=8,0,IF(L311&lt;=16,2,IF(L311&lt;=24,1.3,0)))-IF(L311&lt;=8,0,IF(L311&lt;=16,(L311-9)*0.0574,IF(L311&lt;=24,(L311-17)*0.0574,0))),0))*IF(L311&lt;0,1,IF(OR(F311="PČ",F311="PŽ",F311="PT"),IF(J311&lt;32,J311/32,1),1))* IF(L311&lt;0,1,IF(OR(F311="EČ",F311="EŽ",F311="JOŽ",F311="JPČ",F311="NEAK"),IF(J311&lt;24,J311/24,1),1))*IF(L311&lt;0,1,IF(OR(F311="PČneol",F311="JEČ",F311="JEOF",F311="JnPČ",F311="JnEČ",F311="JčPČ",F311="JčEČ"),IF(J311&lt;16,J311/16,1),1))*IF(L311&lt;0,1,IF(F311="EČneol",IF(J311&lt;8,J311/8,1),1))</f>
        <v>0</v>
      </c>
      <c r="O311" s="9">
        <f t="shared" ref="O311:O320" si="125">IF(F311="OŽ",N311,IF(H311="Ne",IF(J311*0.3&lt;J311-L311,N311,0),IF(J311*0.1&lt;J311-L311,N311,0)))</f>
        <v>0</v>
      </c>
      <c r="P311" s="4">
        <f t="shared" ref="P311" si="126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" si="127">IF(ISERROR(P311*100/N311),0,(P311*100/N311))</f>
        <v>0</v>
      </c>
      <c r="R311" s="10">
        <f t="shared" ref="R311:R320" si="128">IF(Q311&lt;=30,O311+P311,O311+O311*0.3)*IF(G311=1,0.4,IF(G311=2,0.75,IF(G311="1 (kas 4 m. 1 k. nerengiamos)",0.52,1)))*IF(D311="olimpinė",1,IF(M311="Ne",0.5,1))*IF(OR(A$5="Lietuvos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federacija"),IF(OR(J311&lt;8,K311&lt;16),0,1),1)*E311*IF(I311&lt;=1,1,1/I311)*IF(OR(A$5="Lietuvos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2" spans="1:18">
      <c r="A312" s="62">
        <v>2</v>
      </c>
      <c r="B312" s="62"/>
      <c r="C312" s="1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3">
        <f t="shared" si="124"/>
        <v>0</v>
      </c>
      <c r="O312" s="9">
        <f t="shared" si="125"/>
        <v>0</v>
      </c>
      <c r="P312" s="4">
        <f t="shared" ref="P312:P320" si="129">IF(O312=0,0,IF(F312="OŽ",IF(L312&gt;35,0,IF(J312&gt;35,(36-L312)*1.836,((36-L312)-(36-J312))*1.836)),0)+IF(F312="PČ",IF(L312&gt;31,0,IF(J312&gt;31,(32-L312)*1.347,((32-L312)-(32-J312))*1.347)),0)+ IF(F312="PČneol",IF(L312&gt;15,0,IF(J312&gt;15,(16-L312)*0.255,((16-L312)-(16-J312))*0.255)),0)+IF(F312="PŽ",IF(L312&gt;31,0,IF(J312&gt;31,(32-L312)*0.255,((32-L312)-(32-J312))*0.255)),0)+IF(F312="EČ",IF(L312&gt;23,0,IF(J312&gt;23,(24-L312)*0.612,((24-L312)-(24-J312))*0.612)),0)+IF(F312="EČneol",IF(L312&gt;7,0,IF(J312&gt;7,(8-L312)*0.204,((8-L312)-(8-J312))*0.204)),0)+IF(F312="EŽ",IF(L312&gt;23,0,IF(J312&gt;23,(24-L312)*0.204,((24-L312)-(24-J312))*0.204)),0)+IF(F312="PT",IF(L312&gt;31,0,IF(J312&gt;31,(32-L312)*0.204,((32-L312)-(32-J312))*0.204)),0)+IF(F312="JOŽ",IF(L312&gt;23,0,IF(J312&gt;23,(24-L312)*0.255,((24-L312)-(24-J312))*0.255)),0)+IF(F312="JPČ",IF(L312&gt;23,0,IF(J312&gt;23,(24-L312)*0.204,((24-L312)-(24-J312))*0.204)),0)+IF(F312="JEČ",IF(L312&gt;15,0,IF(J312&gt;15,(16-L312)*0.102,((16-L312)-(16-J312))*0.102)),0)+IF(F312="JEOF",IF(L312&gt;15,0,IF(J312&gt;15,(16-L312)*0.102,((16-L312)-(16-J312))*0.102)),0)+IF(F312="JnPČ",IF(L312&gt;15,0,IF(J312&gt;15,(16-L312)*0.153,((16-L312)-(16-J312))*0.153)),0)+IF(F312="JnEČ",IF(L312&gt;15,0,IF(J312&gt;15,(16-L312)*0.0765,((16-L312)-(16-J312))*0.0765)),0)+IF(F312="JčPČ",IF(L312&gt;15,0,IF(J312&gt;15,(16-L312)*0.06375,((16-L312)-(16-J312))*0.06375)),0)+IF(F312="JčEČ",IF(L312&gt;15,0,IF(J312&gt;15,(16-L312)*0.051,((16-L312)-(16-J312))*0.051)),0)+IF(F312="NEAK",IF(L312&gt;23,0,IF(J312&gt;23,(24-L312)*0.03444,((24-L312)-(24-J312))*0.03444)),0))</f>
        <v>0</v>
      </c>
      <c r="Q312" s="11">
        <f t="shared" ref="Q312:Q320" si="130">IF(ISERROR(P312*100/N312),0,(P312*100/N312))</f>
        <v>0</v>
      </c>
      <c r="R312" s="10">
        <f t="shared" si="128"/>
        <v>0</v>
      </c>
    </row>
    <row r="313" spans="1:18">
      <c r="A313" s="62">
        <v>3</v>
      </c>
      <c r="B313" s="62"/>
      <c r="C313" s="1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3">
        <f t="shared" si="124"/>
        <v>0</v>
      </c>
      <c r="O313" s="9">
        <f t="shared" si="125"/>
        <v>0</v>
      </c>
      <c r="P313" s="4">
        <f t="shared" si="129"/>
        <v>0</v>
      </c>
      <c r="Q313" s="11">
        <f t="shared" si="130"/>
        <v>0</v>
      </c>
      <c r="R313" s="10">
        <f t="shared" si="128"/>
        <v>0</v>
      </c>
    </row>
    <row r="314" spans="1:18">
      <c r="A314" s="62">
        <v>4</v>
      </c>
      <c r="B314" s="62"/>
      <c r="C314" s="1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3">
        <f t="shared" si="124"/>
        <v>0</v>
      </c>
      <c r="O314" s="9">
        <f t="shared" si="125"/>
        <v>0</v>
      </c>
      <c r="P314" s="4">
        <f t="shared" si="129"/>
        <v>0</v>
      </c>
      <c r="Q314" s="11">
        <f t="shared" si="130"/>
        <v>0</v>
      </c>
      <c r="R314" s="10">
        <f t="shared" si="128"/>
        <v>0</v>
      </c>
    </row>
    <row r="315" spans="1:18">
      <c r="A315" s="62">
        <v>5</v>
      </c>
      <c r="B315" s="62"/>
      <c r="C315" s="1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3">
        <f t="shared" si="124"/>
        <v>0</v>
      </c>
      <c r="O315" s="9">
        <f t="shared" si="125"/>
        <v>0</v>
      </c>
      <c r="P315" s="4">
        <f t="shared" si="129"/>
        <v>0</v>
      </c>
      <c r="Q315" s="11">
        <f t="shared" si="130"/>
        <v>0</v>
      </c>
      <c r="R315" s="10">
        <f t="shared" si="128"/>
        <v>0</v>
      </c>
    </row>
    <row r="316" spans="1:18">
      <c r="A316" s="62">
        <v>6</v>
      </c>
      <c r="B316" s="62"/>
      <c r="C316" s="1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3">
        <f t="shared" si="124"/>
        <v>0</v>
      </c>
      <c r="O316" s="9">
        <f t="shared" si="125"/>
        <v>0</v>
      </c>
      <c r="P316" s="4">
        <f t="shared" si="129"/>
        <v>0</v>
      </c>
      <c r="Q316" s="11">
        <f t="shared" si="130"/>
        <v>0</v>
      </c>
      <c r="R316" s="10">
        <f t="shared" si="128"/>
        <v>0</v>
      </c>
    </row>
    <row r="317" spans="1:18">
      <c r="A317" s="62">
        <v>7</v>
      </c>
      <c r="B317" s="62"/>
      <c r="C317" s="1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3">
        <f t="shared" si="124"/>
        <v>0</v>
      </c>
      <c r="O317" s="9">
        <f t="shared" si="125"/>
        <v>0</v>
      </c>
      <c r="P317" s="4">
        <f t="shared" si="129"/>
        <v>0</v>
      </c>
      <c r="Q317" s="11">
        <f t="shared" si="130"/>
        <v>0</v>
      </c>
      <c r="R317" s="10">
        <f t="shared" si="128"/>
        <v>0</v>
      </c>
    </row>
    <row r="318" spans="1:18">
      <c r="A318" s="62">
        <v>8</v>
      </c>
      <c r="B318" s="62"/>
      <c r="C318" s="1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3">
        <f t="shared" si="124"/>
        <v>0</v>
      </c>
      <c r="O318" s="9">
        <f t="shared" si="125"/>
        <v>0</v>
      </c>
      <c r="P318" s="4">
        <f t="shared" si="129"/>
        <v>0</v>
      </c>
      <c r="Q318" s="11">
        <f t="shared" si="130"/>
        <v>0</v>
      </c>
      <c r="R318" s="10">
        <f t="shared" si="128"/>
        <v>0</v>
      </c>
    </row>
    <row r="319" spans="1:18">
      <c r="A319" s="62">
        <v>9</v>
      </c>
      <c r="B319" s="62"/>
      <c r="C319" s="1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3">
        <f t="shared" si="124"/>
        <v>0</v>
      </c>
      <c r="O319" s="9">
        <f t="shared" si="125"/>
        <v>0</v>
      </c>
      <c r="P319" s="4">
        <f t="shared" si="129"/>
        <v>0</v>
      </c>
      <c r="Q319" s="11">
        <f t="shared" si="130"/>
        <v>0</v>
      </c>
      <c r="R319" s="10">
        <f t="shared" si="128"/>
        <v>0</v>
      </c>
    </row>
    <row r="320" spans="1:18">
      <c r="A320" s="62">
        <v>10</v>
      </c>
      <c r="B320" s="62"/>
      <c r="C320" s="1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3">
        <f t="shared" si="124"/>
        <v>0</v>
      </c>
      <c r="O320" s="9">
        <f t="shared" si="125"/>
        <v>0</v>
      </c>
      <c r="P320" s="4">
        <f t="shared" si="129"/>
        <v>0</v>
      </c>
      <c r="Q320" s="11">
        <f t="shared" si="130"/>
        <v>0</v>
      </c>
      <c r="R320" s="10">
        <f t="shared" si="128"/>
        <v>0</v>
      </c>
    </row>
    <row r="321" spans="1:18">
      <c r="A321" s="74" t="s">
        <v>34</v>
      </c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6"/>
      <c r="R321" s="10">
        <f>SUM(R311:R320)</f>
        <v>0</v>
      </c>
    </row>
    <row r="322" spans="1:18" ht="15.75">
      <c r="A322" s="24" t="s">
        <v>35</v>
      </c>
      <c r="B322" s="2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>
      <c r="A323" s="48" t="s">
        <v>44</v>
      </c>
      <c r="B323" s="48"/>
      <c r="C323" s="48"/>
      <c r="D323" s="48"/>
      <c r="E323" s="48"/>
      <c r="F323" s="48"/>
      <c r="G323" s="48"/>
      <c r="H323" s="48"/>
      <c r="I323" s="48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 s="8" customFormat="1">
      <c r="A324" s="48"/>
      <c r="B324" s="48"/>
      <c r="C324" s="48"/>
      <c r="D324" s="48"/>
      <c r="E324" s="48"/>
      <c r="F324" s="48"/>
      <c r="G324" s="48"/>
      <c r="H324" s="48"/>
      <c r="I324" s="48"/>
      <c r="J324" s="15"/>
      <c r="K324" s="15"/>
      <c r="L324" s="15"/>
      <c r="M324" s="15"/>
      <c r="N324" s="15"/>
      <c r="O324" s="15"/>
      <c r="P324" s="15"/>
      <c r="Q324" s="15"/>
      <c r="R324" s="16"/>
    </row>
    <row r="325" spans="1:18">
      <c r="A325" s="69" t="s">
        <v>56</v>
      </c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58"/>
      <c r="R325" s="8"/>
    </row>
    <row r="326" spans="1:18" ht="18">
      <c r="A326" s="71" t="s">
        <v>28</v>
      </c>
      <c r="B326" s="72"/>
      <c r="C326" s="72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58"/>
      <c r="R326" s="8"/>
    </row>
    <row r="327" spans="1:18">
      <c r="A327" s="69" t="s">
        <v>39</v>
      </c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58"/>
      <c r="R327" s="8"/>
    </row>
    <row r="328" spans="1:18">
      <c r="A328" s="62">
        <v>1</v>
      </c>
      <c r="B328" s="62"/>
      <c r="C328" s="1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3">
        <f t="shared" ref="N328:N337" si="131">(IF(F328="OŽ",IF(L328=1,550.8,IF(L328=2,426.38,IF(L328=3,342.14,IF(L328=4,181.44,IF(L328=5,168.48,IF(L328=6,155.52,IF(L328=7,148.5,IF(L328=8,144,0))))))))+IF(L328&lt;=8,0,IF(L328&lt;=16,137.7,IF(L328&lt;=24,108,IF(L328&lt;=32,80.1,IF(L328&lt;=36,52.2,0)))))-IF(L328&lt;=8,0,IF(L328&lt;=16,(L328-9)*2.754,IF(L328&lt;=24,(L328-17)* 2.754,IF(L328&lt;=32,(L328-25)* 2.754,IF(L328&lt;=36,(L328-33)*2.754,0))))),0)+IF(F328="PČ",IF(L328=1,449,IF(L328=2,314.6,IF(L328=3,238,IF(L328=4,172,IF(L328=5,159,IF(L328=6,145,IF(L328=7,132,IF(L328=8,119,0))))))))+IF(L328&lt;=8,0,IF(L328&lt;=16,88,IF(L328&lt;=24,55,IF(L328&lt;=32,22,0))))-IF(L328&lt;=8,0,IF(L328&lt;=16,(L328-9)*2.245,IF(L328&lt;=24,(L328-17)*2.245,IF(L328&lt;=32,(L328-25)*2.245,0)))),0)+IF(F328="PČneol",IF(L328=1,85,IF(L328=2,64.61,IF(L328=3,50.76,IF(L328=4,16.25,IF(L328=5,15,IF(L328=6,13.75,IF(L328=7,12.5,IF(L328=8,11.25,0))))))))+IF(L328&lt;=8,0,IF(L328&lt;=16,9,0))-IF(L328&lt;=8,0,IF(L328&lt;=16,(L328-9)*0.425,0)),0)+IF(F328="PŽ",IF(L328=1,85,IF(L328=2,59.5,IF(L328=3,45,IF(L328=4,32.5,IF(L328=5,30,IF(L328=6,27.5,IF(L328=7,25,IF(L328=8,22.5,0))))))))+IF(L328&lt;=8,0,IF(L328&lt;=16,19,IF(L328&lt;=24,13,IF(L328&lt;=32,8,0))))-IF(L328&lt;=8,0,IF(L328&lt;=16,(L328-9)*0.425,IF(L328&lt;=24,(L328-17)*0.425,IF(L328&lt;=32,(L328-25)*0.425,0)))),0)+IF(F328="EČ",IF(L328=1,204,IF(L328=2,156.24,IF(L328=3,123.84,IF(L328=4,72,IF(L328=5,66,IF(L328=6,60,IF(L328=7,54,IF(L328=8,48,0))))))))+IF(L328&lt;=8,0,IF(L328&lt;=16,40,IF(L328&lt;=24,25,0)))-IF(L328&lt;=8,0,IF(L328&lt;=16,(L328-9)*1.02,IF(L328&lt;=24,(L328-17)*1.02,0))),0)+IF(F328="EČneol",IF(L328=1,68,IF(L328=2,51.69,IF(L328=3,40.61,IF(L328=4,13,IF(L328=5,12,IF(L328=6,11,IF(L328=7,10,IF(L328=8,9,0)))))))))+IF(F328="EŽ",IF(L328=1,68,IF(L328=2,47.6,IF(L328=3,36,IF(L328=4,18,IF(L328=5,16.5,IF(L328=6,15,IF(L328=7,13.5,IF(L328=8,12,0))))))))+IF(L328&lt;=8,0,IF(L328&lt;=16,10,IF(L328&lt;=24,6,0)))-IF(L328&lt;=8,0,IF(L328&lt;=16,(L328-9)*0.34,IF(L328&lt;=24,(L328-17)*0.34,0))),0)+IF(F328="PT",IF(L328=1,68,IF(L328=2,52.08,IF(L328=3,41.28,IF(L328=4,24,IF(L328=5,22,IF(L328=6,20,IF(L328=7,18,IF(L328=8,16,0))))))))+IF(L328&lt;=8,0,IF(L328&lt;=16,13,IF(L328&lt;=24,9,IF(L328&lt;=32,4,0))))-IF(L328&lt;=8,0,IF(L328&lt;=16,(L328-9)*0.34,IF(L328&lt;=24,(L328-17)*0.34,IF(L328&lt;=32,(L328-25)*0.34,0)))),0)+IF(F328="JOŽ",IF(L328=1,85,IF(L328=2,59.5,IF(L328=3,45,IF(L328=4,32.5,IF(L328=5,30,IF(L328=6,27.5,IF(L328=7,25,IF(L328=8,22.5,0))))))))+IF(L328&lt;=8,0,IF(L328&lt;=16,19,IF(L328&lt;=24,13,0)))-IF(L328&lt;=8,0,IF(L328&lt;=16,(L328-9)*0.425,IF(L328&lt;=24,(L328-17)*0.425,0))),0)+IF(F328="JPČ",IF(L328=1,68,IF(L328=2,47.6,IF(L328=3,36,IF(L328=4,26,IF(L328=5,24,IF(L328=6,22,IF(L328=7,20,IF(L328=8,18,0))))))))+IF(L328&lt;=8,0,IF(L328&lt;=16,13,IF(L328&lt;=24,9,0)))-IF(L328&lt;=8,0,IF(L328&lt;=16,(L328-9)*0.34,IF(L328&lt;=24,(L328-17)*0.34,0))),0)+IF(F328="JEČ",IF(L328=1,34,IF(L328=2,26.04,IF(L328=3,20.6,IF(L328=4,12,IF(L328=5,11,IF(L328=6,10,IF(L328=7,9,IF(L328=8,8,0))))))))+IF(L328&lt;=8,0,IF(L328&lt;=16,6,0))-IF(L328&lt;=8,0,IF(L328&lt;=16,(L328-9)*0.17,0)),0)+IF(F328="JEOF",IF(L328=1,34,IF(L328=2,26.04,IF(L328=3,20.6,IF(L328=4,12,IF(L328=5,11,IF(L328=6,10,IF(L328=7,9,IF(L328=8,8,0))))))))+IF(L328&lt;=8,0,IF(L328&lt;=16,6,0))-IF(L328&lt;=8,0,IF(L328&lt;=16,(L328-9)*0.17,0)),0)+IF(F328="JnPČ",IF(L328=1,51,IF(L328=2,35.7,IF(L328=3,27,IF(L328=4,19.5,IF(L328=5,18,IF(L328=6,16.5,IF(L328=7,15,IF(L328=8,13.5,0))))))))+IF(L328&lt;=8,0,IF(L328&lt;=16,10,0))-IF(L328&lt;=8,0,IF(L328&lt;=16,(L328-9)*0.255,0)),0)+IF(F328="JnEČ",IF(L328=1,25.5,IF(L328=2,19.53,IF(L328=3,15.48,IF(L328=4,9,IF(L328=5,8.25,IF(L328=6,7.5,IF(L328=7,6.75,IF(L328=8,6,0))))))))+IF(L328&lt;=8,0,IF(L328&lt;=16,5,0))-IF(L328&lt;=8,0,IF(L328&lt;=16,(L328-9)*0.1275,0)),0)+IF(F328="JčPČ",IF(L328=1,21.25,IF(L328=2,14.5,IF(L328=3,11.5,IF(L328=4,7,IF(L328=5,6.5,IF(L328=6,6,IF(L328=7,5.5,IF(L328=8,5,0))))))))+IF(L328&lt;=8,0,IF(L328&lt;=16,4,0))-IF(L328&lt;=8,0,IF(L328&lt;=16,(L328-9)*0.10625,0)),0)+IF(F328="JčEČ",IF(L328=1,17,IF(L328=2,13.02,IF(L328=3,10.32,IF(L328=4,6,IF(L328=5,5.5,IF(L328=6,5,IF(L328=7,4.5,IF(L328=8,4,0))))))))+IF(L328&lt;=8,0,IF(L328&lt;=16,3,0))-IF(L328&lt;=8,0,IF(L328&lt;=16,(L328-9)*0.085,0)),0)+IF(F328="NEAK",IF(L328=1,11.48,IF(L328=2,8.79,IF(L328=3,6.97,IF(L328=4,4.05,IF(L328=5,3.71,IF(L328=6,3.38,IF(L328=7,3.04,IF(L328=8,2.7,0))))))))+IF(L328&lt;=8,0,IF(L328&lt;=16,2,IF(L328&lt;=24,1.3,0)))-IF(L328&lt;=8,0,IF(L328&lt;=16,(L328-9)*0.0574,IF(L328&lt;=24,(L328-17)*0.0574,0))),0))*IF(L328&lt;0,1,IF(OR(F328="PČ",F328="PŽ",F328="PT"),IF(J328&lt;32,J328/32,1),1))* IF(L328&lt;0,1,IF(OR(F328="EČ",F328="EŽ",F328="JOŽ",F328="JPČ",F328="NEAK"),IF(J328&lt;24,J328/24,1),1))*IF(L328&lt;0,1,IF(OR(F328="PČneol",F328="JEČ",F328="JEOF",F328="JnPČ",F328="JnEČ",F328="JčPČ",F328="JčEČ"),IF(J328&lt;16,J328/16,1),1))*IF(L328&lt;0,1,IF(F328="EČneol",IF(J328&lt;8,J328/8,1),1))</f>
        <v>0</v>
      </c>
      <c r="O328" s="9">
        <f t="shared" ref="O328:O337" si="132">IF(F328="OŽ",N328,IF(H328="Ne",IF(J328*0.3&lt;J328-L328,N328,0),IF(J328*0.1&lt;J328-L328,N328,0)))</f>
        <v>0</v>
      </c>
      <c r="P328" s="4">
        <f t="shared" ref="P328" si="133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" si="134">IF(ISERROR(P328*100/N328),0,(P328*100/N328))</f>
        <v>0</v>
      </c>
      <c r="R328" s="10">
        <f t="shared" ref="R328:R337" si="135">IF(Q328&lt;=30,O328+P328,O328+O328*0.3)*IF(G328=1,0.4,IF(G328=2,0.75,IF(G328="1 (kas 4 m. 1 k. nerengiamos)",0.52,1)))*IF(D328="olimpinė",1,IF(M328="Ne",0.5,1))*IF(OR(A$5="Lietuvos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federacija"),IF(OR(J328&lt;8,K328&lt;16),0,1),1)*E328*IF(I328&lt;=1,1,1/I328)*IF(OR(A$5="Lietuvos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9" spans="1:18">
      <c r="A329" s="62">
        <v>2</v>
      </c>
      <c r="B329" s="62"/>
      <c r="C329" s="1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3">
        <f t="shared" si="131"/>
        <v>0</v>
      </c>
      <c r="O329" s="9">
        <f t="shared" si="132"/>
        <v>0</v>
      </c>
      <c r="P329" s="4">
        <f t="shared" ref="P329:P337" si="136">IF(O329=0,0,IF(F329="OŽ",IF(L329&gt;35,0,IF(J329&gt;35,(36-L329)*1.836,((36-L329)-(36-J329))*1.836)),0)+IF(F329="PČ",IF(L329&gt;31,0,IF(J329&gt;31,(32-L329)*1.347,((32-L329)-(32-J329))*1.347)),0)+ IF(F329="PČneol",IF(L329&gt;15,0,IF(J329&gt;15,(16-L329)*0.255,((16-L329)-(16-J329))*0.255)),0)+IF(F329="PŽ",IF(L329&gt;31,0,IF(J329&gt;31,(32-L329)*0.255,((32-L329)-(32-J329))*0.255)),0)+IF(F329="EČ",IF(L329&gt;23,0,IF(J329&gt;23,(24-L329)*0.612,((24-L329)-(24-J329))*0.612)),0)+IF(F329="EČneol",IF(L329&gt;7,0,IF(J329&gt;7,(8-L329)*0.204,((8-L329)-(8-J329))*0.204)),0)+IF(F329="EŽ",IF(L329&gt;23,0,IF(J329&gt;23,(24-L329)*0.204,((24-L329)-(24-J329))*0.204)),0)+IF(F329="PT",IF(L329&gt;31,0,IF(J329&gt;31,(32-L329)*0.204,((32-L329)-(32-J329))*0.204)),0)+IF(F329="JOŽ",IF(L329&gt;23,0,IF(J329&gt;23,(24-L329)*0.255,((24-L329)-(24-J329))*0.255)),0)+IF(F329="JPČ",IF(L329&gt;23,0,IF(J329&gt;23,(24-L329)*0.204,((24-L329)-(24-J329))*0.204)),0)+IF(F329="JEČ",IF(L329&gt;15,0,IF(J329&gt;15,(16-L329)*0.102,((16-L329)-(16-J329))*0.102)),0)+IF(F329="JEOF",IF(L329&gt;15,0,IF(J329&gt;15,(16-L329)*0.102,((16-L329)-(16-J329))*0.102)),0)+IF(F329="JnPČ",IF(L329&gt;15,0,IF(J329&gt;15,(16-L329)*0.153,((16-L329)-(16-J329))*0.153)),0)+IF(F329="JnEČ",IF(L329&gt;15,0,IF(J329&gt;15,(16-L329)*0.0765,((16-L329)-(16-J329))*0.0765)),0)+IF(F329="JčPČ",IF(L329&gt;15,0,IF(J329&gt;15,(16-L329)*0.06375,((16-L329)-(16-J329))*0.06375)),0)+IF(F329="JčEČ",IF(L329&gt;15,0,IF(J329&gt;15,(16-L329)*0.051,((16-L329)-(16-J329))*0.051)),0)+IF(F329="NEAK",IF(L329&gt;23,0,IF(J329&gt;23,(24-L329)*0.03444,((24-L329)-(24-J329))*0.03444)),0))</f>
        <v>0</v>
      </c>
      <c r="Q329" s="11">
        <f t="shared" ref="Q329:Q337" si="137">IF(ISERROR(P329*100/N329),0,(P329*100/N329))</f>
        <v>0</v>
      </c>
      <c r="R329" s="10">
        <f t="shared" si="135"/>
        <v>0</v>
      </c>
    </row>
    <row r="330" spans="1:18">
      <c r="A330" s="62">
        <v>3</v>
      </c>
      <c r="B330" s="62"/>
      <c r="C330" s="1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3">
        <f t="shared" si="131"/>
        <v>0</v>
      </c>
      <c r="O330" s="9">
        <f t="shared" si="132"/>
        <v>0</v>
      </c>
      <c r="P330" s="4">
        <f t="shared" si="136"/>
        <v>0</v>
      </c>
      <c r="Q330" s="11">
        <f t="shared" si="137"/>
        <v>0</v>
      </c>
      <c r="R330" s="10">
        <f t="shared" si="135"/>
        <v>0</v>
      </c>
    </row>
    <row r="331" spans="1:18">
      <c r="A331" s="62">
        <v>4</v>
      </c>
      <c r="B331" s="62"/>
      <c r="C331" s="1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3">
        <f t="shared" si="131"/>
        <v>0</v>
      </c>
      <c r="O331" s="9">
        <f t="shared" si="132"/>
        <v>0</v>
      </c>
      <c r="P331" s="4">
        <f t="shared" si="136"/>
        <v>0</v>
      </c>
      <c r="Q331" s="11">
        <f t="shared" si="137"/>
        <v>0</v>
      </c>
      <c r="R331" s="10">
        <f t="shared" si="135"/>
        <v>0</v>
      </c>
    </row>
    <row r="332" spans="1:18">
      <c r="A332" s="62">
        <v>5</v>
      </c>
      <c r="B332" s="62"/>
      <c r="C332" s="1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3">
        <f t="shared" si="131"/>
        <v>0</v>
      </c>
      <c r="O332" s="9">
        <f t="shared" si="132"/>
        <v>0</v>
      </c>
      <c r="P332" s="4">
        <f t="shared" si="136"/>
        <v>0</v>
      </c>
      <c r="Q332" s="11">
        <f t="shared" si="137"/>
        <v>0</v>
      </c>
      <c r="R332" s="10">
        <f t="shared" si="135"/>
        <v>0</v>
      </c>
    </row>
    <row r="333" spans="1:18">
      <c r="A333" s="62">
        <v>6</v>
      </c>
      <c r="B333" s="62"/>
      <c r="C333" s="1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3">
        <f t="shared" si="131"/>
        <v>0</v>
      </c>
      <c r="O333" s="9">
        <f t="shared" si="132"/>
        <v>0</v>
      </c>
      <c r="P333" s="4">
        <f t="shared" si="136"/>
        <v>0</v>
      </c>
      <c r="Q333" s="11">
        <f t="shared" si="137"/>
        <v>0</v>
      </c>
      <c r="R333" s="10">
        <f t="shared" si="135"/>
        <v>0</v>
      </c>
    </row>
    <row r="334" spans="1:18">
      <c r="A334" s="62">
        <v>7</v>
      </c>
      <c r="B334" s="62"/>
      <c r="C334" s="1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3">
        <f t="shared" si="131"/>
        <v>0</v>
      </c>
      <c r="O334" s="9">
        <f t="shared" si="132"/>
        <v>0</v>
      </c>
      <c r="P334" s="4">
        <f t="shared" si="136"/>
        <v>0</v>
      </c>
      <c r="Q334" s="11">
        <f t="shared" si="137"/>
        <v>0</v>
      </c>
      <c r="R334" s="10">
        <f t="shared" si="135"/>
        <v>0</v>
      </c>
    </row>
    <row r="335" spans="1:18">
      <c r="A335" s="62">
        <v>8</v>
      </c>
      <c r="B335" s="62"/>
      <c r="C335" s="1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3">
        <f t="shared" si="131"/>
        <v>0</v>
      </c>
      <c r="O335" s="9">
        <f t="shared" si="132"/>
        <v>0</v>
      </c>
      <c r="P335" s="4">
        <f t="shared" si="136"/>
        <v>0</v>
      </c>
      <c r="Q335" s="11">
        <f t="shared" si="137"/>
        <v>0</v>
      </c>
      <c r="R335" s="10">
        <f t="shared" si="135"/>
        <v>0</v>
      </c>
    </row>
    <row r="336" spans="1:18">
      <c r="A336" s="62">
        <v>9</v>
      </c>
      <c r="B336" s="62"/>
      <c r="C336" s="1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3">
        <f t="shared" si="131"/>
        <v>0</v>
      </c>
      <c r="O336" s="9">
        <f t="shared" si="132"/>
        <v>0</v>
      </c>
      <c r="P336" s="4">
        <f t="shared" si="136"/>
        <v>0</v>
      </c>
      <c r="Q336" s="11">
        <f t="shared" si="137"/>
        <v>0</v>
      </c>
      <c r="R336" s="10">
        <f t="shared" si="135"/>
        <v>0</v>
      </c>
    </row>
    <row r="337" spans="1:18">
      <c r="A337" s="62">
        <v>10</v>
      </c>
      <c r="B337" s="62"/>
      <c r="C337" s="1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3">
        <f t="shared" si="131"/>
        <v>0</v>
      </c>
      <c r="O337" s="9">
        <f t="shared" si="132"/>
        <v>0</v>
      </c>
      <c r="P337" s="4">
        <f t="shared" si="136"/>
        <v>0</v>
      </c>
      <c r="Q337" s="11">
        <f t="shared" si="137"/>
        <v>0</v>
      </c>
      <c r="R337" s="10">
        <f t="shared" si="135"/>
        <v>0</v>
      </c>
    </row>
    <row r="338" spans="1:18">
      <c r="A338" s="74" t="s">
        <v>34</v>
      </c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6"/>
      <c r="R338" s="10">
        <f>SUM(R328:R337)</f>
        <v>0</v>
      </c>
    </row>
    <row r="339" spans="1:18" ht="15.75">
      <c r="A339" s="24" t="s">
        <v>35</v>
      </c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>
      <c r="A340" s="48" t="s">
        <v>44</v>
      </c>
      <c r="B340" s="48"/>
      <c r="C340" s="48"/>
      <c r="D340" s="48"/>
      <c r="E340" s="48"/>
      <c r="F340" s="48"/>
      <c r="G340" s="48"/>
      <c r="H340" s="48"/>
      <c r="I340" s="48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 s="8" customFormat="1">
      <c r="A341" s="48"/>
      <c r="B341" s="48"/>
      <c r="C341" s="48"/>
      <c r="D341" s="48"/>
      <c r="E341" s="48"/>
      <c r="F341" s="48"/>
      <c r="G341" s="48"/>
      <c r="H341" s="48"/>
      <c r="I341" s="48"/>
      <c r="J341" s="15"/>
      <c r="K341" s="15"/>
      <c r="L341" s="15"/>
      <c r="M341" s="15"/>
      <c r="N341" s="15"/>
      <c r="O341" s="15"/>
      <c r="P341" s="15"/>
      <c r="Q341" s="15"/>
      <c r="R341" s="16"/>
    </row>
    <row r="342" spans="1:18" ht="13.9" customHeight="1">
      <c r="A342" s="69" t="s">
        <v>56</v>
      </c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58"/>
      <c r="R342" s="8"/>
    </row>
    <row r="343" spans="1:18" ht="16.899999999999999" customHeight="1">
      <c r="A343" s="71" t="s">
        <v>28</v>
      </c>
      <c r="B343" s="72"/>
      <c r="C343" s="72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58"/>
      <c r="R343" s="8"/>
    </row>
    <row r="344" spans="1:18" ht="15.6" customHeight="1">
      <c r="A344" s="69" t="s">
        <v>39</v>
      </c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58"/>
      <c r="R344" s="8"/>
    </row>
    <row r="345" spans="1:18" ht="13.9" customHeight="1">
      <c r="A345" s="62">
        <v>1</v>
      </c>
      <c r="B345" s="62"/>
      <c r="C345" s="1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3">
        <f t="shared" ref="N345:N354" si="138">(IF(F345="OŽ",IF(L345=1,550.8,IF(L345=2,426.38,IF(L345=3,342.14,IF(L345=4,181.44,IF(L345=5,168.48,IF(L345=6,155.52,IF(L345=7,148.5,IF(L345=8,144,0))))))))+IF(L345&lt;=8,0,IF(L345&lt;=16,137.7,IF(L345&lt;=24,108,IF(L345&lt;=32,80.1,IF(L345&lt;=36,52.2,0)))))-IF(L345&lt;=8,0,IF(L345&lt;=16,(L345-9)*2.754,IF(L345&lt;=24,(L345-17)* 2.754,IF(L345&lt;=32,(L345-25)* 2.754,IF(L345&lt;=36,(L345-33)*2.754,0))))),0)+IF(F345="PČ",IF(L345=1,449,IF(L345=2,314.6,IF(L345=3,238,IF(L345=4,172,IF(L345=5,159,IF(L345=6,145,IF(L345=7,132,IF(L345=8,119,0))))))))+IF(L345&lt;=8,0,IF(L345&lt;=16,88,IF(L345&lt;=24,55,IF(L345&lt;=32,22,0))))-IF(L345&lt;=8,0,IF(L345&lt;=16,(L345-9)*2.245,IF(L345&lt;=24,(L345-17)*2.245,IF(L345&lt;=32,(L345-25)*2.245,0)))),0)+IF(F345="PČneol",IF(L345=1,85,IF(L345=2,64.61,IF(L345=3,50.76,IF(L345=4,16.25,IF(L345=5,15,IF(L345=6,13.75,IF(L345=7,12.5,IF(L345=8,11.25,0))))))))+IF(L345&lt;=8,0,IF(L345&lt;=16,9,0))-IF(L345&lt;=8,0,IF(L345&lt;=16,(L345-9)*0.425,0)),0)+IF(F345="PŽ",IF(L345=1,85,IF(L345=2,59.5,IF(L345=3,45,IF(L345=4,32.5,IF(L345=5,30,IF(L345=6,27.5,IF(L345=7,25,IF(L345=8,22.5,0))))))))+IF(L345&lt;=8,0,IF(L345&lt;=16,19,IF(L345&lt;=24,13,IF(L345&lt;=32,8,0))))-IF(L345&lt;=8,0,IF(L345&lt;=16,(L345-9)*0.425,IF(L345&lt;=24,(L345-17)*0.425,IF(L345&lt;=32,(L345-25)*0.425,0)))),0)+IF(F345="EČ",IF(L345=1,204,IF(L345=2,156.24,IF(L345=3,123.84,IF(L345=4,72,IF(L345=5,66,IF(L345=6,60,IF(L345=7,54,IF(L345=8,48,0))))))))+IF(L345&lt;=8,0,IF(L345&lt;=16,40,IF(L345&lt;=24,25,0)))-IF(L345&lt;=8,0,IF(L345&lt;=16,(L345-9)*1.02,IF(L345&lt;=24,(L345-17)*1.02,0))),0)+IF(F345="EČneol",IF(L345=1,68,IF(L345=2,51.69,IF(L345=3,40.61,IF(L345=4,13,IF(L345=5,12,IF(L345=6,11,IF(L345=7,10,IF(L345=8,9,0)))))))))+IF(F345="EŽ",IF(L345=1,68,IF(L345=2,47.6,IF(L345=3,36,IF(L345=4,18,IF(L345=5,16.5,IF(L345=6,15,IF(L345=7,13.5,IF(L345=8,12,0))))))))+IF(L345&lt;=8,0,IF(L345&lt;=16,10,IF(L345&lt;=24,6,0)))-IF(L345&lt;=8,0,IF(L345&lt;=16,(L345-9)*0.34,IF(L345&lt;=24,(L345-17)*0.34,0))),0)+IF(F345="PT",IF(L345=1,68,IF(L345=2,52.08,IF(L345=3,41.28,IF(L345=4,24,IF(L345=5,22,IF(L345=6,20,IF(L345=7,18,IF(L345=8,16,0))))))))+IF(L345&lt;=8,0,IF(L345&lt;=16,13,IF(L345&lt;=24,9,IF(L345&lt;=32,4,0))))-IF(L345&lt;=8,0,IF(L345&lt;=16,(L345-9)*0.34,IF(L345&lt;=24,(L345-17)*0.34,IF(L345&lt;=32,(L345-25)*0.34,0)))),0)+IF(F345="JOŽ",IF(L345=1,85,IF(L345=2,59.5,IF(L345=3,45,IF(L345=4,32.5,IF(L345=5,30,IF(L345=6,27.5,IF(L345=7,25,IF(L345=8,22.5,0))))))))+IF(L345&lt;=8,0,IF(L345&lt;=16,19,IF(L345&lt;=24,13,0)))-IF(L345&lt;=8,0,IF(L345&lt;=16,(L345-9)*0.425,IF(L345&lt;=24,(L345-17)*0.425,0))),0)+IF(F345="JPČ",IF(L345=1,68,IF(L345=2,47.6,IF(L345=3,36,IF(L345=4,26,IF(L345=5,24,IF(L345=6,22,IF(L345=7,20,IF(L345=8,18,0))))))))+IF(L345&lt;=8,0,IF(L345&lt;=16,13,IF(L345&lt;=24,9,0)))-IF(L345&lt;=8,0,IF(L345&lt;=16,(L345-9)*0.34,IF(L345&lt;=24,(L345-17)*0.34,0))),0)+IF(F345="JEČ",IF(L345=1,34,IF(L345=2,26.04,IF(L345=3,20.6,IF(L345=4,12,IF(L345=5,11,IF(L345=6,10,IF(L345=7,9,IF(L345=8,8,0))))))))+IF(L345&lt;=8,0,IF(L345&lt;=16,6,0))-IF(L345&lt;=8,0,IF(L345&lt;=16,(L345-9)*0.17,0)),0)+IF(F345="JEOF",IF(L345=1,34,IF(L345=2,26.04,IF(L345=3,20.6,IF(L345=4,12,IF(L345=5,11,IF(L345=6,10,IF(L345=7,9,IF(L345=8,8,0))))))))+IF(L345&lt;=8,0,IF(L345&lt;=16,6,0))-IF(L345&lt;=8,0,IF(L345&lt;=16,(L345-9)*0.17,0)),0)+IF(F345="JnPČ",IF(L345=1,51,IF(L345=2,35.7,IF(L345=3,27,IF(L345=4,19.5,IF(L345=5,18,IF(L345=6,16.5,IF(L345=7,15,IF(L345=8,13.5,0))))))))+IF(L345&lt;=8,0,IF(L345&lt;=16,10,0))-IF(L345&lt;=8,0,IF(L345&lt;=16,(L345-9)*0.255,0)),0)+IF(F345="JnEČ",IF(L345=1,25.5,IF(L345=2,19.53,IF(L345=3,15.48,IF(L345=4,9,IF(L345=5,8.25,IF(L345=6,7.5,IF(L345=7,6.75,IF(L345=8,6,0))))))))+IF(L345&lt;=8,0,IF(L345&lt;=16,5,0))-IF(L345&lt;=8,0,IF(L345&lt;=16,(L345-9)*0.1275,0)),0)+IF(F345="JčPČ",IF(L345=1,21.25,IF(L345=2,14.5,IF(L345=3,11.5,IF(L345=4,7,IF(L345=5,6.5,IF(L345=6,6,IF(L345=7,5.5,IF(L345=8,5,0))))))))+IF(L345&lt;=8,0,IF(L345&lt;=16,4,0))-IF(L345&lt;=8,0,IF(L345&lt;=16,(L345-9)*0.10625,0)),0)+IF(F345="JčEČ",IF(L345=1,17,IF(L345=2,13.02,IF(L345=3,10.32,IF(L345=4,6,IF(L345=5,5.5,IF(L345=6,5,IF(L345=7,4.5,IF(L345=8,4,0))))))))+IF(L345&lt;=8,0,IF(L345&lt;=16,3,0))-IF(L345&lt;=8,0,IF(L345&lt;=16,(L345-9)*0.085,0)),0)+IF(F345="NEAK",IF(L345=1,11.48,IF(L345=2,8.79,IF(L345=3,6.97,IF(L345=4,4.05,IF(L345=5,3.71,IF(L345=6,3.38,IF(L345=7,3.04,IF(L345=8,2.7,0))))))))+IF(L345&lt;=8,0,IF(L345&lt;=16,2,IF(L345&lt;=24,1.3,0)))-IF(L345&lt;=8,0,IF(L345&lt;=16,(L345-9)*0.0574,IF(L345&lt;=24,(L345-17)*0.0574,0))),0))*IF(L345&lt;0,1,IF(OR(F345="PČ",F345="PŽ",F345="PT"),IF(J345&lt;32,J345/32,1),1))* IF(L345&lt;0,1,IF(OR(F345="EČ",F345="EŽ",F345="JOŽ",F345="JPČ",F345="NEAK"),IF(J345&lt;24,J345/24,1),1))*IF(L345&lt;0,1,IF(OR(F345="PČneol",F345="JEČ",F345="JEOF",F345="JnPČ",F345="JnEČ",F345="JčPČ",F345="JčEČ"),IF(J345&lt;16,J345/16,1),1))*IF(L345&lt;0,1,IF(F345="EČneol",IF(J345&lt;8,J345/8,1),1))</f>
        <v>0</v>
      </c>
      <c r="O345" s="9">
        <f t="shared" ref="O345:O354" si="139">IF(F345="OŽ",N345,IF(H345="Ne",IF(J345*0.3&lt;J345-L345,N345,0),IF(J345*0.1&lt;J345-L345,N345,0)))</f>
        <v>0</v>
      </c>
      <c r="P345" s="4">
        <f t="shared" ref="P345" si="140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" si="141">IF(ISERROR(P345*100/N345),0,(P345*100/N345))</f>
        <v>0</v>
      </c>
      <c r="R345" s="10">
        <f t="shared" ref="R345:R354" si="142">IF(Q345&lt;=30,O345+P345,O345+O345*0.3)*IF(G345=1,0.4,IF(G345=2,0.75,IF(G345="1 (kas 4 m. 1 k. nerengiamos)",0.52,1)))*IF(D345="olimpinė",1,IF(M345="Ne",0.5,1))*IF(OR(A$5="Lietuvos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federacija"),IF(OR(J345&lt;8,K345&lt;16),0,1),1)*E345*IF(I345&lt;=1,1,1/I345)*IF(OR(A$5="Lietuvos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6" spans="1:18">
      <c r="A346" s="62">
        <v>2</v>
      </c>
      <c r="B346" s="62"/>
      <c r="C346" s="1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3">
        <f t="shared" si="138"/>
        <v>0</v>
      </c>
      <c r="O346" s="9">
        <f t="shared" si="139"/>
        <v>0</v>
      </c>
      <c r="P346" s="4">
        <f t="shared" ref="P346:P354" si="143">IF(O346=0,0,IF(F346="OŽ",IF(L346&gt;35,0,IF(J346&gt;35,(36-L346)*1.836,((36-L346)-(36-J346))*1.836)),0)+IF(F346="PČ",IF(L346&gt;31,0,IF(J346&gt;31,(32-L346)*1.347,((32-L346)-(32-J346))*1.347)),0)+ IF(F346="PČneol",IF(L346&gt;15,0,IF(J346&gt;15,(16-L346)*0.255,((16-L346)-(16-J346))*0.255)),0)+IF(F346="PŽ",IF(L346&gt;31,0,IF(J346&gt;31,(32-L346)*0.255,((32-L346)-(32-J346))*0.255)),0)+IF(F346="EČ",IF(L346&gt;23,0,IF(J346&gt;23,(24-L346)*0.612,((24-L346)-(24-J346))*0.612)),0)+IF(F346="EČneol",IF(L346&gt;7,0,IF(J346&gt;7,(8-L346)*0.204,((8-L346)-(8-J346))*0.204)),0)+IF(F346="EŽ",IF(L346&gt;23,0,IF(J346&gt;23,(24-L346)*0.204,((24-L346)-(24-J346))*0.204)),0)+IF(F346="PT",IF(L346&gt;31,0,IF(J346&gt;31,(32-L346)*0.204,((32-L346)-(32-J346))*0.204)),0)+IF(F346="JOŽ",IF(L346&gt;23,0,IF(J346&gt;23,(24-L346)*0.255,((24-L346)-(24-J346))*0.255)),0)+IF(F346="JPČ",IF(L346&gt;23,0,IF(J346&gt;23,(24-L346)*0.204,((24-L346)-(24-J346))*0.204)),0)+IF(F346="JEČ",IF(L346&gt;15,0,IF(J346&gt;15,(16-L346)*0.102,((16-L346)-(16-J346))*0.102)),0)+IF(F346="JEOF",IF(L346&gt;15,0,IF(J346&gt;15,(16-L346)*0.102,((16-L346)-(16-J346))*0.102)),0)+IF(F346="JnPČ",IF(L346&gt;15,0,IF(J346&gt;15,(16-L346)*0.153,((16-L346)-(16-J346))*0.153)),0)+IF(F346="JnEČ",IF(L346&gt;15,0,IF(J346&gt;15,(16-L346)*0.0765,((16-L346)-(16-J346))*0.0765)),0)+IF(F346="JčPČ",IF(L346&gt;15,0,IF(J346&gt;15,(16-L346)*0.06375,((16-L346)-(16-J346))*0.06375)),0)+IF(F346="JčEČ",IF(L346&gt;15,0,IF(J346&gt;15,(16-L346)*0.051,((16-L346)-(16-J346))*0.051)),0)+IF(F346="NEAK",IF(L346&gt;23,0,IF(J346&gt;23,(24-L346)*0.03444,((24-L346)-(24-J346))*0.03444)),0))</f>
        <v>0</v>
      </c>
      <c r="Q346" s="11">
        <f t="shared" ref="Q346:Q354" si="144">IF(ISERROR(P346*100/N346),0,(P346*100/N346))</f>
        <v>0</v>
      </c>
      <c r="R346" s="10">
        <f t="shared" si="142"/>
        <v>0</v>
      </c>
    </row>
    <row r="347" spans="1:18">
      <c r="A347" s="62">
        <v>3</v>
      </c>
      <c r="B347" s="62"/>
      <c r="C347" s="1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3">
        <f t="shared" si="138"/>
        <v>0</v>
      </c>
      <c r="O347" s="9">
        <f t="shared" si="139"/>
        <v>0</v>
      </c>
      <c r="P347" s="4">
        <f t="shared" si="143"/>
        <v>0</v>
      </c>
      <c r="Q347" s="11">
        <f t="shared" si="144"/>
        <v>0</v>
      </c>
      <c r="R347" s="10">
        <f t="shared" si="142"/>
        <v>0</v>
      </c>
    </row>
    <row r="348" spans="1:18">
      <c r="A348" s="62">
        <v>4</v>
      </c>
      <c r="B348" s="62"/>
      <c r="C348" s="1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3">
        <f t="shared" si="138"/>
        <v>0</v>
      </c>
      <c r="O348" s="9">
        <f t="shared" si="139"/>
        <v>0</v>
      </c>
      <c r="P348" s="4">
        <f t="shared" si="143"/>
        <v>0</v>
      </c>
      <c r="Q348" s="11">
        <f t="shared" si="144"/>
        <v>0</v>
      </c>
      <c r="R348" s="10">
        <f t="shared" si="142"/>
        <v>0</v>
      </c>
    </row>
    <row r="349" spans="1:18">
      <c r="A349" s="62">
        <v>5</v>
      </c>
      <c r="B349" s="62"/>
      <c r="C349" s="1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3">
        <f t="shared" si="138"/>
        <v>0</v>
      </c>
      <c r="O349" s="9">
        <f t="shared" si="139"/>
        <v>0</v>
      </c>
      <c r="P349" s="4">
        <f t="shared" si="143"/>
        <v>0</v>
      </c>
      <c r="Q349" s="11">
        <f t="shared" si="144"/>
        <v>0</v>
      </c>
      <c r="R349" s="10">
        <f t="shared" si="142"/>
        <v>0</v>
      </c>
    </row>
    <row r="350" spans="1:18">
      <c r="A350" s="62">
        <v>6</v>
      </c>
      <c r="B350" s="62"/>
      <c r="C350" s="1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3">
        <f t="shared" si="138"/>
        <v>0</v>
      </c>
      <c r="O350" s="9">
        <f t="shared" si="139"/>
        <v>0</v>
      </c>
      <c r="P350" s="4">
        <f t="shared" si="143"/>
        <v>0</v>
      </c>
      <c r="Q350" s="11">
        <f t="shared" si="144"/>
        <v>0</v>
      </c>
      <c r="R350" s="10">
        <f t="shared" si="142"/>
        <v>0</v>
      </c>
    </row>
    <row r="351" spans="1:18">
      <c r="A351" s="62">
        <v>7</v>
      </c>
      <c r="B351" s="62"/>
      <c r="C351" s="1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3">
        <f t="shared" si="138"/>
        <v>0</v>
      </c>
      <c r="O351" s="9">
        <f t="shared" si="139"/>
        <v>0</v>
      </c>
      <c r="P351" s="4">
        <f t="shared" si="143"/>
        <v>0</v>
      </c>
      <c r="Q351" s="11">
        <f t="shared" si="144"/>
        <v>0</v>
      </c>
      <c r="R351" s="10">
        <f t="shared" si="142"/>
        <v>0</v>
      </c>
    </row>
    <row r="352" spans="1:18">
      <c r="A352" s="62">
        <v>8</v>
      </c>
      <c r="B352" s="62"/>
      <c r="C352" s="1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3">
        <f t="shared" si="138"/>
        <v>0</v>
      </c>
      <c r="O352" s="9">
        <f t="shared" si="139"/>
        <v>0</v>
      </c>
      <c r="P352" s="4">
        <f t="shared" si="143"/>
        <v>0</v>
      </c>
      <c r="Q352" s="11">
        <f t="shared" si="144"/>
        <v>0</v>
      </c>
      <c r="R352" s="10">
        <f t="shared" si="142"/>
        <v>0</v>
      </c>
    </row>
    <row r="353" spans="1:18">
      <c r="A353" s="62">
        <v>9</v>
      </c>
      <c r="B353" s="62"/>
      <c r="C353" s="1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3">
        <f t="shared" si="138"/>
        <v>0</v>
      </c>
      <c r="O353" s="9">
        <f t="shared" si="139"/>
        <v>0</v>
      </c>
      <c r="P353" s="4">
        <f t="shared" si="143"/>
        <v>0</v>
      </c>
      <c r="Q353" s="11">
        <f t="shared" si="144"/>
        <v>0</v>
      </c>
      <c r="R353" s="10">
        <f t="shared" si="142"/>
        <v>0</v>
      </c>
    </row>
    <row r="354" spans="1:18">
      <c r="A354" s="62">
        <v>10</v>
      </c>
      <c r="B354" s="62"/>
      <c r="C354" s="1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3">
        <f t="shared" si="138"/>
        <v>0</v>
      </c>
      <c r="O354" s="9">
        <f t="shared" si="139"/>
        <v>0</v>
      </c>
      <c r="P354" s="4">
        <f t="shared" si="143"/>
        <v>0</v>
      </c>
      <c r="Q354" s="11">
        <f t="shared" si="144"/>
        <v>0</v>
      </c>
      <c r="R354" s="10">
        <f t="shared" si="142"/>
        <v>0</v>
      </c>
    </row>
    <row r="355" spans="1:18" ht="13.9" customHeight="1">
      <c r="A355" s="74" t="s">
        <v>34</v>
      </c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6"/>
      <c r="R355" s="10">
        <f>SUM(R345:R354)</f>
        <v>0</v>
      </c>
    </row>
    <row r="356" spans="1:18" ht="15.75">
      <c r="A356" s="24" t="s">
        <v>35</v>
      </c>
      <c r="B356" s="2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>
      <c r="A357" s="48" t="s">
        <v>44</v>
      </c>
      <c r="B357" s="48"/>
      <c r="C357" s="48"/>
      <c r="D357" s="48"/>
      <c r="E357" s="48"/>
      <c r="F357" s="48"/>
      <c r="G357" s="48"/>
      <c r="H357" s="48"/>
      <c r="I357" s="48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48"/>
      <c r="B358" s="48"/>
      <c r="C358" s="48"/>
      <c r="D358" s="48"/>
      <c r="E358" s="48"/>
      <c r="F358" s="48"/>
      <c r="G358" s="48"/>
      <c r="H358" s="48"/>
      <c r="I358" s="48"/>
      <c r="J358" s="15"/>
      <c r="K358" s="15"/>
      <c r="L358" s="15"/>
      <c r="M358" s="15"/>
      <c r="N358" s="15"/>
      <c r="O358" s="15"/>
      <c r="P358" s="15"/>
      <c r="Q358" s="15"/>
      <c r="R358" s="16"/>
    </row>
    <row r="359" spans="1:18">
      <c r="A359" s="69" t="s">
        <v>56</v>
      </c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58"/>
      <c r="R359" s="8"/>
    </row>
    <row r="360" spans="1:18" ht="18">
      <c r="A360" s="71" t="s">
        <v>28</v>
      </c>
      <c r="B360" s="72"/>
      <c r="C360" s="72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58"/>
      <c r="R360" s="8"/>
    </row>
    <row r="361" spans="1:18">
      <c r="A361" s="69" t="s">
        <v>39</v>
      </c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58"/>
      <c r="R361" s="8"/>
    </row>
    <row r="362" spans="1:18">
      <c r="A362" s="62">
        <v>1</v>
      </c>
      <c r="B362" s="62"/>
      <c r="C362" s="1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3">
        <f t="shared" ref="N362:N371" si="145">(IF(F362="OŽ",IF(L362=1,550.8,IF(L362=2,426.38,IF(L362=3,342.14,IF(L362=4,181.44,IF(L362=5,168.48,IF(L362=6,155.52,IF(L362=7,148.5,IF(L362=8,144,0))))))))+IF(L362&lt;=8,0,IF(L362&lt;=16,137.7,IF(L362&lt;=24,108,IF(L362&lt;=32,80.1,IF(L362&lt;=36,52.2,0)))))-IF(L362&lt;=8,0,IF(L362&lt;=16,(L362-9)*2.754,IF(L362&lt;=24,(L362-17)* 2.754,IF(L362&lt;=32,(L362-25)* 2.754,IF(L362&lt;=36,(L362-33)*2.754,0))))),0)+IF(F362="PČ",IF(L362=1,449,IF(L362=2,314.6,IF(L362=3,238,IF(L362=4,172,IF(L362=5,159,IF(L362=6,145,IF(L362=7,132,IF(L362=8,119,0))))))))+IF(L362&lt;=8,0,IF(L362&lt;=16,88,IF(L362&lt;=24,55,IF(L362&lt;=32,22,0))))-IF(L362&lt;=8,0,IF(L362&lt;=16,(L362-9)*2.245,IF(L362&lt;=24,(L362-17)*2.245,IF(L362&lt;=32,(L362-25)*2.245,0)))),0)+IF(F362="PČneol",IF(L362=1,85,IF(L362=2,64.61,IF(L362=3,50.76,IF(L362=4,16.25,IF(L362=5,15,IF(L362=6,13.75,IF(L362=7,12.5,IF(L362=8,11.25,0))))))))+IF(L362&lt;=8,0,IF(L362&lt;=16,9,0))-IF(L362&lt;=8,0,IF(L362&lt;=16,(L362-9)*0.425,0)),0)+IF(F362="PŽ",IF(L362=1,85,IF(L362=2,59.5,IF(L362=3,45,IF(L362=4,32.5,IF(L362=5,30,IF(L362=6,27.5,IF(L362=7,25,IF(L362=8,22.5,0))))))))+IF(L362&lt;=8,0,IF(L362&lt;=16,19,IF(L362&lt;=24,13,IF(L362&lt;=32,8,0))))-IF(L362&lt;=8,0,IF(L362&lt;=16,(L362-9)*0.425,IF(L362&lt;=24,(L362-17)*0.425,IF(L362&lt;=32,(L362-25)*0.425,0)))),0)+IF(F362="EČ",IF(L362=1,204,IF(L362=2,156.24,IF(L362=3,123.84,IF(L362=4,72,IF(L362=5,66,IF(L362=6,60,IF(L362=7,54,IF(L362=8,48,0))))))))+IF(L362&lt;=8,0,IF(L362&lt;=16,40,IF(L362&lt;=24,25,0)))-IF(L362&lt;=8,0,IF(L362&lt;=16,(L362-9)*1.02,IF(L362&lt;=24,(L362-17)*1.02,0))),0)+IF(F362="EČneol",IF(L362=1,68,IF(L362=2,51.69,IF(L362=3,40.61,IF(L362=4,13,IF(L362=5,12,IF(L362=6,11,IF(L362=7,10,IF(L362=8,9,0)))))))))+IF(F362="EŽ",IF(L362=1,68,IF(L362=2,47.6,IF(L362=3,36,IF(L362=4,18,IF(L362=5,16.5,IF(L362=6,15,IF(L362=7,13.5,IF(L362=8,12,0))))))))+IF(L362&lt;=8,0,IF(L362&lt;=16,10,IF(L362&lt;=24,6,0)))-IF(L362&lt;=8,0,IF(L362&lt;=16,(L362-9)*0.34,IF(L362&lt;=24,(L362-17)*0.34,0))),0)+IF(F362="PT",IF(L362=1,68,IF(L362=2,52.08,IF(L362=3,41.28,IF(L362=4,24,IF(L362=5,22,IF(L362=6,20,IF(L362=7,18,IF(L362=8,16,0))))))))+IF(L362&lt;=8,0,IF(L362&lt;=16,13,IF(L362&lt;=24,9,IF(L362&lt;=32,4,0))))-IF(L362&lt;=8,0,IF(L362&lt;=16,(L362-9)*0.34,IF(L362&lt;=24,(L362-17)*0.34,IF(L362&lt;=32,(L362-25)*0.34,0)))),0)+IF(F362="JOŽ",IF(L362=1,85,IF(L362=2,59.5,IF(L362=3,45,IF(L362=4,32.5,IF(L362=5,30,IF(L362=6,27.5,IF(L362=7,25,IF(L362=8,22.5,0))))))))+IF(L362&lt;=8,0,IF(L362&lt;=16,19,IF(L362&lt;=24,13,0)))-IF(L362&lt;=8,0,IF(L362&lt;=16,(L362-9)*0.425,IF(L362&lt;=24,(L362-17)*0.425,0))),0)+IF(F362="JPČ",IF(L362=1,68,IF(L362=2,47.6,IF(L362=3,36,IF(L362=4,26,IF(L362=5,24,IF(L362=6,22,IF(L362=7,20,IF(L362=8,18,0))))))))+IF(L362&lt;=8,0,IF(L362&lt;=16,13,IF(L362&lt;=24,9,0)))-IF(L362&lt;=8,0,IF(L362&lt;=16,(L362-9)*0.34,IF(L362&lt;=24,(L362-17)*0.34,0))),0)+IF(F362="JEČ",IF(L362=1,34,IF(L362=2,26.04,IF(L362=3,20.6,IF(L362=4,12,IF(L362=5,11,IF(L362=6,10,IF(L362=7,9,IF(L362=8,8,0))))))))+IF(L362&lt;=8,0,IF(L362&lt;=16,6,0))-IF(L362&lt;=8,0,IF(L362&lt;=16,(L362-9)*0.17,0)),0)+IF(F362="JEOF",IF(L362=1,34,IF(L362=2,26.04,IF(L362=3,20.6,IF(L362=4,12,IF(L362=5,11,IF(L362=6,10,IF(L362=7,9,IF(L362=8,8,0))))))))+IF(L362&lt;=8,0,IF(L362&lt;=16,6,0))-IF(L362&lt;=8,0,IF(L362&lt;=16,(L362-9)*0.17,0)),0)+IF(F362="JnPČ",IF(L362=1,51,IF(L362=2,35.7,IF(L362=3,27,IF(L362=4,19.5,IF(L362=5,18,IF(L362=6,16.5,IF(L362=7,15,IF(L362=8,13.5,0))))))))+IF(L362&lt;=8,0,IF(L362&lt;=16,10,0))-IF(L362&lt;=8,0,IF(L362&lt;=16,(L362-9)*0.255,0)),0)+IF(F362="JnEČ",IF(L362=1,25.5,IF(L362=2,19.53,IF(L362=3,15.48,IF(L362=4,9,IF(L362=5,8.25,IF(L362=6,7.5,IF(L362=7,6.75,IF(L362=8,6,0))))))))+IF(L362&lt;=8,0,IF(L362&lt;=16,5,0))-IF(L362&lt;=8,0,IF(L362&lt;=16,(L362-9)*0.1275,0)),0)+IF(F362="JčPČ",IF(L362=1,21.25,IF(L362=2,14.5,IF(L362=3,11.5,IF(L362=4,7,IF(L362=5,6.5,IF(L362=6,6,IF(L362=7,5.5,IF(L362=8,5,0))))))))+IF(L362&lt;=8,0,IF(L362&lt;=16,4,0))-IF(L362&lt;=8,0,IF(L362&lt;=16,(L362-9)*0.10625,0)),0)+IF(F362="JčEČ",IF(L362=1,17,IF(L362=2,13.02,IF(L362=3,10.32,IF(L362=4,6,IF(L362=5,5.5,IF(L362=6,5,IF(L362=7,4.5,IF(L362=8,4,0))))))))+IF(L362&lt;=8,0,IF(L362&lt;=16,3,0))-IF(L362&lt;=8,0,IF(L362&lt;=16,(L362-9)*0.085,0)),0)+IF(F362="NEAK",IF(L362=1,11.48,IF(L362=2,8.79,IF(L362=3,6.97,IF(L362=4,4.05,IF(L362=5,3.71,IF(L362=6,3.38,IF(L362=7,3.04,IF(L362=8,2.7,0))))))))+IF(L362&lt;=8,0,IF(L362&lt;=16,2,IF(L362&lt;=24,1.3,0)))-IF(L362&lt;=8,0,IF(L362&lt;=16,(L362-9)*0.0574,IF(L362&lt;=24,(L362-17)*0.0574,0))),0))*IF(L362&lt;0,1,IF(OR(F362="PČ",F362="PŽ",F362="PT"),IF(J362&lt;32,J362/32,1),1))* IF(L362&lt;0,1,IF(OR(F362="EČ",F362="EŽ",F362="JOŽ",F362="JPČ",F362="NEAK"),IF(J362&lt;24,J362/24,1),1))*IF(L362&lt;0,1,IF(OR(F362="PČneol",F362="JEČ",F362="JEOF",F362="JnPČ",F362="JnEČ",F362="JčPČ",F362="JčEČ"),IF(J362&lt;16,J362/16,1),1))*IF(L362&lt;0,1,IF(F362="EČneol",IF(J362&lt;8,J362/8,1),1))</f>
        <v>0</v>
      </c>
      <c r="O362" s="9">
        <f t="shared" ref="O362:O371" si="146">IF(F362="OŽ",N362,IF(H362="Ne",IF(J362*0.3&lt;J362-L362,N362,0),IF(J362*0.1&lt;J362-L362,N362,0)))</f>
        <v>0</v>
      </c>
      <c r="P362" s="4">
        <f t="shared" ref="P362" si="147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" si="148">IF(ISERROR(P362*100/N362),0,(P362*100/N362))</f>
        <v>0</v>
      </c>
      <c r="R362" s="10">
        <f t="shared" ref="R362:R371" si="149">IF(Q362&lt;=30,O362+P362,O362+O362*0.3)*IF(G362=1,0.4,IF(G362=2,0.75,IF(G362="1 (kas 4 m. 1 k. nerengiamos)",0.52,1)))*IF(D362="olimpinė",1,IF(M362="Ne",0.5,1))*IF(OR(A$5="Lietuvos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federacija"),IF(OR(J362&lt;8,K362&lt;16),0,1),1)*E362*IF(I362&lt;=1,1,1/I362)*IF(OR(A$5="Lietuvos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3" spans="1:18">
      <c r="A363" s="62">
        <v>2</v>
      </c>
      <c r="B363" s="62"/>
      <c r="C363" s="1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3">
        <f t="shared" si="145"/>
        <v>0</v>
      </c>
      <c r="O363" s="9">
        <f t="shared" si="146"/>
        <v>0</v>
      </c>
      <c r="P363" s="4">
        <f t="shared" ref="P363:P371" si="150">IF(O363=0,0,IF(F363="OŽ",IF(L363&gt;35,0,IF(J363&gt;35,(36-L363)*1.836,((36-L363)-(36-J363))*1.836)),0)+IF(F363="PČ",IF(L363&gt;31,0,IF(J363&gt;31,(32-L363)*1.347,((32-L363)-(32-J363))*1.347)),0)+ IF(F363="PČneol",IF(L363&gt;15,0,IF(J363&gt;15,(16-L363)*0.255,((16-L363)-(16-J363))*0.255)),0)+IF(F363="PŽ",IF(L363&gt;31,0,IF(J363&gt;31,(32-L363)*0.255,((32-L363)-(32-J363))*0.255)),0)+IF(F363="EČ",IF(L363&gt;23,0,IF(J363&gt;23,(24-L363)*0.612,((24-L363)-(24-J363))*0.612)),0)+IF(F363="EČneol",IF(L363&gt;7,0,IF(J363&gt;7,(8-L363)*0.204,((8-L363)-(8-J363))*0.204)),0)+IF(F363="EŽ",IF(L363&gt;23,0,IF(J363&gt;23,(24-L363)*0.204,((24-L363)-(24-J363))*0.204)),0)+IF(F363="PT",IF(L363&gt;31,0,IF(J363&gt;31,(32-L363)*0.204,((32-L363)-(32-J363))*0.204)),0)+IF(F363="JOŽ",IF(L363&gt;23,0,IF(J363&gt;23,(24-L363)*0.255,((24-L363)-(24-J363))*0.255)),0)+IF(F363="JPČ",IF(L363&gt;23,0,IF(J363&gt;23,(24-L363)*0.204,((24-L363)-(24-J363))*0.204)),0)+IF(F363="JEČ",IF(L363&gt;15,0,IF(J363&gt;15,(16-L363)*0.102,((16-L363)-(16-J363))*0.102)),0)+IF(F363="JEOF",IF(L363&gt;15,0,IF(J363&gt;15,(16-L363)*0.102,((16-L363)-(16-J363))*0.102)),0)+IF(F363="JnPČ",IF(L363&gt;15,0,IF(J363&gt;15,(16-L363)*0.153,((16-L363)-(16-J363))*0.153)),0)+IF(F363="JnEČ",IF(L363&gt;15,0,IF(J363&gt;15,(16-L363)*0.0765,((16-L363)-(16-J363))*0.0765)),0)+IF(F363="JčPČ",IF(L363&gt;15,0,IF(J363&gt;15,(16-L363)*0.06375,((16-L363)-(16-J363))*0.06375)),0)+IF(F363="JčEČ",IF(L363&gt;15,0,IF(J363&gt;15,(16-L363)*0.051,((16-L363)-(16-J363))*0.051)),0)+IF(F363="NEAK",IF(L363&gt;23,0,IF(J363&gt;23,(24-L363)*0.03444,((24-L363)-(24-J363))*0.03444)),0))</f>
        <v>0</v>
      </c>
      <c r="Q363" s="11">
        <f t="shared" ref="Q363:Q371" si="151">IF(ISERROR(P363*100/N363),0,(P363*100/N363))</f>
        <v>0</v>
      </c>
      <c r="R363" s="10">
        <f t="shared" si="149"/>
        <v>0</v>
      </c>
    </row>
    <row r="364" spans="1:18">
      <c r="A364" s="62">
        <v>3</v>
      </c>
      <c r="B364" s="62"/>
      <c r="C364" s="1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3">
        <f t="shared" si="145"/>
        <v>0</v>
      </c>
      <c r="O364" s="9">
        <f t="shared" si="146"/>
        <v>0</v>
      </c>
      <c r="P364" s="4">
        <f t="shared" si="150"/>
        <v>0</v>
      </c>
      <c r="Q364" s="11">
        <f t="shared" si="151"/>
        <v>0</v>
      </c>
      <c r="R364" s="10">
        <f t="shared" si="149"/>
        <v>0</v>
      </c>
    </row>
    <row r="365" spans="1:18">
      <c r="A365" s="62">
        <v>4</v>
      </c>
      <c r="B365" s="62"/>
      <c r="C365" s="1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3">
        <f t="shared" si="145"/>
        <v>0</v>
      </c>
      <c r="O365" s="9">
        <f t="shared" si="146"/>
        <v>0</v>
      </c>
      <c r="P365" s="4">
        <f t="shared" si="150"/>
        <v>0</v>
      </c>
      <c r="Q365" s="11">
        <f t="shared" si="151"/>
        <v>0</v>
      </c>
      <c r="R365" s="10">
        <f t="shared" si="149"/>
        <v>0</v>
      </c>
    </row>
    <row r="366" spans="1:18">
      <c r="A366" s="62">
        <v>5</v>
      </c>
      <c r="B366" s="62"/>
      <c r="C366" s="1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3">
        <f t="shared" si="145"/>
        <v>0</v>
      </c>
      <c r="O366" s="9">
        <f t="shared" si="146"/>
        <v>0</v>
      </c>
      <c r="P366" s="4">
        <f t="shared" si="150"/>
        <v>0</v>
      </c>
      <c r="Q366" s="11">
        <f t="shared" si="151"/>
        <v>0</v>
      </c>
      <c r="R366" s="10">
        <f t="shared" si="149"/>
        <v>0</v>
      </c>
    </row>
    <row r="367" spans="1:18">
      <c r="A367" s="62">
        <v>6</v>
      </c>
      <c r="B367" s="62"/>
      <c r="C367" s="1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3">
        <f t="shared" si="145"/>
        <v>0</v>
      </c>
      <c r="O367" s="9">
        <f t="shared" si="146"/>
        <v>0</v>
      </c>
      <c r="P367" s="4">
        <f t="shared" si="150"/>
        <v>0</v>
      </c>
      <c r="Q367" s="11">
        <f t="shared" si="151"/>
        <v>0</v>
      </c>
      <c r="R367" s="10">
        <f t="shared" si="149"/>
        <v>0</v>
      </c>
    </row>
    <row r="368" spans="1:18">
      <c r="A368" s="62">
        <v>7</v>
      </c>
      <c r="B368" s="62"/>
      <c r="C368" s="1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3">
        <f t="shared" si="145"/>
        <v>0</v>
      </c>
      <c r="O368" s="9">
        <f t="shared" si="146"/>
        <v>0</v>
      </c>
      <c r="P368" s="4">
        <f t="shared" si="150"/>
        <v>0</v>
      </c>
      <c r="Q368" s="11">
        <f t="shared" si="151"/>
        <v>0</v>
      </c>
      <c r="R368" s="10">
        <f t="shared" si="149"/>
        <v>0</v>
      </c>
    </row>
    <row r="369" spans="1:18">
      <c r="A369" s="62">
        <v>8</v>
      </c>
      <c r="B369" s="62"/>
      <c r="C369" s="1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3">
        <f t="shared" si="145"/>
        <v>0</v>
      </c>
      <c r="O369" s="9">
        <f t="shared" si="146"/>
        <v>0</v>
      </c>
      <c r="P369" s="4">
        <f t="shared" si="150"/>
        <v>0</v>
      </c>
      <c r="Q369" s="11">
        <f t="shared" si="151"/>
        <v>0</v>
      </c>
      <c r="R369" s="10">
        <f t="shared" si="149"/>
        <v>0</v>
      </c>
    </row>
    <row r="370" spans="1:18">
      <c r="A370" s="62">
        <v>9</v>
      </c>
      <c r="B370" s="62"/>
      <c r="C370" s="1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3">
        <f t="shared" si="145"/>
        <v>0</v>
      </c>
      <c r="O370" s="9">
        <f t="shared" si="146"/>
        <v>0</v>
      </c>
      <c r="P370" s="4">
        <f t="shared" si="150"/>
        <v>0</v>
      </c>
      <c r="Q370" s="11">
        <f t="shared" si="151"/>
        <v>0</v>
      </c>
      <c r="R370" s="10">
        <f t="shared" si="149"/>
        <v>0</v>
      </c>
    </row>
    <row r="371" spans="1:18">
      <c r="A371" s="62">
        <v>10</v>
      </c>
      <c r="B371" s="62"/>
      <c r="C371" s="1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3">
        <f t="shared" si="145"/>
        <v>0</v>
      </c>
      <c r="O371" s="9">
        <f t="shared" si="146"/>
        <v>0</v>
      </c>
      <c r="P371" s="4">
        <f t="shared" si="150"/>
        <v>0</v>
      </c>
      <c r="Q371" s="11">
        <f t="shared" si="151"/>
        <v>0</v>
      </c>
      <c r="R371" s="10">
        <f t="shared" si="149"/>
        <v>0</v>
      </c>
    </row>
    <row r="372" spans="1:18">
      <c r="A372" s="74" t="s">
        <v>34</v>
      </c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6"/>
      <c r="R372" s="10">
        <f>SUM(R362:R371)</f>
        <v>0</v>
      </c>
    </row>
    <row r="373" spans="1:18" ht="15.75">
      <c r="A373" s="24" t="s">
        <v>35</v>
      </c>
      <c r="B373" s="2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>
      <c r="A374" s="48" t="s">
        <v>44</v>
      </c>
      <c r="B374" s="48"/>
      <c r="C374" s="48"/>
      <c r="D374" s="48"/>
      <c r="E374" s="48"/>
      <c r="F374" s="48"/>
      <c r="G374" s="48"/>
      <c r="H374" s="48"/>
      <c r="I374" s="48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s="8" customFormat="1">
      <c r="A375" s="48"/>
      <c r="B375" s="48"/>
      <c r="C375" s="48"/>
      <c r="D375" s="48"/>
      <c r="E375" s="48"/>
      <c r="F375" s="48"/>
      <c r="G375" s="48"/>
      <c r="H375" s="48"/>
      <c r="I375" s="48"/>
      <c r="J375" s="15"/>
      <c r="K375" s="15"/>
      <c r="L375" s="15"/>
      <c r="M375" s="15"/>
      <c r="N375" s="15"/>
      <c r="O375" s="15"/>
      <c r="P375" s="15"/>
      <c r="Q375" s="15"/>
      <c r="R375" s="16"/>
    </row>
    <row r="376" spans="1:18">
      <c r="A376" s="69" t="s">
        <v>56</v>
      </c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58"/>
      <c r="R376" s="8"/>
    </row>
    <row r="377" spans="1:18" ht="18">
      <c r="A377" s="71" t="s">
        <v>28</v>
      </c>
      <c r="B377" s="72"/>
      <c r="C377" s="72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58"/>
      <c r="R377" s="8"/>
    </row>
    <row r="378" spans="1:18">
      <c r="A378" s="69" t="s">
        <v>39</v>
      </c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58"/>
      <c r="R378" s="8"/>
    </row>
    <row r="379" spans="1:18">
      <c r="A379" s="62">
        <v>1</v>
      </c>
      <c r="B379" s="62"/>
      <c r="C379" s="1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3">
        <f t="shared" ref="N379:N388" si="152">(IF(F379="OŽ",IF(L379=1,550.8,IF(L379=2,426.38,IF(L379=3,342.14,IF(L379=4,181.44,IF(L379=5,168.48,IF(L379=6,155.52,IF(L379=7,148.5,IF(L379=8,144,0))))))))+IF(L379&lt;=8,0,IF(L379&lt;=16,137.7,IF(L379&lt;=24,108,IF(L379&lt;=32,80.1,IF(L379&lt;=36,52.2,0)))))-IF(L379&lt;=8,0,IF(L379&lt;=16,(L379-9)*2.754,IF(L379&lt;=24,(L379-17)* 2.754,IF(L379&lt;=32,(L379-25)* 2.754,IF(L379&lt;=36,(L379-33)*2.754,0))))),0)+IF(F379="PČ",IF(L379=1,449,IF(L379=2,314.6,IF(L379=3,238,IF(L379=4,172,IF(L379=5,159,IF(L379=6,145,IF(L379=7,132,IF(L379=8,119,0))))))))+IF(L379&lt;=8,0,IF(L379&lt;=16,88,IF(L379&lt;=24,55,IF(L379&lt;=32,22,0))))-IF(L379&lt;=8,0,IF(L379&lt;=16,(L379-9)*2.245,IF(L379&lt;=24,(L379-17)*2.245,IF(L379&lt;=32,(L379-25)*2.245,0)))),0)+IF(F379="PČneol",IF(L379=1,85,IF(L379=2,64.61,IF(L379=3,50.76,IF(L379=4,16.25,IF(L379=5,15,IF(L379=6,13.75,IF(L379=7,12.5,IF(L379=8,11.25,0))))))))+IF(L379&lt;=8,0,IF(L379&lt;=16,9,0))-IF(L379&lt;=8,0,IF(L379&lt;=16,(L379-9)*0.425,0)),0)+IF(F379="PŽ",IF(L379=1,85,IF(L379=2,59.5,IF(L379=3,45,IF(L379=4,32.5,IF(L379=5,30,IF(L379=6,27.5,IF(L379=7,25,IF(L379=8,22.5,0))))))))+IF(L379&lt;=8,0,IF(L379&lt;=16,19,IF(L379&lt;=24,13,IF(L379&lt;=32,8,0))))-IF(L379&lt;=8,0,IF(L379&lt;=16,(L379-9)*0.425,IF(L379&lt;=24,(L379-17)*0.425,IF(L379&lt;=32,(L379-25)*0.425,0)))),0)+IF(F379="EČ",IF(L379=1,204,IF(L379=2,156.24,IF(L379=3,123.84,IF(L379=4,72,IF(L379=5,66,IF(L379=6,60,IF(L379=7,54,IF(L379=8,48,0))))))))+IF(L379&lt;=8,0,IF(L379&lt;=16,40,IF(L379&lt;=24,25,0)))-IF(L379&lt;=8,0,IF(L379&lt;=16,(L379-9)*1.02,IF(L379&lt;=24,(L379-17)*1.02,0))),0)+IF(F379="EČneol",IF(L379=1,68,IF(L379=2,51.69,IF(L379=3,40.61,IF(L379=4,13,IF(L379=5,12,IF(L379=6,11,IF(L379=7,10,IF(L379=8,9,0)))))))))+IF(F379="EŽ",IF(L379=1,68,IF(L379=2,47.6,IF(L379=3,36,IF(L379=4,18,IF(L379=5,16.5,IF(L379=6,15,IF(L379=7,13.5,IF(L379=8,12,0))))))))+IF(L379&lt;=8,0,IF(L379&lt;=16,10,IF(L379&lt;=24,6,0)))-IF(L379&lt;=8,0,IF(L379&lt;=16,(L379-9)*0.34,IF(L379&lt;=24,(L379-17)*0.34,0))),0)+IF(F379="PT",IF(L379=1,68,IF(L379=2,52.08,IF(L379=3,41.28,IF(L379=4,24,IF(L379=5,22,IF(L379=6,20,IF(L379=7,18,IF(L379=8,16,0))))))))+IF(L379&lt;=8,0,IF(L379&lt;=16,13,IF(L379&lt;=24,9,IF(L379&lt;=32,4,0))))-IF(L379&lt;=8,0,IF(L379&lt;=16,(L379-9)*0.34,IF(L379&lt;=24,(L379-17)*0.34,IF(L379&lt;=32,(L379-25)*0.34,0)))),0)+IF(F379="JOŽ",IF(L379=1,85,IF(L379=2,59.5,IF(L379=3,45,IF(L379=4,32.5,IF(L379=5,30,IF(L379=6,27.5,IF(L379=7,25,IF(L379=8,22.5,0))))))))+IF(L379&lt;=8,0,IF(L379&lt;=16,19,IF(L379&lt;=24,13,0)))-IF(L379&lt;=8,0,IF(L379&lt;=16,(L379-9)*0.425,IF(L379&lt;=24,(L379-17)*0.425,0))),0)+IF(F379="JPČ",IF(L379=1,68,IF(L379=2,47.6,IF(L379=3,36,IF(L379=4,26,IF(L379=5,24,IF(L379=6,22,IF(L379=7,20,IF(L379=8,18,0))))))))+IF(L379&lt;=8,0,IF(L379&lt;=16,13,IF(L379&lt;=24,9,0)))-IF(L379&lt;=8,0,IF(L379&lt;=16,(L379-9)*0.34,IF(L379&lt;=24,(L379-17)*0.34,0))),0)+IF(F379="JEČ",IF(L379=1,34,IF(L379=2,26.04,IF(L379=3,20.6,IF(L379=4,12,IF(L379=5,11,IF(L379=6,10,IF(L379=7,9,IF(L379=8,8,0))))))))+IF(L379&lt;=8,0,IF(L379&lt;=16,6,0))-IF(L379&lt;=8,0,IF(L379&lt;=16,(L379-9)*0.17,0)),0)+IF(F379="JEOF",IF(L379=1,34,IF(L379=2,26.04,IF(L379=3,20.6,IF(L379=4,12,IF(L379=5,11,IF(L379=6,10,IF(L379=7,9,IF(L379=8,8,0))))))))+IF(L379&lt;=8,0,IF(L379&lt;=16,6,0))-IF(L379&lt;=8,0,IF(L379&lt;=16,(L379-9)*0.17,0)),0)+IF(F379="JnPČ",IF(L379=1,51,IF(L379=2,35.7,IF(L379=3,27,IF(L379=4,19.5,IF(L379=5,18,IF(L379=6,16.5,IF(L379=7,15,IF(L379=8,13.5,0))))))))+IF(L379&lt;=8,0,IF(L379&lt;=16,10,0))-IF(L379&lt;=8,0,IF(L379&lt;=16,(L379-9)*0.255,0)),0)+IF(F379="JnEČ",IF(L379=1,25.5,IF(L379=2,19.53,IF(L379=3,15.48,IF(L379=4,9,IF(L379=5,8.25,IF(L379=6,7.5,IF(L379=7,6.75,IF(L379=8,6,0))))))))+IF(L379&lt;=8,0,IF(L379&lt;=16,5,0))-IF(L379&lt;=8,0,IF(L379&lt;=16,(L379-9)*0.1275,0)),0)+IF(F379="JčPČ",IF(L379=1,21.25,IF(L379=2,14.5,IF(L379=3,11.5,IF(L379=4,7,IF(L379=5,6.5,IF(L379=6,6,IF(L379=7,5.5,IF(L379=8,5,0))))))))+IF(L379&lt;=8,0,IF(L379&lt;=16,4,0))-IF(L379&lt;=8,0,IF(L379&lt;=16,(L379-9)*0.10625,0)),0)+IF(F379="JčEČ",IF(L379=1,17,IF(L379=2,13.02,IF(L379=3,10.32,IF(L379=4,6,IF(L379=5,5.5,IF(L379=6,5,IF(L379=7,4.5,IF(L379=8,4,0))))))))+IF(L379&lt;=8,0,IF(L379&lt;=16,3,0))-IF(L379&lt;=8,0,IF(L379&lt;=16,(L379-9)*0.085,0)),0)+IF(F379="NEAK",IF(L379=1,11.48,IF(L379=2,8.79,IF(L379=3,6.97,IF(L379=4,4.05,IF(L379=5,3.71,IF(L379=6,3.38,IF(L379=7,3.04,IF(L379=8,2.7,0))))))))+IF(L379&lt;=8,0,IF(L379&lt;=16,2,IF(L379&lt;=24,1.3,0)))-IF(L379&lt;=8,0,IF(L379&lt;=16,(L379-9)*0.0574,IF(L379&lt;=24,(L379-17)*0.0574,0))),0))*IF(L379&lt;0,1,IF(OR(F379="PČ",F379="PŽ",F379="PT"),IF(J379&lt;32,J379/32,1),1))* IF(L379&lt;0,1,IF(OR(F379="EČ",F379="EŽ",F379="JOŽ",F379="JPČ",F379="NEAK"),IF(J379&lt;24,J379/24,1),1))*IF(L379&lt;0,1,IF(OR(F379="PČneol",F379="JEČ",F379="JEOF",F379="JnPČ",F379="JnEČ",F379="JčPČ",F379="JčEČ"),IF(J379&lt;16,J379/16,1),1))*IF(L379&lt;0,1,IF(F379="EČneol",IF(J379&lt;8,J379/8,1),1))</f>
        <v>0</v>
      </c>
      <c r="O379" s="9">
        <f t="shared" ref="O379:O388" si="153">IF(F379="OŽ",N379,IF(H379="Ne",IF(J379*0.3&lt;J379-L379,N379,0),IF(J379*0.1&lt;J379-L379,N379,0)))</f>
        <v>0</v>
      </c>
      <c r="P379" s="4">
        <f t="shared" ref="P379" si="154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" si="155">IF(ISERROR(P379*100/N379),0,(P379*100/N379))</f>
        <v>0</v>
      </c>
      <c r="R379" s="10">
        <f t="shared" ref="R379:R388" si="156">IF(Q379&lt;=30,O379+P379,O379+O379*0.3)*IF(G379=1,0.4,IF(G379=2,0.75,IF(G379="1 (kas 4 m. 1 k. nerengiamos)",0.52,1)))*IF(D379="olimpinė",1,IF(M379="Ne",0.5,1))*IF(OR(A$5="Lietuvos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federacija"),IF(OR(J379&lt;8,K379&lt;16),0,1),1)*E379*IF(I379&lt;=1,1,1/I379)*IF(OR(A$5="Lietuvos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80" spans="1:18">
      <c r="A380" s="62">
        <v>2</v>
      </c>
      <c r="B380" s="62"/>
      <c r="C380" s="1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3">
        <f t="shared" si="152"/>
        <v>0</v>
      </c>
      <c r="O380" s="9">
        <f t="shared" si="153"/>
        <v>0</v>
      </c>
      <c r="P380" s="4">
        <f t="shared" ref="P380:P388" si="157">IF(O380=0,0,IF(F380="OŽ",IF(L380&gt;35,0,IF(J380&gt;35,(36-L380)*1.836,((36-L380)-(36-J380))*1.836)),0)+IF(F380="PČ",IF(L380&gt;31,0,IF(J380&gt;31,(32-L380)*1.347,((32-L380)-(32-J380))*1.347)),0)+ IF(F380="PČneol",IF(L380&gt;15,0,IF(J380&gt;15,(16-L380)*0.255,((16-L380)-(16-J380))*0.255)),0)+IF(F380="PŽ",IF(L380&gt;31,0,IF(J380&gt;31,(32-L380)*0.255,((32-L380)-(32-J380))*0.255)),0)+IF(F380="EČ",IF(L380&gt;23,0,IF(J380&gt;23,(24-L380)*0.612,((24-L380)-(24-J380))*0.612)),0)+IF(F380="EČneol",IF(L380&gt;7,0,IF(J380&gt;7,(8-L380)*0.204,((8-L380)-(8-J380))*0.204)),0)+IF(F380="EŽ",IF(L380&gt;23,0,IF(J380&gt;23,(24-L380)*0.204,((24-L380)-(24-J380))*0.204)),0)+IF(F380="PT",IF(L380&gt;31,0,IF(J380&gt;31,(32-L380)*0.204,((32-L380)-(32-J380))*0.204)),0)+IF(F380="JOŽ",IF(L380&gt;23,0,IF(J380&gt;23,(24-L380)*0.255,((24-L380)-(24-J380))*0.255)),0)+IF(F380="JPČ",IF(L380&gt;23,0,IF(J380&gt;23,(24-L380)*0.204,((24-L380)-(24-J380))*0.204)),0)+IF(F380="JEČ",IF(L380&gt;15,0,IF(J380&gt;15,(16-L380)*0.102,((16-L380)-(16-J380))*0.102)),0)+IF(F380="JEOF",IF(L380&gt;15,0,IF(J380&gt;15,(16-L380)*0.102,((16-L380)-(16-J380))*0.102)),0)+IF(F380="JnPČ",IF(L380&gt;15,0,IF(J380&gt;15,(16-L380)*0.153,((16-L380)-(16-J380))*0.153)),0)+IF(F380="JnEČ",IF(L380&gt;15,0,IF(J380&gt;15,(16-L380)*0.0765,((16-L380)-(16-J380))*0.0765)),0)+IF(F380="JčPČ",IF(L380&gt;15,0,IF(J380&gt;15,(16-L380)*0.06375,((16-L380)-(16-J380))*0.06375)),0)+IF(F380="JčEČ",IF(L380&gt;15,0,IF(J380&gt;15,(16-L380)*0.051,((16-L380)-(16-J380))*0.051)),0)+IF(F380="NEAK",IF(L380&gt;23,0,IF(J380&gt;23,(24-L380)*0.03444,((24-L380)-(24-J380))*0.03444)),0))</f>
        <v>0</v>
      </c>
      <c r="Q380" s="11">
        <f t="shared" ref="Q380:Q388" si="158">IF(ISERROR(P380*100/N380),0,(P380*100/N380))</f>
        <v>0</v>
      </c>
      <c r="R380" s="10">
        <f t="shared" si="156"/>
        <v>0</v>
      </c>
    </row>
    <row r="381" spans="1:18">
      <c r="A381" s="62">
        <v>3</v>
      </c>
      <c r="B381" s="62"/>
      <c r="C381" s="1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3">
        <f t="shared" si="152"/>
        <v>0</v>
      </c>
      <c r="O381" s="9">
        <f t="shared" si="153"/>
        <v>0</v>
      </c>
      <c r="P381" s="4">
        <f t="shared" si="157"/>
        <v>0</v>
      </c>
      <c r="Q381" s="11">
        <f t="shared" si="158"/>
        <v>0</v>
      </c>
      <c r="R381" s="10">
        <f t="shared" si="156"/>
        <v>0</v>
      </c>
    </row>
    <row r="382" spans="1:18">
      <c r="A382" s="62">
        <v>4</v>
      </c>
      <c r="B382" s="62"/>
      <c r="C382" s="1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3">
        <f t="shared" si="152"/>
        <v>0</v>
      </c>
      <c r="O382" s="9">
        <f t="shared" si="153"/>
        <v>0</v>
      </c>
      <c r="P382" s="4">
        <f t="shared" si="157"/>
        <v>0</v>
      </c>
      <c r="Q382" s="11">
        <f t="shared" si="158"/>
        <v>0</v>
      </c>
      <c r="R382" s="10">
        <f t="shared" si="156"/>
        <v>0</v>
      </c>
    </row>
    <row r="383" spans="1:18">
      <c r="A383" s="62">
        <v>5</v>
      </c>
      <c r="B383" s="62"/>
      <c r="C383" s="1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3">
        <f t="shared" si="152"/>
        <v>0</v>
      </c>
      <c r="O383" s="9">
        <f t="shared" si="153"/>
        <v>0</v>
      </c>
      <c r="P383" s="4">
        <f t="shared" si="157"/>
        <v>0</v>
      </c>
      <c r="Q383" s="11">
        <f t="shared" si="158"/>
        <v>0</v>
      </c>
      <c r="R383" s="10">
        <f t="shared" si="156"/>
        <v>0</v>
      </c>
    </row>
    <row r="384" spans="1:18">
      <c r="A384" s="62">
        <v>6</v>
      </c>
      <c r="B384" s="62"/>
      <c r="C384" s="1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3">
        <f t="shared" si="152"/>
        <v>0</v>
      </c>
      <c r="O384" s="9">
        <f t="shared" si="153"/>
        <v>0</v>
      </c>
      <c r="P384" s="4">
        <f t="shared" si="157"/>
        <v>0</v>
      </c>
      <c r="Q384" s="11">
        <f t="shared" si="158"/>
        <v>0</v>
      </c>
      <c r="R384" s="10">
        <f t="shared" si="156"/>
        <v>0</v>
      </c>
    </row>
    <row r="385" spans="1:18">
      <c r="A385" s="62">
        <v>7</v>
      </c>
      <c r="B385" s="62"/>
      <c r="C385" s="1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3">
        <f t="shared" si="152"/>
        <v>0</v>
      </c>
      <c r="O385" s="9">
        <f t="shared" si="153"/>
        <v>0</v>
      </c>
      <c r="P385" s="4">
        <f t="shared" si="157"/>
        <v>0</v>
      </c>
      <c r="Q385" s="11">
        <f t="shared" si="158"/>
        <v>0</v>
      </c>
      <c r="R385" s="10">
        <f t="shared" si="156"/>
        <v>0</v>
      </c>
    </row>
    <row r="386" spans="1:18">
      <c r="A386" s="62">
        <v>8</v>
      </c>
      <c r="B386" s="62"/>
      <c r="C386" s="1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3">
        <f t="shared" si="152"/>
        <v>0</v>
      </c>
      <c r="O386" s="9">
        <f t="shared" si="153"/>
        <v>0</v>
      </c>
      <c r="P386" s="4">
        <f t="shared" si="157"/>
        <v>0</v>
      </c>
      <c r="Q386" s="11">
        <f t="shared" si="158"/>
        <v>0</v>
      </c>
      <c r="R386" s="10">
        <f t="shared" si="156"/>
        <v>0</v>
      </c>
    </row>
    <row r="387" spans="1:18">
      <c r="A387" s="62">
        <v>9</v>
      </c>
      <c r="B387" s="62"/>
      <c r="C387" s="1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3">
        <f t="shared" si="152"/>
        <v>0</v>
      </c>
      <c r="O387" s="9">
        <f t="shared" si="153"/>
        <v>0</v>
      </c>
      <c r="P387" s="4">
        <f t="shared" si="157"/>
        <v>0</v>
      </c>
      <c r="Q387" s="11">
        <f t="shared" si="158"/>
        <v>0</v>
      </c>
      <c r="R387" s="10">
        <f t="shared" si="156"/>
        <v>0</v>
      </c>
    </row>
    <row r="388" spans="1:18">
      <c r="A388" s="62">
        <v>10</v>
      </c>
      <c r="B388" s="62"/>
      <c r="C388" s="1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3">
        <f t="shared" si="152"/>
        <v>0</v>
      </c>
      <c r="O388" s="9">
        <f t="shared" si="153"/>
        <v>0</v>
      </c>
      <c r="P388" s="4">
        <f t="shared" si="157"/>
        <v>0</v>
      </c>
      <c r="Q388" s="11">
        <f t="shared" si="158"/>
        <v>0</v>
      </c>
      <c r="R388" s="10">
        <f t="shared" si="156"/>
        <v>0</v>
      </c>
    </row>
    <row r="389" spans="1:18">
      <c r="A389" s="74" t="s">
        <v>34</v>
      </c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6"/>
      <c r="R389" s="10">
        <f>SUM(R379:R388)</f>
        <v>0</v>
      </c>
    </row>
    <row r="390" spans="1:18" ht="15.75">
      <c r="A390" s="24" t="s">
        <v>35</v>
      </c>
      <c r="B390" s="2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8" t="s">
        <v>44</v>
      </c>
      <c r="B391" s="48"/>
      <c r="C391" s="48"/>
      <c r="D391" s="48"/>
      <c r="E391" s="48"/>
      <c r="F391" s="48"/>
      <c r="G391" s="48"/>
      <c r="H391" s="48"/>
      <c r="I391" s="48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 s="8" customFormat="1">
      <c r="A392" s="48"/>
      <c r="B392" s="48"/>
      <c r="C392" s="48"/>
      <c r="D392" s="48"/>
      <c r="E392" s="48"/>
      <c r="F392" s="48"/>
      <c r="G392" s="48"/>
      <c r="H392" s="48"/>
      <c r="I392" s="48"/>
      <c r="J392" s="15"/>
      <c r="K392" s="15"/>
      <c r="L392" s="15"/>
      <c r="M392" s="15"/>
      <c r="N392" s="15"/>
      <c r="O392" s="15"/>
      <c r="P392" s="15"/>
      <c r="Q392" s="15"/>
      <c r="R392" s="16"/>
    </row>
    <row r="393" spans="1:18">
      <c r="A393" s="69" t="s">
        <v>56</v>
      </c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58"/>
      <c r="R393" s="8"/>
    </row>
    <row r="394" spans="1:18" ht="18">
      <c r="A394" s="71" t="s">
        <v>28</v>
      </c>
      <c r="B394" s="72"/>
      <c r="C394" s="72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58"/>
      <c r="R394" s="8"/>
    </row>
    <row r="395" spans="1:18">
      <c r="A395" s="69" t="s">
        <v>39</v>
      </c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58"/>
      <c r="R395" s="8"/>
    </row>
    <row r="396" spans="1:18">
      <c r="A396" s="62">
        <v>1</v>
      </c>
      <c r="B396" s="62"/>
      <c r="C396" s="1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3">
        <f t="shared" ref="N396:N405" si="159">(IF(F396="OŽ",IF(L396=1,550.8,IF(L396=2,426.38,IF(L396=3,342.14,IF(L396=4,181.44,IF(L396=5,168.48,IF(L396=6,155.52,IF(L396=7,148.5,IF(L396=8,144,0))))))))+IF(L396&lt;=8,0,IF(L396&lt;=16,137.7,IF(L396&lt;=24,108,IF(L396&lt;=32,80.1,IF(L396&lt;=36,52.2,0)))))-IF(L396&lt;=8,0,IF(L396&lt;=16,(L396-9)*2.754,IF(L396&lt;=24,(L396-17)* 2.754,IF(L396&lt;=32,(L396-25)* 2.754,IF(L396&lt;=36,(L396-33)*2.754,0))))),0)+IF(F396="PČ",IF(L396=1,449,IF(L396=2,314.6,IF(L396=3,238,IF(L396=4,172,IF(L396=5,159,IF(L396=6,145,IF(L396=7,132,IF(L396=8,119,0))))))))+IF(L396&lt;=8,0,IF(L396&lt;=16,88,IF(L396&lt;=24,55,IF(L396&lt;=32,22,0))))-IF(L396&lt;=8,0,IF(L396&lt;=16,(L396-9)*2.245,IF(L396&lt;=24,(L396-17)*2.245,IF(L396&lt;=32,(L396-25)*2.245,0)))),0)+IF(F396="PČneol",IF(L396=1,85,IF(L396=2,64.61,IF(L396=3,50.76,IF(L396=4,16.25,IF(L396=5,15,IF(L396=6,13.75,IF(L396=7,12.5,IF(L396=8,11.25,0))))))))+IF(L396&lt;=8,0,IF(L396&lt;=16,9,0))-IF(L396&lt;=8,0,IF(L396&lt;=16,(L396-9)*0.425,0)),0)+IF(F396="PŽ",IF(L396=1,85,IF(L396=2,59.5,IF(L396=3,45,IF(L396=4,32.5,IF(L396=5,30,IF(L396=6,27.5,IF(L396=7,25,IF(L396=8,22.5,0))))))))+IF(L396&lt;=8,0,IF(L396&lt;=16,19,IF(L396&lt;=24,13,IF(L396&lt;=32,8,0))))-IF(L396&lt;=8,0,IF(L396&lt;=16,(L396-9)*0.425,IF(L396&lt;=24,(L396-17)*0.425,IF(L396&lt;=32,(L396-25)*0.425,0)))),0)+IF(F396="EČ",IF(L396=1,204,IF(L396=2,156.24,IF(L396=3,123.84,IF(L396=4,72,IF(L396=5,66,IF(L396=6,60,IF(L396=7,54,IF(L396=8,48,0))))))))+IF(L396&lt;=8,0,IF(L396&lt;=16,40,IF(L396&lt;=24,25,0)))-IF(L396&lt;=8,0,IF(L396&lt;=16,(L396-9)*1.02,IF(L396&lt;=24,(L396-17)*1.02,0))),0)+IF(F396="EČneol",IF(L396=1,68,IF(L396=2,51.69,IF(L396=3,40.61,IF(L396=4,13,IF(L396=5,12,IF(L396=6,11,IF(L396=7,10,IF(L396=8,9,0)))))))))+IF(F396="EŽ",IF(L396=1,68,IF(L396=2,47.6,IF(L396=3,36,IF(L396=4,18,IF(L396=5,16.5,IF(L396=6,15,IF(L396=7,13.5,IF(L396=8,12,0))))))))+IF(L396&lt;=8,0,IF(L396&lt;=16,10,IF(L396&lt;=24,6,0)))-IF(L396&lt;=8,0,IF(L396&lt;=16,(L396-9)*0.34,IF(L396&lt;=24,(L396-17)*0.34,0))),0)+IF(F396="PT",IF(L396=1,68,IF(L396=2,52.08,IF(L396=3,41.28,IF(L396=4,24,IF(L396=5,22,IF(L396=6,20,IF(L396=7,18,IF(L396=8,16,0))))))))+IF(L396&lt;=8,0,IF(L396&lt;=16,13,IF(L396&lt;=24,9,IF(L396&lt;=32,4,0))))-IF(L396&lt;=8,0,IF(L396&lt;=16,(L396-9)*0.34,IF(L396&lt;=24,(L396-17)*0.34,IF(L396&lt;=32,(L396-25)*0.34,0)))),0)+IF(F396="JOŽ",IF(L396=1,85,IF(L396=2,59.5,IF(L396=3,45,IF(L396=4,32.5,IF(L396=5,30,IF(L396=6,27.5,IF(L396=7,25,IF(L396=8,22.5,0))))))))+IF(L396&lt;=8,0,IF(L396&lt;=16,19,IF(L396&lt;=24,13,0)))-IF(L396&lt;=8,0,IF(L396&lt;=16,(L396-9)*0.425,IF(L396&lt;=24,(L396-17)*0.425,0))),0)+IF(F396="JPČ",IF(L396=1,68,IF(L396=2,47.6,IF(L396=3,36,IF(L396=4,26,IF(L396=5,24,IF(L396=6,22,IF(L396=7,20,IF(L396=8,18,0))))))))+IF(L396&lt;=8,0,IF(L396&lt;=16,13,IF(L396&lt;=24,9,0)))-IF(L396&lt;=8,0,IF(L396&lt;=16,(L396-9)*0.34,IF(L396&lt;=24,(L396-17)*0.34,0))),0)+IF(F396="JEČ",IF(L396=1,34,IF(L396=2,26.04,IF(L396=3,20.6,IF(L396=4,12,IF(L396=5,11,IF(L396=6,10,IF(L396=7,9,IF(L396=8,8,0))))))))+IF(L396&lt;=8,0,IF(L396&lt;=16,6,0))-IF(L396&lt;=8,0,IF(L396&lt;=16,(L396-9)*0.17,0)),0)+IF(F396="JEOF",IF(L396=1,34,IF(L396=2,26.04,IF(L396=3,20.6,IF(L396=4,12,IF(L396=5,11,IF(L396=6,10,IF(L396=7,9,IF(L396=8,8,0))))))))+IF(L396&lt;=8,0,IF(L396&lt;=16,6,0))-IF(L396&lt;=8,0,IF(L396&lt;=16,(L396-9)*0.17,0)),0)+IF(F396="JnPČ",IF(L396=1,51,IF(L396=2,35.7,IF(L396=3,27,IF(L396=4,19.5,IF(L396=5,18,IF(L396=6,16.5,IF(L396=7,15,IF(L396=8,13.5,0))))))))+IF(L396&lt;=8,0,IF(L396&lt;=16,10,0))-IF(L396&lt;=8,0,IF(L396&lt;=16,(L396-9)*0.255,0)),0)+IF(F396="JnEČ",IF(L396=1,25.5,IF(L396=2,19.53,IF(L396=3,15.48,IF(L396=4,9,IF(L396=5,8.25,IF(L396=6,7.5,IF(L396=7,6.75,IF(L396=8,6,0))))))))+IF(L396&lt;=8,0,IF(L396&lt;=16,5,0))-IF(L396&lt;=8,0,IF(L396&lt;=16,(L396-9)*0.1275,0)),0)+IF(F396="JčPČ",IF(L396=1,21.25,IF(L396=2,14.5,IF(L396=3,11.5,IF(L396=4,7,IF(L396=5,6.5,IF(L396=6,6,IF(L396=7,5.5,IF(L396=8,5,0))))))))+IF(L396&lt;=8,0,IF(L396&lt;=16,4,0))-IF(L396&lt;=8,0,IF(L396&lt;=16,(L396-9)*0.10625,0)),0)+IF(F396="JčEČ",IF(L396=1,17,IF(L396=2,13.02,IF(L396=3,10.32,IF(L396=4,6,IF(L396=5,5.5,IF(L396=6,5,IF(L396=7,4.5,IF(L396=8,4,0))))))))+IF(L396&lt;=8,0,IF(L396&lt;=16,3,0))-IF(L396&lt;=8,0,IF(L396&lt;=16,(L396-9)*0.085,0)),0)+IF(F396="NEAK",IF(L396=1,11.48,IF(L396=2,8.79,IF(L396=3,6.97,IF(L396=4,4.05,IF(L396=5,3.71,IF(L396=6,3.38,IF(L396=7,3.04,IF(L396=8,2.7,0))))))))+IF(L396&lt;=8,0,IF(L396&lt;=16,2,IF(L396&lt;=24,1.3,0)))-IF(L396&lt;=8,0,IF(L396&lt;=16,(L396-9)*0.0574,IF(L396&lt;=24,(L396-17)*0.0574,0))),0))*IF(L396&lt;0,1,IF(OR(F396="PČ",F396="PŽ",F396="PT"),IF(J396&lt;32,J396/32,1),1))* IF(L396&lt;0,1,IF(OR(F396="EČ",F396="EŽ",F396="JOŽ",F396="JPČ",F396="NEAK"),IF(J396&lt;24,J396/24,1),1))*IF(L396&lt;0,1,IF(OR(F396="PČneol",F396="JEČ",F396="JEOF",F396="JnPČ",F396="JnEČ",F396="JčPČ",F396="JčEČ"),IF(J396&lt;16,J396/16,1),1))*IF(L396&lt;0,1,IF(F396="EČneol",IF(J396&lt;8,J396/8,1),1))</f>
        <v>0</v>
      </c>
      <c r="O396" s="9">
        <f t="shared" ref="O396:O405" si="160">IF(F396="OŽ",N396,IF(H396="Ne",IF(J396*0.3&lt;J396-L396,N396,0),IF(J396*0.1&lt;J396-L396,N396,0)))</f>
        <v>0</v>
      </c>
      <c r="P396" s="4">
        <f t="shared" ref="P396" si="161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" si="162">IF(ISERROR(P396*100/N396),0,(P396*100/N396))</f>
        <v>0</v>
      </c>
      <c r="R396" s="10">
        <f t="shared" ref="R396:R405" si="163">IF(Q396&lt;=30,O396+P396,O396+O396*0.3)*IF(G396=1,0.4,IF(G396=2,0.75,IF(G396="1 (kas 4 m. 1 k. nerengiamos)",0.52,1)))*IF(D396="olimpinė",1,IF(M396="Ne",0.5,1))*IF(OR(A$5="Lietuvos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federacija"),IF(OR(J396&lt;8,K396&lt;16),0,1),1)*E396*IF(I396&lt;=1,1,1/I396)*IF(OR(A$5="Lietuvos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7" spans="1:18">
      <c r="A397" s="62">
        <v>2</v>
      </c>
      <c r="B397" s="62"/>
      <c r="C397" s="1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3">
        <f t="shared" si="159"/>
        <v>0</v>
      </c>
      <c r="O397" s="9">
        <f t="shared" si="160"/>
        <v>0</v>
      </c>
      <c r="P397" s="4">
        <f t="shared" ref="P397:P405" si="164">IF(O397=0,0,IF(F397="OŽ",IF(L397&gt;35,0,IF(J397&gt;35,(36-L397)*1.836,((36-L397)-(36-J397))*1.836)),0)+IF(F397="PČ",IF(L397&gt;31,0,IF(J397&gt;31,(32-L397)*1.347,((32-L397)-(32-J397))*1.347)),0)+ IF(F397="PČneol",IF(L397&gt;15,0,IF(J397&gt;15,(16-L397)*0.255,((16-L397)-(16-J397))*0.255)),0)+IF(F397="PŽ",IF(L397&gt;31,0,IF(J397&gt;31,(32-L397)*0.255,((32-L397)-(32-J397))*0.255)),0)+IF(F397="EČ",IF(L397&gt;23,0,IF(J397&gt;23,(24-L397)*0.612,((24-L397)-(24-J397))*0.612)),0)+IF(F397="EČneol",IF(L397&gt;7,0,IF(J397&gt;7,(8-L397)*0.204,((8-L397)-(8-J397))*0.204)),0)+IF(F397="EŽ",IF(L397&gt;23,0,IF(J397&gt;23,(24-L397)*0.204,((24-L397)-(24-J397))*0.204)),0)+IF(F397="PT",IF(L397&gt;31,0,IF(J397&gt;31,(32-L397)*0.204,((32-L397)-(32-J397))*0.204)),0)+IF(F397="JOŽ",IF(L397&gt;23,0,IF(J397&gt;23,(24-L397)*0.255,((24-L397)-(24-J397))*0.255)),0)+IF(F397="JPČ",IF(L397&gt;23,0,IF(J397&gt;23,(24-L397)*0.204,((24-L397)-(24-J397))*0.204)),0)+IF(F397="JEČ",IF(L397&gt;15,0,IF(J397&gt;15,(16-L397)*0.102,((16-L397)-(16-J397))*0.102)),0)+IF(F397="JEOF",IF(L397&gt;15,0,IF(J397&gt;15,(16-L397)*0.102,((16-L397)-(16-J397))*0.102)),0)+IF(F397="JnPČ",IF(L397&gt;15,0,IF(J397&gt;15,(16-L397)*0.153,((16-L397)-(16-J397))*0.153)),0)+IF(F397="JnEČ",IF(L397&gt;15,0,IF(J397&gt;15,(16-L397)*0.0765,((16-L397)-(16-J397))*0.0765)),0)+IF(F397="JčPČ",IF(L397&gt;15,0,IF(J397&gt;15,(16-L397)*0.06375,((16-L397)-(16-J397))*0.06375)),0)+IF(F397="JčEČ",IF(L397&gt;15,0,IF(J397&gt;15,(16-L397)*0.051,((16-L397)-(16-J397))*0.051)),0)+IF(F397="NEAK",IF(L397&gt;23,0,IF(J397&gt;23,(24-L397)*0.03444,((24-L397)-(24-J397))*0.03444)),0))</f>
        <v>0</v>
      </c>
      <c r="Q397" s="11">
        <f t="shared" ref="Q397:Q405" si="165">IF(ISERROR(P397*100/N397),0,(P397*100/N397))</f>
        <v>0</v>
      </c>
      <c r="R397" s="10">
        <f t="shared" si="163"/>
        <v>0</v>
      </c>
    </row>
    <row r="398" spans="1:18">
      <c r="A398" s="62">
        <v>3</v>
      </c>
      <c r="B398" s="62"/>
      <c r="C398" s="1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3">
        <f t="shared" si="159"/>
        <v>0</v>
      </c>
      <c r="O398" s="9">
        <f t="shared" si="160"/>
        <v>0</v>
      </c>
      <c r="P398" s="4">
        <f t="shared" si="164"/>
        <v>0</v>
      </c>
      <c r="Q398" s="11">
        <f t="shared" si="165"/>
        <v>0</v>
      </c>
      <c r="R398" s="10">
        <f t="shared" si="163"/>
        <v>0</v>
      </c>
    </row>
    <row r="399" spans="1:18">
      <c r="A399" s="62">
        <v>4</v>
      </c>
      <c r="B399" s="62"/>
      <c r="C399" s="1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3">
        <f t="shared" si="159"/>
        <v>0</v>
      </c>
      <c r="O399" s="9">
        <f t="shared" si="160"/>
        <v>0</v>
      </c>
      <c r="P399" s="4">
        <f t="shared" si="164"/>
        <v>0</v>
      </c>
      <c r="Q399" s="11">
        <f t="shared" si="165"/>
        <v>0</v>
      </c>
      <c r="R399" s="10">
        <f t="shared" si="163"/>
        <v>0</v>
      </c>
    </row>
    <row r="400" spans="1:18">
      <c r="A400" s="62">
        <v>5</v>
      </c>
      <c r="B400" s="62"/>
      <c r="C400" s="1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3">
        <f t="shared" si="159"/>
        <v>0</v>
      </c>
      <c r="O400" s="9">
        <f t="shared" si="160"/>
        <v>0</v>
      </c>
      <c r="P400" s="4">
        <f t="shared" si="164"/>
        <v>0</v>
      </c>
      <c r="Q400" s="11">
        <f t="shared" si="165"/>
        <v>0</v>
      </c>
      <c r="R400" s="10">
        <f t="shared" si="163"/>
        <v>0</v>
      </c>
    </row>
    <row r="401" spans="1:18">
      <c r="A401" s="62">
        <v>6</v>
      </c>
      <c r="B401" s="62"/>
      <c r="C401" s="1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3">
        <f t="shared" si="159"/>
        <v>0</v>
      </c>
      <c r="O401" s="9">
        <f t="shared" si="160"/>
        <v>0</v>
      </c>
      <c r="P401" s="4">
        <f t="shared" si="164"/>
        <v>0</v>
      </c>
      <c r="Q401" s="11">
        <f t="shared" si="165"/>
        <v>0</v>
      </c>
      <c r="R401" s="10">
        <f t="shared" si="163"/>
        <v>0</v>
      </c>
    </row>
    <row r="402" spans="1:18">
      <c r="A402" s="62">
        <v>7</v>
      </c>
      <c r="B402" s="62"/>
      <c r="C402" s="1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3">
        <f t="shared" si="159"/>
        <v>0</v>
      </c>
      <c r="O402" s="9">
        <f t="shared" si="160"/>
        <v>0</v>
      </c>
      <c r="P402" s="4">
        <f t="shared" si="164"/>
        <v>0</v>
      </c>
      <c r="Q402" s="11">
        <f t="shared" si="165"/>
        <v>0</v>
      </c>
      <c r="R402" s="10">
        <f t="shared" si="163"/>
        <v>0</v>
      </c>
    </row>
    <row r="403" spans="1:18">
      <c r="A403" s="62">
        <v>8</v>
      </c>
      <c r="B403" s="62"/>
      <c r="C403" s="1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3">
        <f t="shared" si="159"/>
        <v>0</v>
      </c>
      <c r="O403" s="9">
        <f t="shared" si="160"/>
        <v>0</v>
      </c>
      <c r="P403" s="4">
        <f t="shared" si="164"/>
        <v>0</v>
      </c>
      <c r="Q403" s="11">
        <f t="shared" si="165"/>
        <v>0</v>
      </c>
      <c r="R403" s="10">
        <f t="shared" si="163"/>
        <v>0</v>
      </c>
    </row>
    <row r="404" spans="1:18">
      <c r="A404" s="62">
        <v>9</v>
      </c>
      <c r="B404" s="62"/>
      <c r="C404" s="1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3">
        <f t="shared" si="159"/>
        <v>0</v>
      </c>
      <c r="O404" s="9">
        <f t="shared" si="160"/>
        <v>0</v>
      </c>
      <c r="P404" s="4">
        <f t="shared" si="164"/>
        <v>0</v>
      </c>
      <c r="Q404" s="11">
        <f t="shared" si="165"/>
        <v>0</v>
      </c>
      <c r="R404" s="10">
        <f t="shared" si="163"/>
        <v>0</v>
      </c>
    </row>
    <row r="405" spans="1:18">
      <c r="A405" s="62">
        <v>10</v>
      </c>
      <c r="B405" s="62"/>
      <c r="C405" s="1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3">
        <f t="shared" si="159"/>
        <v>0</v>
      </c>
      <c r="O405" s="9">
        <f t="shared" si="160"/>
        <v>0</v>
      </c>
      <c r="P405" s="4">
        <f t="shared" si="164"/>
        <v>0</v>
      </c>
      <c r="Q405" s="11">
        <f t="shared" si="165"/>
        <v>0</v>
      </c>
      <c r="R405" s="10">
        <f t="shared" si="163"/>
        <v>0</v>
      </c>
    </row>
    <row r="406" spans="1:18">
      <c r="A406" s="74" t="s">
        <v>34</v>
      </c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6"/>
      <c r="R406" s="10">
        <f>SUM(R396:R405)</f>
        <v>0</v>
      </c>
    </row>
    <row r="407" spans="1:18" ht="15.75">
      <c r="A407" s="24" t="s">
        <v>35</v>
      </c>
      <c r="B407" s="2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>
      <c r="A408" s="48" t="s">
        <v>44</v>
      </c>
      <c r="B408" s="48"/>
      <c r="C408" s="48"/>
      <c r="D408" s="48"/>
      <c r="E408" s="48"/>
      <c r="F408" s="48"/>
      <c r="G408" s="48"/>
      <c r="H408" s="48"/>
      <c r="I408" s="48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 s="8" customFormat="1">
      <c r="A409" s="48"/>
      <c r="B409" s="48"/>
      <c r="C409" s="48"/>
      <c r="D409" s="48"/>
      <c r="E409" s="48"/>
      <c r="F409" s="48"/>
      <c r="G409" s="48"/>
      <c r="H409" s="48"/>
      <c r="I409" s="48"/>
      <c r="J409" s="15"/>
      <c r="K409" s="15"/>
      <c r="L409" s="15"/>
      <c r="M409" s="15"/>
      <c r="N409" s="15"/>
      <c r="O409" s="15"/>
      <c r="P409" s="15"/>
      <c r="Q409" s="15"/>
      <c r="R409" s="16"/>
    </row>
    <row r="410" spans="1:18">
      <c r="A410" s="69" t="s">
        <v>56</v>
      </c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58"/>
      <c r="R410" s="8"/>
    </row>
    <row r="411" spans="1:18" ht="18">
      <c r="A411" s="71" t="s">
        <v>28</v>
      </c>
      <c r="B411" s="72"/>
      <c r="C411" s="72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58"/>
      <c r="R411" s="8"/>
    </row>
    <row r="412" spans="1:18">
      <c r="A412" s="69" t="s">
        <v>39</v>
      </c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58"/>
      <c r="R412" s="8"/>
    </row>
    <row r="413" spans="1:18">
      <c r="A413" s="62">
        <v>1</v>
      </c>
      <c r="B413" s="62"/>
      <c r="C413" s="1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3">
        <f t="shared" ref="N413:N422" si="166">(IF(F413="OŽ",IF(L413=1,550.8,IF(L413=2,426.38,IF(L413=3,342.14,IF(L413=4,181.44,IF(L413=5,168.48,IF(L413=6,155.52,IF(L413=7,148.5,IF(L413=8,144,0))))))))+IF(L413&lt;=8,0,IF(L413&lt;=16,137.7,IF(L413&lt;=24,108,IF(L413&lt;=32,80.1,IF(L413&lt;=36,52.2,0)))))-IF(L413&lt;=8,0,IF(L413&lt;=16,(L413-9)*2.754,IF(L413&lt;=24,(L413-17)* 2.754,IF(L413&lt;=32,(L413-25)* 2.754,IF(L413&lt;=36,(L413-33)*2.754,0))))),0)+IF(F413="PČ",IF(L413=1,449,IF(L413=2,314.6,IF(L413=3,238,IF(L413=4,172,IF(L413=5,159,IF(L413=6,145,IF(L413=7,132,IF(L413=8,119,0))))))))+IF(L413&lt;=8,0,IF(L413&lt;=16,88,IF(L413&lt;=24,55,IF(L413&lt;=32,22,0))))-IF(L413&lt;=8,0,IF(L413&lt;=16,(L413-9)*2.245,IF(L413&lt;=24,(L413-17)*2.245,IF(L413&lt;=32,(L413-25)*2.245,0)))),0)+IF(F413="PČneol",IF(L413=1,85,IF(L413=2,64.61,IF(L413=3,50.76,IF(L413=4,16.25,IF(L413=5,15,IF(L413=6,13.75,IF(L413=7,12.5,IF(L413=8,11.25,0))))))))+IF(L413&lt;=8,0,IF(L413&lt;=16,9,0))-IF(L413&lt;=8,0,IF(L413&lt;=16,(L413-9)*0.425,0)),0)+IF(F413="PŽ",IF(L413=1,85,IF(L413=2,59.5,IF(L413=3,45,IF(L413=4,32.5,IF(L413=5,30,IF(L413=6,27.5,IF(L413=7,25,IF(L413=8,22.5,0))))))))+IF(L413&lt;=8,0,IF(L413&lt;=16,19,IF(L413&lt;=24,13,IF(L413&lt;=32,8,0))))-IF(L413&lt;=8,0,IF(L413&lt;=16,(L413-9)*0.425,IF(L413&lt;=24,(L413-17)*0.425,IF(L413&lt;=32,(L413-25)*0.425,0)))),0)+IF(F413="EČ",IF(L413=1,204,IF(L413=2,156.24,IF(L413=3,123.84,IF(L413=4,72,IF(L413=5,66,IF(L413=6,60,IF(L413=7,54,IF(L413=8,48,0))))))))+IF(L413&lt;=8,0,IF(L413&lt;=16,40,IF(L413&lt;=24,25,0)))-IF(L413&lt;=8,0,IF(L413&lt;=16,(L413-9)*1.02,IF(L413&lt;=24,(L413-17)*1.02,0))),0)+IF(F413="EČneol",IF(L413=1,68,IF(L413=2,51.69,IF(L413=3,40.61,IF(L413=4,13,IF(L413=5,12,IF(L413=6,11,IF(L413=7,10,IF(L413=8,9,0)))))))))+IF(F413="EŽ",IF(L413=1,68,IF(L413=2,47.6,IF(L413=3,36,IF(L413=4,18,IF(L413=5,16.5,IF(L413=6,15,IF(L413=7,13.5,IF(L413=8,12,0))))))))+IF(L413&lt;=8,0,IF(L413&lt;=16,10,IF(L413&lt;=24,6,0)))-IF(L413&lt;=8,0,IF(L413&lt;=16,(L413-9)*0.34,IF(L413&lt;=24,(L413-17)*0.34,0))),0)+IF(F413="PT",IF(L413=1,68,IF(L413=2,52.08,IF(L413=3,41.28,IF(L413=4,24,IF(L413=5,22,IF(L413=6,20,IF(L413=7,18,IF(L413=8,16,0))))))))+IF(L413&lt;=8,0,IF(L413&lt;=16,13,IF(L413&lt;=24,9,IF(L413&lt;=32,4,0))))-IF(L413&lt;=8,0,IF(L413&lt;=16,(L413-9)*0.34,IF(L413&lt;=24,(L413-17)*0.34,IF(L413&lt;=32,(L413-25)*0.34,0)))),0)+IF(F413="JOŽ",IF(L413=1,85,IF(L413=2,59.5,IF(L413=3,45,IF(L413=4,32.5,IF(L413=5,30,IF(L413=6,27.5,IF(L413=7,25,IF(L413=8,22.5,0))))))))+IF(L413&lt;=8,0,IF(L413&lt;=16,19,IF(L413&lt;=24,13,0)))-IF(L413&lt;=8,0,IF(L413&lt;=16,(L413-9)*0.425,IF(L413&lt;=24,(L413-17)*0.425,0))),0)+IF(F413="JPČ",IF(L413=1,68,IF(L413=2,47.6,IF(L413=3,36,IF(L413=4,26,IF(L413=5,24,IF(L413=6,22,IF(L413=7,20,IF(L413=8,18,0))))))))+IF(L413&lt;=8,0,IF(L413&lt;=16,13,IF(L413&lt;=24,9,0)))-IF(L413&lt;=8,0,IF(L413&lt;=16,(L413-9)*0.34,IF(L413&lt;=24,(L413-17)*0.34,0))),0)+IF(F413="JEČ",IF(L413=1,34,IF(L413=2,26.04,IF(L413=3,20.6,IF(L413=4,12,IF(L413=5,11,IF(L413=6,10,IF(L413=7,9,IF(L413=8,8,0))))))))+IF(L413&lt;=8,0,IF(L413&lt;=16,6,0))-IF(L413&lt;=8,0,IF(L413&lt;=16,(L413-9)*0.17,0)),0)+IF(F413="JEOF",IF(L413=1,34,IF(L413=2,26.04,IF(L413=3,20.6,IF(L413=4,12,IF(L413=5,11,IF(L413=6,10,IF(L413=7,9,IF(L413=8,8,0))))))))+IF(L413&lt;=8,0,IF(L413&lt;=16,6,0))-IF(L413&lt;=8,0,IF(L413&lt;=16,(L413-9)*0.17,0)),0)+IF(F413="JnPČ",IF(L413=1,51,IF(L413=2,35.7,IF(L413=3,27,IF(L413=4,19.5,IF(L413=5,18,IF(L413=6,16.5,IF(L413=7,15,IF(L413=8,13.5,0))))))))+IF(L413&lt;=8,0,IF(L413&lt;=16,10,0))-IF(L413&lt;=8,0,IF(L413&lt;=16,(L413-9)*0.255,0)),0)+IF(F413="JnEČ",IF(L413=1,25.5,IF(L413=2,19.53,IF(L413=3,15.48,IF(L413=4,9,IF(L413=5,8.25,IF(L413=6,7.5,IF(L413=7,6.75,IF(L413=8,6,0))))))))+IF(L413&lt;=8,0,IF(L413&lt;=16,5,0))-IF(L413&lt;=8,0,IF(L413&lt;=16,(L413-9)*0.1275,0)),0)+IF(F413="JčPČ",IF(L413=1,21.25,IF(L413=2,14.5,IF(L413=3,11.5,IF(L413=4,7,IF(L413=5,6.5,IF(L413=6,6,IF(L413=7,5.5,IF(L413=8,5,0))))))))+IF(L413&lt;=8,0,IF(L413&lt;=16,4,0))-IF(L413&lt;=8,0,IF(L413&lt;=16,(L413-9)*0.10625,0)),0)+IF(F413="JčEČ",IF(L413=1,17,IF(L413=2,13.02,IF(L413=3,10.32,IF(L413=4,6,IF(L413=5,5.5,IF(L413=6,5,IF(L413=7,4.5,IF(L413=8,4,0))))))))+IF(L413&lt;=8,0,IF(L413&lt;=16,3,0))-IF(L413&lt;=8,0,IF(L413&lt;=16,(L413-9)*0.085,0)),0)+IF(F413="NEAK",IF(L413=1,11.48,IF(L413=2,8.79,IF(L413=3,6.97,IF(L413=4,4.05,IF(L413=5,3.71,IF(L413=6,3.38,IF(L413=7,3.04,IF(L413=8,2.7,0))))))))+IF(L413&lt;=8,0,IF(L413&lt;=16,2,IF(L413&lt;=24,1.3,0)))-IF(L413&lt;=8,0,IF(L413&lt;=16,(L413-9)*0.0574,IF(L413&lt;=24,(L413-17)*0.0574,0))),0))*IF(L413&lt;0,1,IF(OR(F413="PČ",F413="PŽ",F413="PT"),IF(J413&lt;32,J413/32,1),1))* IF(L413&lt;0,1,IF(OR(F413="EČ",F413="EŽ",F413="JOŽ",F413="JPČ",F413="NEAK"),IF(J413&lt;24,J413/24,1),1))*IF(L413&lt;0,1,IF(OR(F413="PČneol",F413="JEČ",F413="JEOF",F413="JnPČ",F413="JnEČ",F413="JčPČ",F413="JčEČ"),IF(J413&lt;16,J413/16,1),1))*IF(L413&lt;0,1,IF(F413="EČneol",IF(J413&lt;8,J413/8,1),1))</f>
        <v>0</v>
      </c>
      <c r="O413" s="9">
        <f t="shared" ref="O413:O422" si="167">IF(F413="OŽ",N413,IF(H413="Ne",IF(J413*0.3&lt;J413-L413,N413,0),IF(J413*0.1&lt;J413-L413,N413,0)))</f>
        <v>0</v>
      </c>
      <c r="P413" s="4">
        <f t="shared" ref="P413" si="168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" si="169">IF(ISERROR(P413*100/N413),0,(P413*100/N413))</f>
        <v>0</v>
      </c>
      <c r="R413" s="10">
        <f t="shared" ref="R413:R422" si="170">IF(Q413&lt;=30,O413+P413,O413+O413*0.3)*IF(G413=1,0.4,IF(G413=2,0.75,IF(G413="1 (kas 4 m. 1 k. nerengiamos)",0.52,1)))*IF(D413="olimpinė",1,IF(M413="Ne",0.5,1))*IF(OR(A$5="Lietuvos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federacija"),IF(OR(J413&lt;8,K413&lt;16),0,1),1)*E413*IF(I413&lt;=1,1,1/I413)*IF(OR(A$5="Lietuvos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4" spans="1:18">
      <c r="A414" s="62">
        <v>2</v>
      </c>
      <c r="B414" s="62"/>
      <c r="C414" s="1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3">
        <f t="shared" si="166"/>
        <v>0</v>
      </c>
      <c r="O414" s="9">
        <f t="shared" si="167"/>
        <v>0</v>
      </c>
      <c r="P414" s="4">
        <f t="shared" ref="P414:P422" si="171">IF(O414=0,0,IF(F414="OŽ",IF(L414&gt;35,0,IF(J414&gt;35,(36-L414)*1.836,((36-L414)-(36-J414))*1.836)),0)+IF(F414="PČ",IF(L414&gt;31,0,IF(J414&gt;31,(32-L414)*1.347,((32-L414)-(32-J414))*1.347)),0)+ IF(F414="PČneol",IF(L414&gt;15,0,IF(J414&gt;15,(16-L414)*0.255,((16-L414)-(16-J414))*0.255)),0)+IF(F414="PŽ",IF(L414&gt;31,0,IF(J414&gt;31,(32-L414)*0.255,((32-L414)-(32-J414))*0.255)),0)+IF(F414="EČ",IF(L414&gt;23,0,IF(J414&gt;23,(24-L414)*0.612,((24-L414)-(24-J414))*0.612)),0)+IF(F414="EČneol",IF(L414&gt;7,0,IF(J414&gt;7,(8-L414)*0.204,((8-L414)-(8-J414))*0.204)),0)+IF(F414="EŽ",IF(L414&gt;23,0,IF(J414&gt;23,(24-L414)*0.204,((24-L414)-(24-J414))*0.204)),0)+IF(F414="PT",IF(L414&gt;31,0,IF(J414&gt;31,(32-L414)*0.204,((32-L414)-(32-J414))*0.204)),0)+IF(F414="JOŽ",IF(L414&gt;23,0,IF(J414&gt;23,(24-L414)*0.255,((24-L414)-(24-J414))*0.255)),0)+IF(F414="JPČ",IF(L414&gt;23,0,IF(J414&gt;23,(24-L414)*0.204,((24-L414)-(24-J414))*0.204)),0)+IF(F414="JEČ",IF(L414&gt;15,0,IF(J414&gt;15,(16-L414)*0.102,((16-L414)-(16-J414))*0.102)),0)+IF(F414="JEOF",IF(L414&gt;15,0,IF(J414&gt;15,(16-L414)*0.102,((16-L414)-(16-J414))*0.102)),0)+IF(F414="JnPČ",IF(L414&gt;15,0,IF(J414&gt;15,(16-L414)*0.153,((16-L414)-(16-J414))*0.153)),0)+IF(F414="JnEČ",IF(L414&gt;15,0,IF(J414&gt;15,(16-L414)*0.0765,((16-L414)-(16-J414))*0.0765)),0)+IF(F414="JčPČ",IF(L414&gt;15,0,IF(J414&gt;15,(16-L414)*0.06375,((16-L414)-(16-J414))*0.06375)),0)+IF(F414="JčEČ",IF(L414&gt;15,0,IF(J414&gt;15,(16-L414)*0.051,((16-L414)-(16-J414))*0.051)),0)+IF(F414="NEAK",IF(L414&gt;23,0,IF(J414&gt;23,(24-L414)*0.03444,((24-L414)-(24-J414))*0.03444)),0))</f>
        <v>0</v>
      </c>
      <c r="Q414" s="11">
        <f t="shared" ref="Q414:Q422" si="172">IF(ISERROR(P414*100/N414),0,(P414*100/N414))</f>
        <v>0</v>
      </c>
      <c r="R414" s="10">
        <f t="shared" si="170"/>
        <v>0</v>
      </c>
    </row>
    <row r="415" spans="1:18">
      <c r="A415" s="62">
        <v>3</v>
      </c>
      <c r="B415" s="62"/>
      <c r="C415" s="1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3">
        <f t="shared" si="166"/>
        <v>0</v>
      </c>
      <c r="O415" s="9">
        <f t="shared" si="167"/>
        <v>0</v>
      </c>
      <c r="P415" s="4">
        <f t="shared" si="171"/>
        <v>0</v>
      </c>
      <c r="Q415" s="11">
        <f t="shared" si="172"/>
        <v>0</v>
      </c>
      <c r="R415" s="10">
        <f t="shared" si="170"/>
        <v>0</v>
      </c>
    </row>
    <row r="416" spans="1:18">
      <c r="A416" s="62">
        <v>4</v>
      </c>
      <c r="B416" s="62"/>
      <c r="C416" s="1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3">
        <f t="shared" si="166"/>
        <v>0</v>
      </c>
      <c r="O416" s="9">
        <f t="shared" si="167"/>
        <v>0</v>
      </c>
      <c r="P416" s="4">
        <f t="shared" si="171"/>
        <v>0</v>
      </c>
      <c r="Q416" s="11">
        <f t="shared" si="172"/>
        <v>0</v>
      </c>
      <c r="R416" s="10">
        <f t="shared" si="170"/>
        <v>0</v>
      </c>
    </row>
    <row r="417" spans="1:18">
      <c r="A417" s="62">
        <v>5</v>
      </c>
      <c r="B417" s="62"/>
      <c r="C417" s="1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3">
        <f t="shared" si="166"/>
        <v>0</v>
      </c>
      <c r="O417" s="9">
        <f t="shared" si="167"/>
        <v>0</v>
      </c>
      <c r="P417" s="4">
        <f t="shared" si="171"/>
        <v>0</v>
      </c>
      <c r="Q417" s="11">
        <f t="shared" si="172"/>
        <v>0</v>
      </c>
      <c r="R417" s="10">
        <f t="shared" si="170"/>
        <v>0</v>
      </c>
    </row>
    <row r="418" spans="1:18">
      <c r="A418" s="62">
        <v>6</v>
      </c>
      <c r="B418" s="62"/>
      <c r="C418" s="1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3">
        <f t="shared" si="166"/>
        <v>0</v>
      </c>
      <c r="O418" s="9">
        <f t="shared" si="167"/>
        <v>0</v>
      </c>
      <c r="P418" s="4">
        <f t="shared" si="171"/>
        <v>0</v>
      </c>
      <c r="Q418" s="11">
        <f t="shared" si="172"/>
        <v>0</v>
      </c>
      <c r="R418" s="10">
        <f t="shared" si="170"/>
        <v>0</v>
      </c>
    </row>
    <row r="419" spans="1:18">
      <c r="A419" s="62">
        <v>7</v>
      </c>
      <c r="B419" s="62"/>
      <c r="C419" s="1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3">
        <f t="shared" si="166"/>
        <v>0</v>
      </c>
      <c r="O419" s="9">
        <f t="shared" si="167"/>
        <v>0</v>
      </c>
      <c r="P419" s="4">
        <f t="shared" si="171"/>
        <v>0</v>
      </c>
      <c r="Q419" s="11">
        <f t="shared" si="172"/>
        <v>0</v>
      </c>
      <c r="R419" s="10">
        <f t="shared" si="170"/>
        <v>0</v>
      </c>
    </row>
    <row r="420" spans="1:18">
      <c r="A420" s="62">
        <v>8</v>
      </c>
      <c r="B420" s="62"/>
      <c r="C420" s="1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3">
        <f t="shared" si="166"/>
        <v>0</v>
      </c>
      <c r="O420" s="9">
        <f t="shared" si="167"/>
        <v>0</v>
      </c>
      <c r="P420" s="4">
        <f t="shared" si="171"/>
        <v>0</v>
      </c>
      <c r="Q420" s="11">
        <f t="shared" si="172"/>
        <v>0</v>
      </c>
      <c r="R420" s="10">
        <f t="shared" si="170"/>
        <v>0</v>
      </c>
    </row>
    <row r="421" spans="1:18">
      <c r="A421" s="62">
        <v>9</v>
      </c>
      <c r="B421" s="62"/>
      <c r="C421" s="1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3">
        <f t="shared" si="166"/>
        <v>0</v>
      </c>
      <c r="O421" s="9">
        <f t="shared" si="167"/>
        <v>0</v>
      </c>
      <c r="P421" s="4">
        <f t="shared" si="171"/>
        <v>0</v>
      </c>
      <c r="Q421" s="11">
        <f t="shared" si="172"/>
        <v>0</v>
      </c>
      <c r="R421" s="10">
        <f t="shared" si="170"/>
        <v>0</v>
      </c>
    </row>
    <row r="422" spans="1:18">
      <c r="A422" s="62">
        <v>10</v>
      </c>
      <c r="B422" s="62"/>
      <c r="C422" s="1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3">
        <f t="shared" si="166"/>
        <v>0</v>
      </c>
      <c r="O422" s="9">
        <f t="shared" si="167"/>
        <v>0</v>
      </c>
      <c r="P422" s="4">
        <f t="shared" si="171"/>
        <v>0</v>
      </c>
      <c r="Q422" s="11">
        <f t="shared" si="172"/>
        <v>0</v>
      </c>
      <c r="R422" s="10">
        <f t="shared" si="170"/>
        <v>0</v>
      </c>
    </row>
    <row r="423" spans="1:18">
      <c r="A423" s="74" t="s">
        <v>34</v>
      </c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6"/>
      <c r="R423" s="10">
        <f>SUM(R413:R422)</f>
        <v>0</v>
      </c>
    </row>
    <row r="424" spans="1:18" ht="15.75">
      <c r="A424" s="24" t="s">
        <v>35</v>
      </c>
      <c r="B424" s="2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>
      <c r="A425" s="48" t="s">
        <v>44</v>
      </c>
      <c r="B425" s="48"/>
      <c r="C425" s="48"/>
      <c r="D425" s="48"/>
      <c r="E425" s="48"/>
      <c r="F425" s="48"/>
      <c r="G425" s="48"/>
      <c r="H425" s="48"/>
      <c r="I425" s="48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 s="8" customFormat="1">
      <c r="A426" s="48"/>
      <c r="B426" s="48"/>
      <c r="C426" s="48"/>
      <c r="D426" s="48"/>
      <c r="E426" s="48"/>
      <c r="F426" s="48"/>
      <c r="G426" s="48"/>
      <c r="H426" s="48"/>
      <c r="I426" s="48"/>
      <c r="J426" s="15"/>
      <c r="K426" s="15"/>
      <c r="L426" s="15"/>
      <c r="M426" s="15"/>
      <c r="N426" s="15"/>
      <c r="O426" s="15"/>
      <c r="P426" s="15"/>
      <c r="Q426" s="15"/>
      <c r="R426" s="16"/>
    </row>
    <row r="427" spans="1:18">
      <c r="A427" s="69" t="s">
        <v>56</v>
      </c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58"/>
      <c r="R427" s="8"/>
    </row>
    <row r="428" spans="1:18" ht="18">
      <c r="A428" s="71" t="s">
        <v>28</v>
      </c>
      <c r="B428" s="72"/>
      <c r="C428" s="72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58"/>
      <c r="R428" s="8"/>
    </row>
    <row r="429" spans="1:18">
      <c r="A429" s="69" t="s">
        <v>39</v>
      </c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  <c r="Q429" s="58"/>
      <c r="R429" s="8"/>
    </row>
    <row r="430" spans="1:18">
      <c r="A430" s="62">
        <v>1</v>
      </c>
      <c r="B430" s="62"/>
      <c r="C430" s="1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3">
        <f t="shared" ref="N430:N439" si="173">(IF(F430="OŽ",IF(L430=1,550.8,IF(L430=2,426.38,IF(L430=3,342.14,IF(L430=4,181.44,IF(L430=5,168.48,IF(L430=6,155.52,IF(L430=7,148.5,IF(L430=8,144,0))))))))+IF(L430&lt;=8,0,IF(L430&lt;=16,137.7,IF(L430&lt;=24,108,IF(L430&lt;=32,80.1,IF(L430&lt;=36,52.2,0)))))-IF(L430&lt;=8,0,IF(L430&lt;=16,(L430-9)*2.754,IF(L430&lt;=24,(L430-17)* 2.754,IF(L430&lt;=32,(L430-25)* 2.754,IF(L430&lt;=36,(L430-33)*2.754,0))))),0)+IF(F430="PČ",IF(L430=1,449,IF(L430=2,314.6,IF(L430=3,238,IF(L430=4,172,IF(L430=5,159,IF(L430=6,145,IF(L430=7,132,IF(L430=8,119,0))))))))+IF(L430&lt;=8,0,IF(L430&lt;=16,88,IF(L430&lt;=24,55,IF(L430&lt;=32,22,0))))-IF(L430&lt;=8,0,IF(L430&lt;=16,(L430-9)*2.245,IF(L430&lt;=24,(L430-17)*2.245,IF(L430&lt;=32,(L430-25)*2.245,0)))),0)+IF(F430="PČneol",IF(L430=1,85,IF(L430=2,64.61,IF(L430=3,50.76,IF(L430=4,16.25,IF(L430=5,15,IF(L430=6,13.75,IF(L430=7,12.5,IF(L430=8,11.25,0))))))))+IF(L430&lt;=8,0,IF(L430&lt;=16,9,0))-IF(L430&lt;=8,0,IF(L430&lt;=16,(L430-9)*0.425,0)),0)+IF(F430="PŽ",IF(L430=1,85,IF(L430=2,59.5,IF(L430=3,45,IF(L430=4,32.5,IF(L430=5,30,IF(L430=6,27.5,IF(L430=7,25,IF(L430=8,22.5,0))))))))+IF(L430&lt;=8,0,IF(L430&lt;=16,19,IF(L430&lt;=24,13,IF(L430&lt;=32,8,0))))-IF(L430&lt;=8,0,IF(L430&lt;=16,(L430-9)*0.425,IF(L430&lt;=24,(L430-17)*0.425,IF(L430&lt;=32,(L430-25)*0.425,0)))),0)+IF(F430="EČ",IF(L430=1,204,IF(L430=2,156.24,IF(L430=3,123.84,IF(L430=4,72,IF(L430=5,66,IF(L430=6,60,IF(L430=7,54,IF(L430=8,48,0))))))))+IF(L430&lt;=8,0,IF(L430&lt;=16,40,IF(L430&lt;=24,25,0)))-IF(L430&lt;=8,0,IF(L430&lt;=16,(L430-9)*1.02,IF(L430&lt;=24,(L430-17)*1.02,0))),0)+IF(F430="EČneol",IF(L430=1,68,IF(L430=2,51.69,IF(L430=3,40.61,IF(L430=4,13,IF(L430=5,12,IF(L430=6,11,IF(L430=7,10,IF(L430=8,9,0)))))))))+IF(F430="EŽ",IF(L430=1,68,IF(L430=2,47.6,IF(L430=3,36,IF(L430=4,18,IF(L430=5,16.5,IF(L430=6,15,IF(L430=7,13.5,IF(L430=8,12,0))))))))+IF(L430&lt;=8,0,IF(L430&lt;=16,10,IF(L430&lt;=24,6,0)))-IF(L430&lt;=8,0,IF(L430&lt;=16,(L430-9)*0.34,IF(L430&lt;=24,(L430-17)*0.34,0))),0)+IF(F430="PT",IF(L430=1,68,IF(L430=2,52.08,IF(L430=3,41.28,IF(L430=4,24,IF(L430=5,22,IF(L430=6,20,IF(L430=7,18,IF(L430=8,16,0))))))))+IF(L430&lt;=8,0,IF(L430&lt;=16,13,IF(L430&lt;=24,9,IF(L430&lt;=32,4,0))))-IF(L430&lt;=8,0,IF(L430&lt;=16,(L430-9)*0.34,IF(L430&lt;=24,(L430-17)*0.34,IF(L430&lt;=32,(L430-25)*0.34,0)))),0)+IF(F430="JOŽ",IF(L430=1,85,IF(L430=2,59.5,IF(L430=3,45,IF(L430=4,32.5,IF(L430=5,30,IF(L430=6,27.5,IF(L430=7,25,IF(L430=8,22.5,0))))))))+IF(L430&lt;=8,0,IF(L430&lt;=16,19,IF(L430&lt;=24,13,0)))-IF(L430&lt;=8,0,IF(L430&lt;=16,(L430-9)*0.425,IF(L430&lt;=24,(L430-17)*0.425,0))),0)+IF(F430="JPČ",IF(L430=1,68,IF(L430=2,47.6,IF(L430=3,36,IF(L430=4,26,IF(L430=5,24,IF(L430=6,22,IF(L430=7,20,IF(L430=8,18,0))))))))+IF(L430&lt;=8,0,IF(L430&lt;=16,13,IF(L430&lt;=24,9,0)))-IF(L430&lt;=8,0,IF(L430&lt;=16,(L430-9)*0.34,IF(L430&lt;=24,(L430-17)*0.34,0))),0)+IF(F430="JEČ",IF(L430=1,34,IF(L430=2,26.04,IF(L430=3,20.6,IF(L430=4,12,IF(L430=5,11,IF(L430=6,10,IF(L430=7,9,IF(L430=8,8,0))))))))+IF(L430&lt;=8,0,IF(L430&lt;=16,6,0))-IF(L430&lt;=8,0,IF(L430&lt;=16,(L430-9)*0.17,0)),0)+IF(F430="JEOF",IF(L430=1,34,IF(L430=2,26.04,IF(L430=3,20.6,IF(L430=4,12,IF(L430=5,11,IF(L430=6,10,IF(L430=7,9,IF(L430=8,8,0))))))))+IF(L430&lt;=8,0,IF(L430&lt;=16,6,0))-IF(L430&lt;=8,0,IF(L430&lt;=16,(L430-9)*0.17,0)),0)+IF(F430="JnPČ",IF(L430=1,51,IF(L430=2,35.7,IF(L430=3,27,IF(L430=4,19.5,IF(L430=5,18,IF(L430=6,16.5,IF(L430=7,15,IF(L430=8,13.5,0))))))))+IF(L430&lt;=8,0,IF(L430&lt;=16,10,0))-IF(L430&lt;=8,0,IF(L430&lt;=16,(L430-9)*0.255,0)),0)+IF(F430="JnEČ",IF(L430=1,25.5,IF(L430=2,19.53,IF(L430=3,15.48,IF(L430=4,9,IF(L430=5,8.25,IF(L430=6,7.5,IF(L430=7,6.75,IF(L430=8,6,0))))))))+IF(L430&lt;=8,0,IF(L430&lt;=16,5,0))-IF(L430&lt;=8,0,IF(L430&lt;=16,(L430-9)*0.1275,0)),0)+IF(F430="JčPČ",IF(L430=1,21.25,IF(L430=2,14.5,IF(L430=3,11.5,IF(L430=4,7,IF(L430=5,6.5,IF(L430=6,6,IF(L430=7,5.5,IF(L430=8,5,0))))))))+IF(L430&lt;=8,0,IF(L430&lt;=16,4,0))-IF(L430&lt;=8,0,IF(L430&lt;=16,(L430-9)*0.10625,0)),0)+IF(F430="JčEČ",IF(L430=1,17,IF(L430=2,13.02,IF(L430=3,10.32,IF(L430=4,6,IF(L430=5,5.5,IF(L430=6,5,IF(L430=7,4.5,IF(L430=8,4,0))))))))+IF(L430&lt;=8,0,IF(L430&lt;=16,3,0))-IF(L430&lt;=8,0,IF(L430&lt;=16,(L430-9)*0.085,0)),0)+IF(F430="NEAK",IF(L430=1,11.48,IF(L430=2,8.79,IF(L430=3,6.97,IF(L430=4,4.05,IF(L430=5,3.71,IF(L430=6,3.38,IF(L430=7,3.04,IF(L430=8,2.7,0))))))))+IF(L430&lt;=8,0,IF(L430&lt;=16,2,IF(L430&lt;=24,1.3,0)))-IF(L430&lt;=8,0,IF(L430&lt;=16,(L430-9)*0.0574,IF(L430&lt;=24,(L430-17)*0.0574,0))),0))*IF(L430&lt;0,1,IF(OR(F430="PČ",F430="PŽ",F430="PT"),IF(J430&lt;32,J430/32,1),1))* IF(L430&lt;0,1,IF(OR(F430="EČ",F430="EŽ",F430="JOŽ",F430="JPČ",F430="NEAK"),IF(J430&lt;24,J430/24,1),1))*IF(L430&lt;0,1,IF(OR(F430="PČneol",F430="JEČ",F430="JEOF",F430="JnPČ",F430="JnEČ",F430="JčPČ",F430="JčEČ"),IF(J430&lt;16,J430/16,1),1))*IF(L430&lt;0,1,IF(F430="EČneol",IF(J430&lt;8,J430/8,1),1))</f>
        <v>0</v>
      </c>
      <c r="O430" s="9">
        <f t="shared" ref="O430:O439" si="174">IF(F430="OŽ",N430,IF(H430="Ne",IF(J430*0.3&lt;J430-L430,N430,0),IF(J430*0.1&lt;J430-L430,N430,0)))</f>
        <v>0</v>
      </c>
      <c r="P430" s="4">
        <f t="shared" ref="P430" si="175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" si="176">IF(ISERROR(P430*100/N430),0,(P430*100/N430))</f>
        <v>0</v>
      </c>
      <c r="R430" s="10">
        <f t="shared" ref="R430:R439" si="177">IF(Q430&lt;=30,O430+P430,O430+O430*0.3)*IF(G430=1,0.4,IF(G430=2,0.75,IF(G430="1 (kas 4 m. 1 k. nerengiamos)",0.52,1)))*IF(D430="olimpinė",1,IF(M430="Ne",0.5,1))*IF(OR(A$5="Lietuvos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federacija"),IF(OR(J430&lt;8,K430&lt;16),0,1),1)*E430*IF(I430&lt;=1,1,1/I430)*IF(OR(A$5="Lietuvos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1" spans="1:18">
      <c r="A431" s="62">
        <v>2</v>
      </c>
      <c r="B431" s="62"/>
      <c r="C431" s="1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3">
        <f t="shared" si="173"/>
        <v>0</v>
      </c>
      <c r="O431" s="9">
        <f t="shared" si="174"/>
        <v>0</v>
      </c>
      <c r="P431" s="4">
        <f t="shared" ref="P431:P439" si="178">IF(O431=0,0,IF(F431="OŽ",IF(L431&gt;35,0,IF(J431&gt;35,(36-L431)*1.836,((36-L431)-(36-J431))*1.836)),0)+IF(F431="PČ",IF(L431&gt;31,0,IF(J431&gt;31,(32-L431)*1.347,((32-L431)-(32-J431))*1.347)),0)+ IF(F431="PČneol",IF(L431&gt;15,0,IF(J431&gt;15,(16-L431)*0.255,((16-L431)-(16-J431))*0.255)),0)+IF(F431="PŽ",IF(L431&gt;31,0,IF(J431&gt;31,(32-L431)*0.255,((32-L431)-(32-J431))*0.255)),0)+IF(F431="EČ",IF(L431&gt;23,0,IF(J431&gt;23,(24-L431)*0.612,((24-L431)-(24-J431))*0.612)),0)+IF(F431="EČneol",IF(L431&gt;7,0,IF(J431&gt;7,(8-L431)*0.204,((8-L431)-(8-J431))*0.204)),0)+IF(F431="EŽ",IF(L431&gt;23,0,IF(J431&gt;23,(24-L431)*0.204,((24-L431)-(24-J431))*0.204)),0)+IF(F431="PT",IF(L431&gt;31,0,IF(J431&gt;31,(32-L431)*0.204,((32-L431)-(32-J431))*0.204)),0)+IF(F431="JOŽ",IF(L431&gt;23,0,IF(J431&gt;23,(24-L431)*0.255,((24-L431)-(24-J431))*0.255)),0)+IF(F431="JPČ",IF(L431&gt;23,0,IF(J431&gt;23,(24-L431)*0.204,((24-L431)-(24-J431))*0.204)),0)+IF(F431="JEČ",IF(L431&gt;15,0,IF(J431&gt;15,(16-L431)*0.102,((16-L431)-(16-J431))*0.102)),0)+IF(F431="JEOF",IF(L431&gt;15,0,IF(J431&gt;15,(16-L431)*0.102,((16-L431)-(16-J431))*0.102)),0)+IF(F431="JnPČ",IF(L431&gt;15,0,IF(J431&gt;15,(16-L431)*0.153,((16-L431)-(16-J431))*0.153)),0)+IF(F431="JnEČ",IF(L431&gt;15,0,IF(J431&gt;15,(16-L431)*0.0765,((16-L431)-(16-J431))*0.0765)),0)+IF(F431="JčPČ",IF(L431&gt;15,0,IF(J431&gt;15,(16-L431)*0.06375,((16-L431)-(16-J431))*0.06375)),0)+IF(F431="JčEČ",IF(L431&gt;15,0,IF(J431&gt;15,(16-L431)*0.051,((16-L431)-(16-J431))*0.051)),0)+IF(F431="NEAK",IF(L431&gt;23,0,IF(J431&gt;23,(24-L431)*0.03444,((24-L431)-(24-J431))*0.03444)),0))</f>
        <v>0</v>
      </c>
      <c r="Q431" s="11">
        <f t="shared" ref="Q431:Q439" si="179">IF(ISERROR(P431*100/N431),0,(P431*100/N431))</f>
        <v>0</v>
      </c>
      <c r="R431" s="10">
        <f t="shared" si="177"/>
        <v>0</v>
      </c>
    </row>
    <row r="432" spans="1:18">
      <c r="A432" s="62">
        <v>3</v>
      </c>
      <c r="B432" s="62"/>
      <c r="C432" s="1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3">
        <f t="shared" si="173"/>
        <v>0</v>
      </c>
      <c r="O432" s="9">
        <f t="shared" si="174"/>
        <v>0</v>
      </c>
      <c r="P432" s="4">
        <f t="shared" si="178"/>
        <v>0</v>
      </c>
      <c r="Q432" s="11">
        <f t="shared" si="179"/>
        <v>0</v>
      </c>
      <c r="R432" s="10">
        <f t="shared" si="177"/>
        <v>0</v>
      </c>
    </row>
    <row r="433" spans="1:18">
      <c r="A433" s="62">
        <v>4</v>
      </c>
      <c r="B433" s="62"/>
      <c r="C433" s="1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3">
        <f t="shared" si="173"/>
        <v>0</v>
      </c>
      <c r="O433" s="9">
        <f t="shared" si="174"/>
        <v>0</v>
      </c>
      <c r="P433" s="4">
        <f t="shared" si="178"/>
        <v>0</v>
      </c>
      <c r="Q433" s="11">
        <f t="shared" si="179"/>
        <v>0</v>
      </c>
      <c r="R433" s="10">
        <f t="shared" si="177"/>
        <v>0</v>
      </c>
    </row>
    <row r="434" spans="1:18">
      <c r="A434" s="62">
        <v>5</v>
      </c>
      <c r="B434" s="62"/>
      <c r="C434" s="1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3">
        <f t="shared" si="173"/>
        <v>0</v>
      </c>
      <c r="O434" s="9">
        <f t="shared" si="174"/>
        <v>0</v>
      </c>
      <c r="P434" s="4">
        <f t="shared" si="178"/>
        <v>0</v>
      </c>
      <c r="Q434" s="11">
        <f t="shared" si="179"/>
        <v>0</v>
      </c>
      <c r="R434" s="10">
        <f t="shared" si="177"/>
        <v>0</v>
      </c>
    </row>
    <row r="435" spans="1:18">
      <c r="A435" s="62">
        <v>6</v>
      </c>
      <c r="B435" s="62"/>
      <c r="C435" s="1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3">
        <f t="shared" si="173"/>
        <v>0</v>
      </c>
      <c r="O435" s="9">
        <f t="shared" si="174"/>
        <v>0</v>
      </c>
      <c r="P435" s="4">
        <f t="shared" si="178"/>
        <v>0</v>
      </c>
      <c r="Q435" s="11">
        <f t="shared" si="179"/>
        <v>0</v>
      </c>
      <c r="R435" s="10">
        <f t="shared" si="177"/>
        <v>0</v>
      </c>
    </row>
    <row r="436" spans="1:18">
      <c r="A436" s="62">
        <v>7</v>
      </c>
      <c r="B436" s="62"/>
      <c r="C436" s="1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3">
        <f t="shared" si="173"/>
        <v>0</v>
      </c>
      <c r="O436" s="9">
        <f t="shared" si="174"/>
        <v>0</v>
      </c>
      <c r="P436" s="4">
        <f t="shared" si="178"/>
        <v>0</v>
      </c>
      <c r="Q436" s="11">
        <f t="shared" si="179"/>
        <v>0</v>
      </c>
      <c r="R436" s="10">
        <f t="shared" si="177"/>
        <v>0</v>
      </c>
    </row>
    <row r="437" spans="1:18">
      <c r="A437" s="62">
        <v>8</v>
      </c>
      <c r="B437" s="62"/>
      <c r="C437" s="1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3">
        <f t="shared" si="173"/>
        <v>0</v>
      </c>
      <c r="O437" s="9">
        <f t="shared" si="174"/>
        <v>0</v>
      </c>
      <c r="P437" s="4">
        <f t="shared" si="178"/>
        <v>0</v>
      </c>
      <c r="Q437" s="11">
        <f t="shared" si="179"/>
        <v>0</v>
      </c>
      <c r="R437" s="10">
        <f t="shared" si="177"/>
        <v>0</v>
      </c>
    </row>
    <row r="438" spans="1:18">
      <c r="A438" s="62">
        <v>9</v>
      </c>
      <c r="B438" s="62"/>
      <c r="C438" s="1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3">
        <f t="shared" si="173"/>
        <v>0</v>
      </c>
      <c r="O438" s="9">
        <f t="shared" si="174"/>
        <v>0</v>
      </c>
      <c r="P438" s="4">
        <f t="shared" si="178"/>
        <v>0</v>
      </c>
      <c r="Q438" s="11">
        <f t="shared" si="179"/>
        <v>0</v>
      </c>
      <c r="R438" s="10">
        <f t="shared" si="177"/>
        <v>0</v>
      </c>
    </row>
    <row r="439" spans="1:18">
      <c r="A439" s="62">
        <v>10</v>
      </c>
      <c r="B439" s="62"/>
      <c r="C439" s="1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3">
        <f t="shared" si="173"/>
        <v>0</v>
      </c>
      <c r="O439" s="9">
        <f t="shared" si="174"/>
        <v>0</v>
      </c>
      <c r="P439" s="4">
        <f t="shared" si="178"/>
        <v>0</v>
      </c>
      <c r="Q439" s="11">
        <f t="shared" si="179"/>
        <v>0</v>
      </c>
      <c r="R439" s="10">
        <f t="shared" si="177"/>
        <v>0</v>
      </c>
    </row>
    <row r="440" spans="1:18">
      <c r="A440" s="74" t="s">
        <v>34</v>
      </c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6"/>
      <c r="R440" s="10">
        <f>SUM(R430:R439)</f>
        <v>0</v>
      </c>
    </row>
    <row r="441" spans="1:18" ht="15.75">
      <c r="A441" s="24" t="s">
        <v>35</v>
      </c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>
      <c r="A442" s="48" t="s">
        <v>44</v>
      </c>
      <c r="B442" s="48"/>
      <c r="C442" s="48"/>
      <c r="D442" s="48"/>
      <c r="E442" s="48"/>
      <c r="F442" s="48"/>
      <c r="G442" s="48"/>
      <c r="H442" s="48"/>
      <c r="I442" s="48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 s="8" customFormat="1">
      <c r="A443" s="48"/>
      <c r="B443" s="48"/>
      <c r="C443" s="48"/>
      <c r="D443" s="48"/>
      <c r="E443" s="48"/>
      <c r="F443" s="48"/>
      <c r="G443" s="48"/>
      <c r="H443" s="48"/>
      <c r="I443" s="48"/>
      <c r="J443" s="15"/>
      <c r="K443" s="15"/>
      <c r="L443" s="15"/>
      <c r="M443" s="15"/>
      <c r="N443" s="15"/>
      <c r="O443" s="15"/>
      <c r="P443" s="15"/>
      <c r="Q443" s="15"/>
      <c r="R443" s="16"/>
    </row>
    <row r="444" spans="1:18">
      <c r="A444" s="69" t="s">
        <v>56</v>
      </c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  <c r="Q444" s="58"/>
      <c r="R444" s="8"/>
    </row>
    <row r="445" spans="1:18" ht="18">
      <c r="A445" s="71" t="s">
        <v>28</v>
      </c>
      <c r="B445" s="72"/>
      <c r="C445" s="72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58"/>
      <c r="R445" s="8"/>
    </row>
    <row r="446" spans="1:18">
      <c r="A446" s="69" t="s">
        <v>39</v>
      </c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  <c r="Q446" s="58"/>
      <c r="R446" s="8"/>
    </row>
    <row r="447" spans="1:18">
      <c r="A447" s="62">
        <v>1</v>
      </c>
      <c r="B447" s="62"/>
      <c r="C447" s="1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3">
        <f t="shared" ref="N447:N456" si="180">(IF(F447="OŽ",IF(L447=1,550.8,IF(L447=2,426.38,IF(L447=3,342.14,IF(L447=4,181.44,IF(L447=5,168.48,IF(L447=6,155.52,IF(L447=7,148.5,IF(L447=8,144,0))))))))+IF(L447&lt;=8,0,IF(L447&lt;=16,137.7,IF(L447&lt;=24,108,IF(L447&lt;=32,80.1,IF(L447&lt;=36,52.2,0)))))-IF(L447&lt;=8,0,IF(L447&lt;=16,(L447-9)*2.754,IF(L447&lt;=24,(L447-17)* 2.754,IF(L447&lt;=32,(L447-25)* 2.754,IF(L447&lt;=36,(L447-33)*2.754,0))))),0)+IF(F447="PČ",IF(L447=1,449,IF(L447=2,314.6,IF(L447=3,238,IF(L447=4,172,IF(L447=5,159,IF(L447=6,145,IF(L447=7,132,IF(L447=8,119,0))))))))+IF(L447&lt;=8,0,IF(L447&lt;=16,88,IF(L447&lt;=24,55,IF(L447&lt;=32,22,0))))-IF(L447&lt;=8,0,IF(L447&lt;=16,(L447-9)*2.245,IF(L447&lt;=24,(L447-17)*2.245,IF(L447&lt;=32,(L447-25)*2.245,0)))),0)+IF(F447="PČneol",IF(L447=1,85,IF(L447=2,64.61,IF(L447=3,50.76,IF(L447=4,16.25,IF(L447=5,15,IF(L447=6,13.75,IF(L447=7,12.5,IF(L447=8,11.25,0))))))))+IF(L447&lt;=8,0,IF(L447&lt;=16,9,0))-IF(L447&lt;=8,0,IF(L447&lt;=16,(L447-9)*0.425,0)),0)+IF(F447="PŽ",IF(L447=1,85,IF(L447=2,59.5,IF(L447=3,45,IF(L447=4,32.5,IF(L447=5,30,IF(L447=6,27.5,IF(L447=7,25,IF(L447=8,22.5,0))))))))+IF(L447&lt;=8,0,IF(L447&lt;=16,19,IF(L447&lt;=24,13,IF(L447&lt;=32,8,0))))-IF(L447&lt;=8,0,IF(L447&lt;=16,(L447-9)*0.425,IF(L447&lt;=24,(L447-17)*0.425,IF(L447&lt;=32,(L447-25)*0.425,0)))),0)+IF(F447="EČ",IF(L447=1,204,IF(L447=2,156.24,IF(L447=3,123.84,IF(L447=4,72,IF(L447=5,66,IF(L447=6,60,IF(L447=7,54,IF(L447=8,48,0))))))))+IF(L447&lt;=8,0,IF(L447&lt;=16,40,IF(L447&lt;=24,25,0)))-IF(L447&lt;=8,0,IF(L447&lt;=16,(L447-9)*1.02,IF(L447&lt;=24,(L447-17)*1.02,0))),0)+IF(F447="EČneol",IF(L447=1,68,IF(L447=2,51.69,IF(L447=3,40.61,IF(L447=4,13,IF(L447=5,12,IF(L447=6,11,IF(L447=7,10,IF(L447=8,9,0)))))))))+IF(F447="EŽ",IF(L447=1,68,IF(L447=2,47.6,IF(L447=3,36,IF(L447=4,18,IF(L447=5,16.5,IF(L447=6,15,IF(L447=7,13.5,IF(L447=8,12,0))))))))+IF(L447&lt;=8,0,IF(L447&lt;=16,10,IF(L447&lt;=24,6,0)))-IF(L447&lt;=8,0,IF(L447&lt;=16,(L447-9)*0.34,IF(L447&lt;=24,(L447-17)*0.34,0))),0)+IF(F447="PT",IF(L447=1,68,IF(L447=2,52.08,IF(L447=3,41.28,IF(L447=4,24,IF(L447=5,22,IF(L447=6,20,IF(L447=7,18,IF(L447=8,16,0))))))))+IF(L447&lt;=8,0,IF(L447&lt;=16,13,IF(L447&lt;=24,9,IF(L447&lt;=32,4,0))))-IF(L447&lt;=8,0,IF(L447&lt;=16,(L447-9)*0.34,IF(L447&lt;=24,(L447-17)*0.34,IF(L447&lt;=32,(L447-25)*0.34,0)))),0)+IF(F447="JOŽ",IF(L447=1,85,IF(L447=2,59.5,IF(L447=3,45,IF(L447=4,32.5,IF(L447=5,30,IF(L447=6,27.5,IF(L447=7,25,IF(L447=8,22.5,0))))))))+IF(L447&lt;=8,0,IF(L447&lt;=16,19,IF(L447&lt;=24,13,0)))-IF(L447&lt;=8,0,IF(L447&lt;=16,(L447-9)*0.425,IF(L447&lt;=24,(L447-17)*0.425,0))),0)+IF(F447="JPČ",IF(L447=1,68,IF(L447=2,47.6,IF(L447=3,36,IF(L447=4,26,IF(L447=5,24,IF(L447=6,22,IF(L447=7,20,IF(L447=8,18,0))))))))+IF(L447&lt;=8,0,IF(L447&lt;=16,13,IF(L447&lt;=24,9,0)))-IF(L447&lt;=8,0,IF(L447&lt;=16,(L447-9)*0.34,IF(L447&lt;=24,(L447-17)*0.34,0))),0)+IF(F447="JEČ",IF(L447=1,34,IF(L447=2,26.04,IF(L447=3,20.6,IF(L447=4,12,IF(L447=5,11,IF(L447=6,10,IF(L447=7,9,IF(L447=8,8,0))))))))+IF(L447&lt;=8,0,IF(L447&lt;=16,6,0))-IF(L447&lt;=8,0,IF(L447&lt;=16,(L447-9)*0.17,0)),0)+IF(F447="JEOF",IF(L447=1,34,IF(L447=2,26.04,IF(L447=3,20.6,IF(L447=4,12,IF(L447=5,11,IF(L447=6,10,IF(L447=7,9,IF(L447=8,8,0))))))))+IF(L447&lt;=8,0,IF(L447&lt;=16,6,0))-IF(L447&lt;=8,0,IF(L447&lt;=16,(L447-9)*0.17,0)),0)+IF(F447="JnPČ",IF(L447=1,51,IF(L447=2,35.7,IF(L447=3,27,IF(L447=4,19.5,IF(L447=5,18,IF(L447=6,16.5,IF(L447=7,15,IF(L447=8,13.5,0))))))))+IF(L447&lt;=8,0,IF(L447&lt;=16,10,0))-IF(L447&lt;=8,0,IF(L447&lt;=16,(L447-9)*0.255,0)),0)+IF(F447="JnEČ",IF(L447=1,25.5,IF(L447=2,19.53,IF(L447=3,15.48,IF(L447=4,9,IF(L447=5,8.25,IF(L447=6,7.5,IF(L447=7,6.75,IF(L447=8,6,0))))))))+IF(L447&lt;=8,0,IF(L447&lt;=16,5,0))-IF(L447&lt;=8,0,IF(L447&lt;=16,(L447-9)*0.1275,0)),0)+IF(F447="JčPČ",IF(L447=1,21.25,IF(L447=2,14.5,IF(L447=3,11.5,IF(L447=4,7,IF(L447=5,6.5,IF(L447=6,6,IF(L447=7,5.5,IF(L447=8,5,0))))))))+IF(L447&lt;=8,0,IF(L447&lt;=16,4,0))-IF(L447&lt;=8,0,IF(L447&lt;=16,(L447-9)*0.10625,0)),0)+IF(F447="JčEČ",IF(L447=1,17,IF(L447=2,13.02,IF(L447=3,10.32,IF(L447=4,6,IF(L447=5,5.5,IF(L447=6,5,IF(L447=7,4.5,IF(L447=8,4,0))))))))+IF(L447&lt;=8,0,IF(L447&lt;=16,3,0))-IF(L447&lt;=8,0,IF(L447&lt;=16,(L447-9)*0.085,0)),0)+IF(F447="NEAK",IF(L447=1,11.48,IF(L447=2,8.79,IF(L447=3,6.97,IF(L447=4,4.05,IF(L447=5,3.71,IF(L447=6,3.38,IF(L447=7,3.04,IF(L447=8,2.7,0))))))))+IF(L447&lt;=8,0,IF(L447&lt;=16,2,IF(L447&lt;=24,1.3,0)))-IF(L447&lt;=8,0,IF(L447&lt;=16,(L447-9)*0.0574,IF(L447&lt;=24,(L447-17)*0.0574,0))),0))*IF(L447&lt;0,1,IF(OR(F447="PČ",F447="PŽ",F447="PT"),IF(J447&lt;32,J447/32,1),1))* IF(L447&lt;0,1,IF(OR(F447="EČ",F447="EŽ",F447="JOŽ",F447="JPČ",F447="NEAK"),IF(J447&lt;24,J447/24,1),1))*IF(L447&lt;0,1,IF(OR(F447="PČneol",F447="JEČ",F447="JEOF",F447="JnPČ",F447="JnEČ",F447="JčPČ",F447="JčEČ"),IF(J447&lt;16,J447/16,1),1))*IF(L447&lt;0,1,IF(F447="EČneol",IF(J447&lt;8,J447/8,1),1))</f>
        <v>0</v>
      </c>
      <c r="O447" s="9">
        <f t="shared" ref="O447:O456" si="181">IF(F447="OŽ",N447,IF(H447="Ne",IF(J447*0.3&lt;J447-L447,N447,0),IF(J447*0.1&lt;J447-L447,N447,0)))</f>
        <v>0</v>
      </c>
      <c r="P447" s="4">
        <f t="shared" ref="P447" si="182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" si="183">IF(ISERROR(P447*100/N447),0,(P447*100/N447))</f>
        <v>0</v>
      </c>
      <c r="R447" s="10">
        <f t="shared" ref="R447:R456" si="184">IF(Q447&lt;=30,O447+P447,O447+O447*0.3)*IF(G447=1,0.4,IF(G447=2,0.75,IF(G447="1 (kas 4 m. 1 k. nerengiamos)",0.52,1)))*IF(D447="olimpinė",1,IF(M447="Ne",0.5,1))*IF(OR(A$5="Lietuvos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federacija"),IF(OR(J447&lt;8,K447&lt;16),0,1),1)*E447*IF(I447&lt;=1,1,1/I447)*IF(OR(A$5="Lietuvos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8" spans="1:18">
      <c r="A448" s="62">
        <v>2</v>
      </c>
      <c r="B448" s="62"/>
      <c r="C448" s="1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3">
        <f t="shared" si="180"/>
        <v>0</v>
      </c>
      <c r="O448" s="9">
        <f t="shared" si="181"/>
        <v>0</v>
      </c>
      <c r="P448" s="4">
        <f t="shared" ref="P448:P456" si="185">IF(O448=0,0,IF(F448="OŽ",IF(L448&gt;35,0,IF(J448&gt;35,(36-L448)*1.836,((36-L448)-(36-J448))*1.836)),0)+IF(F448="PČ",IF(L448&gt;31,0,IF(J448&gt;31,(32-L448)*1.347,((32-L448)-(32-J448))*1.347)),0)+ IF(F448="PČneol",IF(L448&gt;15,0,IF(J448&gt;15,(16-L448)*0.255,((16-L448)-(16-J448))*0.255)),0)+IF(F448="PŽ",IF(L448&gt;31,0,IF(J448&gt;31,(32-L448)*0.255,((32-L448)-(32-J448))*0.255)),0)+IF(F448="EČ",IF(L448&gt;23,0,IF(J448&gt;23,(24-L448)*0.612,((24-L448)-(24-J448))*0.612)),0)+IF(F448="EČneol",IF(L448&gt;7,0,IF(J448&gt;7,(8-L448)*0.204,((8-L448)-(8-J448))*0.204)),0)+IF(F448="EŽ",IF(L448&gt;23,0,IF(J448&gt;23,(24-L448)*0.204,((24-L448)-(24-J448))*0.204)),0)+IF(F448="PT",IF(L448&gt;31,0,IF(J448&gt;31,(32-L448)*0.204,((32-L448)-(32-J448))*0.204)),0)+IF(F448="JOŽ",IF(L448&gt;23,0,IF(J448&gt;23,(24-L448)*0.255,((24-L448)-(24-J448))*0.255)),0)+IF(F448="JPČ",IF(L448&gt;23,0,IF(J448&gt;23,(24-L448)*0.204,((24-L448)-(24-J448))*0.204)),0)+IF(F448="JEČ",IF(L448&gt;15,0,IF(J448&gt;15,(16-L448)*0.102,((16-L448)-(16-J448))*0.102)),0)+IF(F448="JEOF",IF(L448&gt;15,0,IF(J448&gt;15,(16-L448)*0.102,((16-L448)-(16-J448))*0.102)),0)+IF(F448="JnPČ",IF(L448&gt;15,0,IF(J448&gt;15,(16-L448)*0.153,((16-L448)-(16-J448))*0.153)),0)+IF(F448="JnEČ",IF(L448&gt;15,0,IF(J448&gt;15,(16-L448)*0.0765,((16-L448)-(16-J448))*0.0765)),0)+IF(F448="JčPČ",IF(L448&gt;15,0,IF(J448&gt;15,(16-L448)*0.06375,((16-L448)-(16-J448))*0.06375)),0)+IF(F448="JčEČ",IF(L448&gt;15,0,IF(J448&gt;15,(16-L448)*0.051,((16-L448)-(16-J448))*0.051)),0)+IF(F448="NEAK",IF(L448&gt;23,0,IF(J448&gt;23,(24-L448)*0.03444,((24-L448)-(24-J448))*0.03444)),0))</f>
        <v>0</v>
      </c>
      <c r="Q448" s="11">
        <f t="shared" ref="Q448:Q456" si="186">IF(ISERROR(P448*100/N448),0,(P448*100/N448))</f>
        <v>0</v>
      </c>
      <c r="R448" s="10">
        <f t="shared" si="184"/>
        <v>0</v>
      </c>
    </row>
    <row r="449" spans="1:18">
      <c r="A449" s="62">
        <v>3</v>
      </c>
      <c r="B449" s="62"/>
      <c r="C449" s="1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3">
        <f t="shared" si="180"/>
        <v>0</v>
      </c>
      <c r="O449" s="9">
        <f t="shared" si="181"/>
        <v>0</v>
      </c>
      <c r="P449" s="4">
        <f t="shared" si="185"/>
        <v>0</v>
      </c>
      <c r="Q449" s="11">
        <f t="shared" si="186"/>
        <v>0</v>
      </c>
      <c r="R449" s="10">
        <f t="shared" si="184"/>
        <v>0</v>
      </c>
    </row>
    <row r="450" spans="1:18">
      <c r="A450" s="62">
        <v>4</v>
      </c>
      <c r="B450" s="62"/>
      <c r="C450" s="1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3">
        <f t="shared" si="180"/>
        <v>0</v>
      </c>
      <c r="O450" s="9">
        <f t="shared" si="181"/>
        <v>0</v>
      </c>
      <c r="P450" s="4">
        <f t="shared" si="185"/>
        <v>0</v>
      </c>
      <c r="Q450" s="11">
        <f t="shared" si="186"/>
        <v>0</v>
      </c>
      <c r="R450" s="10">
        <f t="shared" si="184"/>
        <v>0</v>
      </c>
    </row>
    <row r="451" spans="1:18">
      <c r="A451" s="62">
        <v>5</v>
      </c>
      <c r="B451" s="62"/>
      <c r="C451" s="1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3">
        <f t="shared" si="180"/>
        <v>0</v>
      </c>
      <c r="O451" s="9">
        <f t="shared" si="181"/>
        <v>0</v>
      </c>
      <c r="P451" s="4">
        <f t="shared" si="185"/>
        <v>0</v>
      </c>
      <c r="Q451" s="11">
        <f t="shared" si="186"/>
        <v>0</v>
      </c>
      <c r="R451" s="10">
        <f t="shared" si="184"/>
        <v>0</v>
      </c>
    </row>
    <row r="452" spans="1:18">
      <c r="A452" s="62">
        <v>6</v>
      </c>
      <c r="B452" s="62"/>
      <c r="C452" s="1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3">
        <f t="shared" si="180"/>
        <v>0</v>
      </c>
      <c r="O452" s="9">
        <f t="shared" si="181"/>
        <v>0</v>
      </c>
      <c r="P452" s="4">
        <f t="shared" si="185"/>
        <v>0</v>
      </c>
      <c r="Q452" s="11">
        <f t="shared" si="186"/>
        <v>0</v>
      </c>
      <c r="R452" s="10">
        <f t="shared" si="184"/>
        <v>0</v>
      </c>
    </row>
    <row r="453" spans="1:18">
      <c r="A453" s="62">
        <v>7</v>
      </c>
      <c r="B453" s="62"/>
      <c r="C453" s="1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3">
        <f t="shared" si="180"/>
        <v>0</v>
      </c>
      <c r="O453" s="9">
        <f t="shared" si="181"/>
        <v>0</v>
      </c>
      <c r="P453" s="4">
        <f t="shared" si="185"/>
        <v>0</v>
      </c>
      <c r="Q453" s="11">
        <f t="shared" si="186"/>
        <v>0</v>
      </c>
      <c r="R453" s="10">
        <f t="shared" si="184"/>
        <v>0</v>
      </c>
    </row>
    <row r="454" spans="1:18">
      <c r="A454" s="62">
        <v>8</v>
      </c>
      <c r="B454" s="62"/>
      <c r="C454" s="1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3">
        <f t="shared" si="180"/>
        <v>0</v>
      </c>
      <c r="O454" s="9">
        <f t="shared" si="181"/>
        <v>0</v>
      </c>
      <c r="P454" s="4">
        <f t="shared" si="185"/>
        <v>0</v>
      </c>
      <c r="Q454" s="11">
        <f t="shared" si="186"/>
        <v>0</v>
      </c>
      <c r="R454" s="10">
        <f t="shared" si="184"/>
        <v>0</v>
      </c>
    </row>
    <row r="455" spans="1:18">
      <c r="A455" s="62">
        <v>9</v>
      </c>
      <c r="B455" s="62"/>
      <c r="C455" s="1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3">
        <f t="shared" si="180"/>
        <v>0</v>
      </c>
      <c r="O455" s="9">
        <f t="shared" si="181"/>
        <v>0</v>
      </c>
      <c r="P455" s="4">
        <f t="shared" si="185"/>
        <v>0</v>
      </c>
      <c r="Q455" s="11">
        <f t="shared" si="186"/>
        <v>0</v>
      </c>
      <c r="R455" s="10">
        <f t="shared" si="184"/>
        <v>0</v>
      </c>
    </row>
    <row r="456" spans="1:18">
      <c r="A456" s="62">
        <v>10</v>
      </c>
      <c r="B456" s="62"/>
      <c r="C456" s="1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3">
        <f t="shared" si="180"/>
        <v>0</v>
      </c>
      <c r="O456" s="9">
        <f t="shared" si="181"/>
        <v>0</v>
      </c>
      <c r="P456" s="4">
        <f t="shared" si="185"/>
        <v>0</v>
      </c>
      <c r="Q456" s="11">
        <f t="shared" si="186"/>
        <v>0</v>
      </c>
      <c r="R456" s="10">
        <f t="shared" si="184"/>
        <v>0</v>
      </c>
    </row>
    <row r="457" spans="1:18">
      <c r="A457" s="74" t="s">
        <v>34</v>
      </c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6"/>
      <c r="R457" s="10">
        <f>SUM(R447:R456)</f>
        <v>0</v>
      </c>
    </row>
    <row r="458" spans="1:18" ht="15.75">
      <c r="A458" s="24" t="s">
        <v>35</v>
      </c>
      <c r="B458" s="2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>
      <c r="A459" s="48" t="s">
        <v>44</v>
      </c>
      <c r="B459" s="48"/>
      <c r="C459" s="48"/>
      <c r="D459" s="48"/>
      <c r="E459" s="48"/>
      <c r="F459" s="48"/>
      <c r="G459" s="48"/>
      <c r="H459" s="48"/>
      <c r="I459" s="48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 s="8" customFormat="1">
      <c r="A460" s="48"/>
      <c r="B460" s="48"/>
      <c r="C460" s="48"/>
      <c r="D460" s="48"/>
      <c r="E460" s="48"/>
      <c r="F460" s="48"/>
      <c r="G460" s="48"/>
      <c r="H460" s="48"/>
      <c r="I460" s="48"/>
      <c r="J460" s="15"/>
      <c r="K460" s="15"/>
      <c r="L460" s="15"/>
      <c r="M460" s="15"/>
      <c r="N460" s="15"/>
      <c r="O460" s="15"/>
      <c r="P460" s="15"/>
      <c r="Q460" s="15"/>
      <c r="R460" s="16"/>
    </row>
    <row r="461" spans="1:18">
      <c r="A461" s="69" t="s">
        <v>56</v>
      </c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  <c r="Q461" s="58"/>
      <c r="R461" s="8"/>
    </row>
    <row r="462" spans="1:18" ht="18">
      <c r="A462" s="71" t="s">
        <v>28</v>
      </c>
      <c r="B462" s="72"/>
      <c r="C462" s="72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58"/>
      <c r="R462" s="8"/>
    </row>
    <row r="463" spans="1:18">
      <c r="A463" s="69" t="s">
        <v>39</v>
      </c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  <c r="Q463" s="58"/>
      <c r="R463" s="8"/>
    </row>
    <row r="464" spans="1:18">
      <c r="A464" s="62">
        <v>1</v>
      </c>
      <c r="B464" s="62"/>
      <c r="C464" s="1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3">
        <f t="shared" ref="N464:N473" si="187">(IF(F464="OŽ",IF(L464=1,550.8,IF(L464=2,426.38,IF(L464=3,342.14,IF(L464=4,181.44,IF(L464=5,168.48,IF(L464=6,155.52,IF(L464=7,148.5,IF(L464=8,144,0))))))))+IF(L464&lt;=8,0,IF(L464&lt;=16,137.7,IF(L464&lt;=24,108,IF(L464&lt;=32,80.1,IF(L464&lt;=36,52.2,0)))))-IF(L464&lt;=8,0,IF(L464&lt;=16,(L464-9)*2.754,IF(L464&lt;=24,(L464-17)* 2.754,IF(L464&lt;=32,(L464-25)* 2.754,IF(L464&lt;=36,(L464-33)*2.754,0))))),0)+IF(F464="PČ",IF(L464=1,449,IF(L464=2,314.6,IF(L464=3,238,IF(L464=4,172,IF(L464=5,159,IF(L464=6,145,IF(L464=7,132,IF(L464=8,119,0))))))))+IF(L464&lt;=8,0,IF(L464&lt;=16,88,IF(L464&lt;=24,55,IF(L464&lt;=32,22,0))))-IF(L464&lt;=8,0,IF(L464&lt;=16,(L464-9)*2.245,IF(L464&lt;=24,(L464-17)*2.245,IF(L464&lt;=32,(L464-25)*2.245,0)))),0)+IF(F464="PČneol",IF(L464=1,85,IF(L464=2,64.61,IF(L464=3,50.76,IF(L464=4,16.25,IF(L464=5,15,IF(L464=6,13.75,IF(L464=7,12.5,IF(L464=8,11.25,0))))))))+IF(L464&lt;=8,0,IF(L464&lt;=16,9,0))-IF(L464&lt;=8,0,IF(L464&lt;=16,(L464-9)*0.425,0)),0)+IF(F464="PŽ",IF(L464=1,85,IF(L464=2,59.5,IF(L464=3,45,IF(L464=4,32.5,IF(L464=5,30,IF(L464=6,27.5,IF(L464=7,25,IF(L464=8,22.5,0))))))))+IF(L464&lt;=8,0,IF(L464&lt;=16,19,IF(L464&lt;=24,13,IF(L464&lt;=32,8,0))))-IF(L464&lt;=8,0,IF(L464&lt;=16,(L464-9)*0.425,IF(L464&lt;=24,(L464-17)*0.425,IF(L464&lt;=32,(L464-25)*0.425,0)))),0)+IF(F464="EČ",IF(L464=1,204,IF(L464=2,156.24,IF(L464=3,123.84,IF(L464=4,72,IF(L464=5,66,IF(L464=6,60,IF(L464=7,54,IF(L464=8,48,0))))))))+IF(L464&lt;=8,0,IF(L464&lt;=16,40,IF(L464&lt;=24,25,0)))-IF(L464&lt;=8,0,IF(L464&lt;=16,(L464-9)*1.02,IF(L464&lt;=24,(L464-17)*1.02,0))),0)+IF(F464="EČneol",IF(L464=1,68,IF(L464=2,51.69,IF(L464=3,40.61,IF(L464=4,13,IF(L464=5,12,IF(L464=6,11,IF(L464=7,10,IF(L464=8,9,0)))))))))+IF(F464="EŽ",IF(L464=1,68,IF(L464=2,47.6,IF(L464=3,36,IF(L464=4,18,IF(L464=5,16.5,IF(L464=6,15,IF(L464=7,13.5,IF(L464=8,12,0))))))))+IF(L464&lt;=8,0,IF(L464&lt;=16,10,IF(L464&lt;=24,6,0)))-IF(L464&lt;=8,0,IF(L464&lt;=16,(L464-9)*0.34,IF(L464&lt;=24,(L464-17)*0.34,0))),0)+IF(F464="PT",IF(L464=1,68,IF(L464=2,52.08,IF(L464=3,41.28,IF(L464=4,24,IF(L464=5,22,IF(L464=6,20,IF(L464=7,18,IF(L464=8,16,0))))))))+IF(L464&lt;=8,0,IF(L464&lt;=16,13,IF(L464&lt;=24,9,IF(L464&lt;=32,4,0))))-IF(L464&lt;=8,0,IF(L464&lt;=16,(L464-9)*0.34,IF(L464&lt;=24,(L464-17)*0.34,IF(L464&lt;=32,(L464-25)*0.34,0)))),0)+IF(F464="JOŽ",IF(L464=1,85,IF(L464=2,59.5,IF(L464=3,45,IF(L464=4,32.5,IF(L464=5,30,IF(L464=6,27.5,IF(L464=7,25,IF(L464=8,22.5,0))))))))+IF(L464&lt;=8,0,IF(L464&lt;=16,19,IF(L464&lt;=24,13,0)))-IF(L464&lt;=8,0,IF(L464&lt;=16,(L464-9)*0.425,IF(L464&lt;=24,(L464-17)*0.425,0))),0)+IF(F464="JPČ",IF(L464=1,68,IF(L464=2,47.6,IF(L464=3,36,IF(L464=4,26,IF(L464=5,24,IF(L464=6,22,IF(L464=7,20,IF(L464=8,18,0))))))))+IF(L464&lt;=8,0,IF(L464&lt;=16,13,IF(L464&lt;=24,9,0)))-IF(L464&lt;=8,0,IF(L464&lt;=16,(L464-9)*0.34,IF(L464&lt;=24,(L464-17)*0.34,0))),0)+IF(F464="JEČ",IF(L464=1,34,IF(L464=2,26.04,IF(L464=3,20.6,IF(L464=4,12,IF(L464=5,11,IF(L464=6,10,IF(L464=7,9,IF(L464=8,8,0))))))))+IF(L464&lt;=8,0,IF(L464&lt;=16,6,0))-IF(L464&lt;=8,0,IF(L464&lt;=16,(L464-9)*0.17,0)),0)+IF(F464="JEOF",IF(L464=1,34,IF(L464=2,26.04,IF(L464=3,20.6,IF(L464=4,12,IF(L464=5,11,IF(L464=6,10,IF(L464=7,9,IF(L464=8,8,0))))))))+IF(L464&lt;=8,0,IF(L464&lt;=16,6,0))-IF(L464&lt;=8,0,IF(L464&lt;=16,(L464-9)*0.17,0)),0)+IF(F464="JnPČ",IF(L464=1,51,IF(L464=2,35.7,IF(L464=3,27,IF(L464=4,19.5,IF(L464=5,18,IF(L464=6,16.5,IF(L464=7,15,IF(L464=8,13.5,0))))))))+IF(L464&lt;=8,0,IF(L464&lt;=16,10,0))-IF(L464&lt;=8,0,IF(L464&lt;=16,(L464-9)*0.255,0)),0)+IF(F464="JnEČ",IF(L464=1,25.5,IF(L464=2,19.53,IF(L464=3,15.48,IF(L464=4,9,IF(L464=5,8.25,IF(L464=6,7.5,IF(L464=7,6.75,IF(L464=8,6,0))))))))+IF(L464&lt;=8,0,IF(L464&lt;=16,5,0))-IF(L464&lt;=8,0,IF(L464&lt;=16,(L464-9)*0.1275,0)),0)+IF(F464="JčPČ",IF(L464=1,21.25,IF(L464=2,14.5,IF(L464=3,11.5,IF(L464=4,7,IF(L464=5,6.5,IF(L464=6,6,IF(L464=7,5.5,IF(L464=8,5,0))))))))+IF(L464&lt;=8,0,IF(L464&lt;=16,4,0))-IF(L464&lt;=8,0,IF(L464&lt;=16,(L464-9)*0.10625,0)),0)+IF(F464="JčEČ",IF(L464=1,17,IF(L464=2,13.02,IF(L464=3,10.32,IF(L464=4,6,IF(L464=5,5.5,IF(L464=6,5,IF(L464=7,4.5,IF(L464=8,4,0))))))))+IF(L464&lt;=8,0,IF(L464&lt;=16,3,0))-IF(L464&lt;=8,0,IF(L464&lt;=16,(L464-9)*0.085,0)),0)+IF(F464="NEAK",IF(L464=1,11.48,IF(L464=2,8.79,IF(L464=3,6.97,IF(L464=4,4.05,IF(L464=5,3.71,IF(L464=6,3.38,IF(L464=7,3.04,IF(L464=8,2.7,0))))))))+IF(L464&lt;=8,0,IF(L464&lt;=16,2,IF(L464&lt;=24,1.3,0)))-IF(L464&lt;=8,0,IF(L464&lt;=16,(L464-9)*0.0574,IF(L464&lt;=24,(L464-17)*0.0574,0))),0))*IF(L464&lt;0,1,IF(OR(F464="PČ",F464="PŽ",F464="PT"),IF(J464&lt;32,J464/32,1),1))* IF(L464&lt;0,1,IF(OR(F464="EČ",F464="EŽ",F464="JOŽ",F464="JPČ",F464="NEAK"),IF(J464&lt;24,J464/24,1),1))*IF(L464&lt;0,1,IF(OR(F464="PČneol",F464="JEČ",F464="JEOF",F464="JnPČ",F464="JnEČ",F464="JčPČ",F464="JčEČ"),IF(J464&lt;16,J464/16,1),1))*IF(L464&lt;0,1,IF(F464="EČneol",IF(J464&lt;8,J464/8,1),1))</f>
        <v>0</v>
      </c>
      <c r="O464" s="9">
        <f t="shared" ref="O464:O473" si="188">IF(F464="OŽ",N464,IF(H464="Ne",IF(J464*0.3&lt;J464-L464,N464,0),IF(J464*0.1&lt;J464-L464,N464,0)))</f>
        <v>0</v>
      </c>
      <c r="P464" s="4">
        <f t="shared" ref="P464" si="189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" si="190">IF(ISERROR(P464*100/N464),0,(P464*100/N464))</f>
        <v>0</v>
      </c>
      <c r="R464" s="10">
        <f t="shared" ref="R464:R473" si="191">IF(Q464&lt;=30,O464+P464,O464+O464*0.3)*IF(G464=1,0.4,IF(G464=2,0.75,IF(G464="1 (kas 4 m. 1 k. nerengiamos)",0.52,1)))*IF(D464="olimpinė",1,IF(M464="Ne",0.5,1))*IF(OR(A$5="Lietuvos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federacija"),IF(OR(J464&lt;8,K464&lt;16),0,1),1)*E464*IF(I464&lt;=1,1,1/I464)*IF(OR(A$5="Lietuvos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5" spans="1:18">
      <c r="A465" s="62">
        <v>2</v>
      </c>
      <c r="B465" s="62"/>
      <c r="C465" s="1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3">
        <f t="shared" si="187"/>
        <v>0</v>
      </c>
      <c r="O465" s="9">
        <f t="shared" si="188"/>
        <v>0</v>
      </c>
      <c r="P465" s="4">
        <f t="shared" ref="P465:P473" si="192">IF(O465=0,0,IF(F465="OŽ",IF(L465&gt;35,0,IF(J465&gt;35,(36-L465)*1.836,((36-L465)-(36-J465))*1.836)),0)+IF(F465="PČ",IF(L465&gt;31,0,IF(J465&gt;31,(32-L465)*1.347,((32-L465)-(32-J465))*1.347)),0)+ IF(F465="PČneol",IF(L465&gt;15,0,IF(J465&gt;15,(16-L465)*0.255,((16-L465)-(16-J465))*0.255)),0)+IF(F465="PŽ",IF(L465&gt;31,0,IF(J465&gt;31,(32-L465)*0.255,((32-L465)-(32-J465))*0.255)),0)+IF(F465="EČ",IF(L465&gt;23,0,IF(J465&gt;23,(24-L465)*0.612,((24-L465)-(24-J465))*0.612)),0)+IF(F465="EČneol",IF(L465&gt;7,0,IF(J465&gt;7,(8-L465)*0.204,((8-L465)-(8-J465))*0.204)),0)+IF(F465="EŽ",IF(L465&gt;23,0,IF(J465&gt;23,(24-L465)*0.204,((24-L465)-(24-J465))*0.204)),0)+IF(F465="PT",IF(L465&gt;31,0,IF(J465&gt;31,(32-L465)*0.204,((32-L465)-(32-J465))*0.204)),0)+IF(F465="JOŽ",IF(L465&gt;23,0,IF(J465&gt;23,(24-L465)*0.255,((24-L465)-(24-J465))*0.255)),0)+IF(F465="JPČ",IF(L465&gt;23,0,IF(J465&gt;23,(24-L465)*0.204,((24-L465)-(24-J465))*0.204)),0)+IF(F465="JEČ",IF(L465&gt;15,0,IF(J465&gt;15,(16-L465)*0.102,((16-L465)-(16-J465))*0.102)),0)+IF(F465="JEOF",IF(L465&gt;15,0,IF(J465&gt;15,(16-L465)*0.102,((16-L465)-(16-J465))*0.102)),0)+IF(F465="JnPČ",IF(L465&gt;15,0,IF(J465&gt;15,(16-L465)*0.153,((16-L465)-(16-J465))*0.153)),0)+IF(F465="JnEČ",IF(L465&gt;15,0,IF(J465&gt;15,(16-L465)*0.0765,((16-L465)-(16-J465))*0.0765)),0)+IF(F465="JčPČ",IF(L465&gt;15,0,IF(J465&gt;15,(16-L465)*0.06375,((16-L465)-(16-J465))*0.06375)),0)+IF(F465="JčEČ",IF(L465&gt;15,0,IF(J465&gt;15,(16-L465)*0.051,((16-L465)-(16-J465))*0.051)),0)+IF(F465="NEAK",IF(L465&gt;23,0,IF(J465&gt;23,(24-L465)*0.03444,((24-L465)-(24-J465))*0.03444)),0))</f>
        <v>0</v>
      </c>
      <c r="Q465" s="11">
        <f t="shared" ref="Q465:Q473" si="193">IF(ISERROR(P465*100/N465),0,(P465*100/N465))</f>
        <v>0</v>
      </c>
      <c r="R465" s="10">
        <f t="shared" si="191"/>
        <v>0</v>
      </c>
    </row>
    <row r="466" spans="1:18">
      <c r="A466" s="62">
        <v>3</v>
      </c>
      <c r="B466" s="62"/>
      <c r="C466" s="1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3">
        <f t="shared" si="187"/>
        <v>0</v>
      </c>
      <c r="O466" s="9">
        <f t="shared" si="188"/>
        <v>0</v>
      </c>
      <c r="P466" s="4">
        <f t="shared" si="192"/>
        <v>0</v>
      </c>
      <c r="Q466" s="11">
        <f t="shared" si="193"/>
        <v>0</v>
      </c>
      <c r="R466" s="10">
        <f t="shared" si="191"/>
        <v>0</v>
      </c>
    </row>
    <row r="467" spans="1:18">
      <c r="A467" s="62">
        <v>4</v>
      </c>
      <c r="B467" s="62"/>
      <c r="C467" s="1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3">
        <f t="shared" si="187"/>
        <v>0</v>
      </c>
      <c r="O467" s="9">
        <f t="shared" si="188"/>
        <v>0</v>
      </c>
      <c r="P467" s="4">
        <f t="shared" si="192"/>
        <v>0</v>
      </c>
      <c r="Q467" s="11">
        <f t="shared" si="193"/>
        <v>0</v>
      </c>
      <c r="R467" s="10">
        <f t="shared" si="191"/>
        <v>0</v>
      </c>
    </row>
    <row r="468" spans="1:18">
      <c r="A468" s="62">
        <v>5</v>
      </c>
      <c r="B468" s="62"/>
      <c r="C468" s="1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3">
        <f t="shared" si="187"/>
        <v>0</v>
      </c>
      <c r="O468" s="9">
        <f t="shared" si="188"/>
        <v>0</v>
      </c>
      <c r="P468" s="4">
        <f t="shared" si="192"/>
        <v>0</v>
      </c>
      <c r="Q468" s="11">
        <f t="shared" si="193"/>
        <v>0</v>
      </c>
      <c r="R468" s="10">
        <f t="shared" si="191"/>
        <v>0</v>
      </c>
    </row>
    <row r="469" spans="1:18">
      <c r="A469" s="62">
        <v>6</v>
      </c>
      <c r="B469" s="62"/>
      <c r="C469" s="1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3">
        <f t="shared" si="187"/>
        <v>0</v>
      </c>
      <c r="O469" s="9">
        <f t="shared" si="188"/>
        <v>0</v>
      </c>
      <c r="P469" s="4">
        <f t="shared" si="192"/>
        <v>0</v>
      </c>
      <c r="Q469" s="11">
        <f t="shared" si="193"/>
        <v>0</v>
      </c>
      <c r="R469" s="10">
        <f t="shared" si="191"/>
        <v>0</v>
      </c>
    </row>
    <row r="470" spans="1:18">
      <c r="A470" s="62">
        <v>7</v>
      </c>
      <c r="B470" s="62"/>
      <c r="C470" s="1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3">
        <f t="shared" si="187"/>
        <v>0</v>
      </c>
      <c r="O470" s="9">
        <f t="shared" si="188"/>
        <v>0</v>
      </c>
      <c r="P470" s="4">
        <f t="shared" si="192"/>
        <v>0</v>
      </c>
      <c r="Q470" s="11">
        <f t="shared" si="193"/>
        <v>0</v>
      </c>
      <c r="R470" s="10">
        <f t="shared" si="191"/>
        <v>0</v>
      </c>
    </row>
    <row r="471" spans="1:18">
      <c r="A471" s="62">
        <v>8</v>
      </c>
      <c r="B471" s="62"/>
      <c r="C471" s="1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3">
        <f t="shared" si="187"/>
        <v>0</v>
      </c>
      <c r="O471" s="9">
        <f t="shared" si="188"/>
        <v>0</v>
      </c>
      <c r="P471" s="4">
        <f t="shared" si="192"/>
        <v>0</v>
      </c>
      <c r="Q471" s="11">
        <f t="shared" si="193"/>
        <v>0</v>
      </c>
      <c r="R471" s="10">
        <f t="shared" si="191"/>
        <v>0</v>
      </c>
    </row>
    <row r="472" spans="1:18">
      <c r="A472" s="62">
        <v>9</v>
      </c>
      <c r="B472" s="62"/>
      <c r="C472" s="1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3">
        <f t="shared" si="187"/>
        <v>0</v>
      </c>
      <c r="O472" s="9">
        <f t="shared" si="188"/>
        <v>0</v>
      </c>
      <c r="P472" s="4">
        <f t="shared" si="192"/>
        <v>0</v>
      </c>
      <c r="Q472" s="11">
        <f t="shared" si="193"/>
        <v>0</v>
      </c>
      <c r="R472" s="10">
        <f t="shared" si="191"/>
        <v>0</v>
      </c>
    </row>
    <row r="473" spans="1:18">
      <c r="A473" s="62">
        <v>10</v>
      </c>
      <c r="B473" s="62"/>
      <c r="C473" s="1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3">
        <f t="shared" si="187"/>
        <v>0</v>
      </c>
      <c r="O473" s="9">
        <f t="shared" si="188"/>
        <v>0</v>
      </c>
      <c r="P473" s="4">
        <f t="shared" si="192"/>
        <v>0</v>
      </c>
      <c r="Q473" s="11">
        <f t="shared" si="193"/>
        <v>0</v>
      </c>
      <c r="R473" s="10">
        <f t="shared" si="191"/>
        <v>0</v>
      </c>
    </row>
    <row r="474" spans="1:18">
      <c r="A474" s="74" t="s">
        <v>34</v>
      </c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6"/>
      <c r="R474" s="10">
        <f>SUM(R464:R473)</f>
        <v>0</v>
      </c>
    </row>
    <row r="475" spans="1:18" ht="15.75">
      <c r="A475" s="24" t="s">
        <v>35</v>
      </c>
      <c r="B475" s="2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>
      <c r="A476" s="48" t="s">
        <v>44</v>
      </c>
      <c r="B476" s="48"/>
      <c r="C476" s="48"/>
      <c r="D476" s="48"/>
      <c r="E476" s="48"/>
      <c r="F476" s="48"/>
      <c r="G476" s="48"/>
      <c r="H476" s="48"/>
      <c r="I476" s="48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 s="8" customFormat="1">
      <c r="A477" s="48"/>
      <c r="B477" s="48"/>
      <c r="C477" s="48"/>
      <c r="D477" s="48"/>
      <c r="E477" s="48"/>
      <c r="F477" s="48"/>
      <c r="G477" s="48"/>
      <c r="H477" s="48"/>
      <c r="I477" s="48"/>
      <c r="J477" s="15"/>
      <c r="K477" s="15"/>
      <c r="L477" s="15"/>
      <c r="M477" s="15"/>
      <c r="N477" s="15"/>
      <c r="O477" s="15"/>
      <c r="P477" s="15"/>
      <c r="Q477" s="15"/>
      <c r="R477" s="16"/>
    </row>
    <row r="478" spans="1:18">
      <c r="A478" s="69" t="s">
        <v>56</v>
      </c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  <c r="Q478" s="58"/>
      <c r="R478" s="8"/>
    </row>
    <row r="479" spans="1:18" ht="18">
      <c r="A479" s="71" t="s">
        <v>28</v>
      </c>
      <c r="B479" s="72"/>
      <c r="C479" s="72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58"/>
      <c r="R479" s="8"/>
    </row>
    <row r="480" spans="1:18">
      <c r="A480" s="69" t="s">
        <v>39</v>
      </c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  <c r="Q480" s="58"/>
      <c r="R480" s="8"/>
    </row>
    <row r="481" spans="1:18">
      <c r="A481" s="62">
        <v>1</v>
      </c>
      <c r="B481" s="62"/>
      <c r="C481" s="1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3">
        <f t="shared" ref="N481:N490" si="194">(IF(F481="OŽ",IF(L481=1,550.8,IF(L481=2,426.38,IF(L481=3,342.14,IF(L481=4,181.44,IF(L481=5,168.48,IF(L481=6,155.52,IF(L481=7,148.5,IF(L481=8,144,0))))))))+IF(L481&lt;=8,0,IF(L481&lt;=16,137.7,IF(L481&lt;=24,108,IF(L481&lt;=32,80.1,IF(L481&lt;=36,52.2,0)))))-IF(L481&lt;=8,0,IF(L481&lt;=16,(L481-9)*2.754,IF(L481&lt;=24,(L481-17)* 2.754,IF(L481&lt;=32,(L481-25)* 2.754,IF(L481&lt;=36,(L481-33)*2.754,0))))),0)+IF(F481="PČ",IF(L481=1,449,IF(L481=2,314.6,IF(L481=3,238,IF(L481=4,172,IF(L481=5,159,IF(L481=6,145,IF(L481=7,132,IF(L481=8,119,0))))))))+IF(L481&lt;=8,0,IF(L481&lt;=16,88,IF(L481&lt;=24,55,IF(L481&lt;=32,22,0))))-IF(L481&lt;=8,0,IF(L481&lt;=16,(L481-9)*2.245,IF(L481&lt;=24,(L481-17)*2.245,IF(L481&lt;=32,(L481-25)*2.245,0)))),0)+IF(F481="PČneol",IF(L481=1,85,IF(L481=2,64.61,IF(L481=3,50.76,IF(L481=4,16.25,IF(L481=5,15,IF(L481=6,13.75,IF(L481=7,12.5,IF(L481=8,11.25,0))))))))+IF(L481&lt;=8,0,IF(L481&lt;=16,9,0))-IF(L481&lt;=8,0,IF(L481&lt;=16,(L481-9)*0.425,0)),0)+IF(F481="PŽ",IF(L481=1,85,IF(L481=2,59.5,IF(L481=3,45,IF(L481=4,32.5,IF(L481=5,30,IF(L481=6,27.5,IF(L481=7,25,IF(L481=8,22.5,0))))))))+IF(L481&lt;=8,0,IF(L481&lt;=16,19,IF(L481&lt;=24,13,IF(L481&lt;=32,8,0))))-IF(L481&lt;=8,0,IF(L481&lt;=16,(L481-9)*0.425,IF(L481&lt;=24,(L481-17)*0.425,IF(L481&lt;=32,(L481-25)*0.425,0)))),0)+IF(F481="EČ",IF(L481=1,204,IF(L481=2,156.24,IF(L481=3,123.84,IF(L481=4,72,IF(L481=5,66,IF(L481=6,60,IF(L481=7,54,IF(L481=8,48,0))))))))+IF(L481&lt;=8,0,IF(L481&lt;=16,40,IF(L481&lt;=24,25,0)))-IF(L481&lt;=8,0,IF(L481&lt;=16,(L481-9)*1.02,IF(L481&lt;=24,(L481-17)*1.02,0))),0)+IF(F481="EČneol",IF(L481=1,68,IF(L481=2,51.69,IF(L481=3,40.61,IF(L481=4,13,IF(L481=5,12,IF(L481=6,11,IF(L481=7,10,IF(L481=8,9,0)))))))))+IF(F481="EŽ",IF(L481=1,68,IF(L481=2,47.6,IF(L481=3,36,IF(L481=4,18,IF(L481=5,16.5,IF(L481=6,15,IF(L481=7,13.5,IF(L481=8,12,0))))))))+IF(L481&lt;=8,0,IF(L481&lt;=16,10,IF(L481&lt;=24,6,0)))-IF(L481&lt;=8,0,IF(L481&lt;=16,(L481-9)*0.34,IF(L481&lt;=24,(L481-17)*0.34,0))),0)+IF(F481="PT",IF(L481=1,68,IF(L481=2,52.08,IF(L481=3,41.28,IF(L481=4,24,IF(L481=5,22,IF(L481=6,20,IF(L481=7,18,IF(L481=8,16,0))))))))+IF(L481&lt;=8,0,IF(L481&lt;=16,13,IF(L481&lt;=24,9,IF(L481&lt;=32,4,0))))-IF(L481&lt;=8,0,IF(L481&lt;=16,(L481-9)*0.34,IF(L481&lt;=24,(L481-17)*0.34,IF(L481&lt;=32,(L481-25)*0.34,0)))),0)+IF(F481="JOŽ",IF(L481=1,85,IF(L481=2,59.5,IF(L481=3,45,IF(L481=4,32.5,IF(L481=5,30,IF(L481=6,27.5,IF(L481=7,25,IF(L481=8,22.5,0))))))))+IF(L481&lt;=8,0,IF(L481&lt;=16,19,IF(L481&lt;=24,13,0)))-IF(L481&lt;=8,0,IF(L481&lt;=16,(L481-9)*0.425,IF(L481&lt;=24,(L481-17)*0.425,0))),0)+IF(F481="JPČ",IF(L481=1,68,IF(L481=2,47.6,IF(L481=3,36,IF(L481=4,26,IF(L481=5,24,IF(L481=6,22,IF(L481=7,20,IF(L481=8,18,0))))))))+IF(L481&lt;=8,0,IF(L481&lt;=16,13,IF(L481&lt;=24,9,0)))-IF(L481&lt;=8,0,IF(L481&lt;=16,(L481-9)*0.34,IF(L481&lt;=24,(L481-17)*0.34,0))),0)+IF(F481="JEČ",IF(L481=1,34,IF(L481=2,26.04,IF(L481=3,20.6,IF(L481=4,12,IF(L481=5,11,IF(L481=6,10,IF(L481=7,9,IF(L481=8,8,0))))))))+IF(L481&lt;=8,0,IF(L481&lt;=16,6,0))-IF(L481&lt;=8,0,IF(L481&lt;=16,(L481-9)*0.17,0)),0)+IF(F481="JEOF",IF(L481=1,34,IF(L481=2,26.04,IF(L481=3,20.6,IF(L481=4,12,IF(L481=5,11,IF(L481=6,10,IF(L481=7,9,IF(L481=8,8,0))))))))+IF(L481&lt;=8,0,IF(L481&lt;=16,6,0))-IF(L481&lt;=8,0,IF(L481&lt;=16,(L481-9)*0.17,0)),0)+IF(F481="JnPČ",IF(L481=1,51,IF(L481=2,35.7,IF(L481=3,27,IF(L481=4,19.5,IF(L481=5,18,IF(L481=6,16.5,IF(L481=7,15,IF(L481=8,13.5,0))))))))+IF(L481&lt;=8,0,IF(L481&lt;=16,10,0))-IF(L481&lt;=8,0,IF(L481&lt;=16,(L481-9)*0.255,0)),0)+IF(F481="JnEČ",IF(L481=1,25.5,IF(L481=2,19.53,IF(L481=3,15.48,IF(L481=4,9,IF(L481=5,8.25,IF(L481=6,7.5,IF(L481=7,6.75,IF(L481=8,6,0))))))))+IF(L481&lt;=8,0,IF(L481&lt;=16,5,0))-IF(L481&lt;=8,0,IF(L481&lt;=16,(L481-9)*0.1275,0)),0)+IF(F481="JčPČ",IF(L481=1,21.25,IF(L481=2,14.5,IF(L481=3,11.5,IF(L481=4,7,IF(L481=5,6.5,IF(L481=6,6,IF(L481=7,5.5,IF(L481=8,5,0))))))))+IF(L481&lt;=8,0,IF(L481&lt;=16,4,0))-IF(L481&lt;=8,0,IF(L481&lt;=16,(L481-9)*0.10625,0)),0)+IF(F481="JčEČ",IF(L481=1,17,IF(L481=2,13.02,IF(L481=3,10.32,IF(L481=4,6,IF(L481=5,5.5,IF(L481=6,5,IF(L481=7,4.5,IF(L481=8,4,0))))))))+IF(L481&lt;=8,0,IF(L481&lt;=16,3,0))-IF(L481&lt;=8,0,IF(L481&lt;=16,(L481-9)*0.085,0)),0)+IF(F481="NEAK",IF(L481=1,11.48,IF(L481=2,8.79,IF(L481=3,6.97,IF(L481=4,4.05,IF(L481=5,3.71,IF(L481=6,3.38,IF(L481=7,3.04,IF(L481=8,2.7,0))))))))+IF(L481&lt;=8,0,IF(L481&lt;=16,2,IF(L481&lt;=24,1.3,0)))-IF(L481&lt;=8,0,IF(L481&lt;=16,(L481-9)*0.0574,IF(L481&lt;=24,(L481-17)*0.0574,0))),0))*IF(L481&lt;0,1,IF(OR(F481="PČ",F481="PŽ",F481="PT"),IF(J481&lt;32,J481/32,1),1))* IF(L481&lt;0,1,IF(OR(F481="EČ",F481="EŽ",F481="JOŽ",F481="JPČ",F481="NEAK"),IF(J481&lt;24,J481/24,1),1))*IF(L481&lt;0,1,IF(OR(F481="PČneol",F481="JEČ",F481="JEOF",F481="JnPČ",F481="JnEČ",F481="JčPČ",F481="JčEČ"),IF(J481&lt;16,J481/16,1),1))*IF(L481&lt;0,1,IF(F481="EČneol",IF(J481&lt;8,J481/8,1),1))</f>
        <v>0</v>
      </c>
      <c r="O481" s="9">
        <f t="shared" ref="O481:O490" si="195">IF(F481="OŽ",N481,IF(H481="Ne",IF(J481*0.3&lt;J481-L481,N481,0),IF(J481*0.1&lt;J481-L481,N481,0)))</f>
        <v>0</v>
      </c>
      <c r="P481" s="4">
        <f t="shared" ref="P481" si="196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" si="197">IF(ISERROR(P481*100/N481),0,(P481*100/N481))</f>
        <v>0</v>
      </c>
      <c r="R481" s="10">
        <f t="shared" ref="R481:R490" si="198">IF(Q481&lt;=30,O481+P481,O481+O481*0.3)*IF(G481=1,0.4,IF(G481=2,0.75,IF(G481="1 (kas 4 m. 1 k. nerengiamos)",0.52,1)))*IF(D481="olimpinė",1,IF(M481="Ne",0.5,1))*IF(OR(A$5="Lietuvos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federacija"),IF(OR(J481&lt;8,K481&lt;16),0,1),1)*E481*IF(I481&lt;=1,1,1/I481)*IF(OR(A$5="Lietuvos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2" spans="1:18">
      <c r="A482" s="62">
        <v>2</v>
      </c>
      <c r="B482" s="62"/>
      <c r="C482" s="1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3">
        <f t="shared" si="194"/>
        <v>0</v>
      </c>
      <c r="O482" s="9">
        <f t="shared" si="195"/>
        <v>0</v>
      </c>
      <c r="P482" s="4">
        <f t="shared" ref="P482:P490" si="199">IF(O482=0,0,IF(F482="OŽ",IF(L482&gt;35,0,IF(J482&gt;35,(36-L482)*1.836,((36-L482)-(36-J482))*1.836)),0)+IF(F482="PČ",IF(L482&gt;31,0,IF(J482&gt;31,(32-L482)*1.347,((32-L482)-(32-J482))*1.347)),0)+ IF(F482="PČneol",IF(L482&gt;15,0,IF(J482&gt;15,(16-L482)*0.255,((16-L482)-(16-J482))*0.255)),0)+IF(F482="PŽ",IF(L482&gt;31,0,IF(J482&gt;31,(32-L482)*0.255,((32-L482)-(32-J482))*0.255)),0)+IF(F482="EČ",IF(L482&gt;23,0,IF(J482&gt;23,(24-L482)*0.612,((24-L482)-(24-J482))*0.612)),0)+IF(F482="EČneol",IF(L482&gt;7,0,IF(J482&gt;7,(8-L482)*0.204,((8-L482)-(8-J482))*0.204)),0)+IF(F482="EŽ",IF(L482&gt;23,0,IF(J482&gt;23,(24-L482)*0.204,((24-L482)-(24-J482))*0.204)),0)+IF(F482="PT",IF(L482&gt;31,0,IF(J482&gt;31,(32-L482)*0.204,((32-L482)-(32-J482))*0.204)),0)+IF(F482="JOŽ",IF(L482&gt;23,0,IF(J482&gt;23,(24-L482)*0.255,((24-L482)-(24-J482))*0.255)),0)+IF(F482="JPČ",IF(L482&gt;23,0,IF(J482&gt;23,(24-L482)*0.204,((24-L482)-(24-J482))*0.204)),0)+IF(F482="JEČ",IF(L482&gt;15,0,IF(J482&gt;15,(16-L482)*0.102,((16-L482)-(16-J482))*0.102)),0)+IF(F482="JEOF",IF(L482&gt;15,0,IF(J482&gt;15,(16-L482)*0.102,((16-L482)-(16-J482))*0.102)),0)+IF(F482="JnPČ",IF(L482&gt;15,0,IF(J482&gt;15,(16-L482)*0.153,((16-L482)-(16-J482))*0.153)),0)+IF(F482="JnEČ",IF(L482&gt;15,0,IF(J482&gt;15,(16-L482)*0.0765,((16-L482)-(16-J482))*0.0765)),0)+IF(F482="JčPČ",IF(L482&gt;15,0,IF(J482&gt;15,(16-L482)*0.06375,((16-L482)-(16-J482))*0.06375)),0)+IF(F482="JčEČ",IF(L482&gt;15,0,IF(J482&gt;15,(16-L482)*0.051,((16-L482)-(16-J482))*0.051)),0)+IF(F482="NEAK",IF(L482&gt;23,0,IF(J482&gt;23,(24-L482)*0.03444,((24-L482)-(24-J482))*0.03444)),0))</f>
        <v>0</v>
      </c>
      <c r="Q482" s="11">
        <f t="shared" ref="Q482:Q490" si="200">IF(ISERROR(P482*100/N482),0,(P482*100/N482))</f>
        <v>0</v>
      </c>
      <c r="R482" s="10">
        <f t="shared" si="198"/>
        <v>0</v>
      </c>
    </row>
    <row r="483" spans="1:18">
      <c r="A483" s="62">
        <v>3</v>
      </c>
      <c r="B483" s="62"/>
      <c r="C483" s="1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3">
        <f t="shared" si="194"/>
        <v>0</v>
      </c>
      <c r="O483" s="9">
        <f t="shared" si="195"/>
        <v>0</v>
      </c>
      <c r="P483" s="4">
        <f t="shared" si="199"/>
        <v>0</v>
      </c>
      <c r="Q483" s="11">
        <f t="shared" si="200"/>
        <v>0</v>
      </c>
      <c r="R483" s="10">
        <f t="shared" si="198"/>
        <v>0</v>
      </c>
    </row>
    <row r="484" spans="1:18">
      <c r="A484" s="62">
        <v>4</v>
      </c>
      <c r="B484" s="62"/>
      <c r="C484" s="1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3">
        <f t="shared" si="194"/>
        <v>0</v>
      </c>
      <c r="O484" s="9">
        <f t="shared" si="195"/>
        <v>0</v>
      </c>
      <c r="P484" s="4">
        <f t="shared" si="199"/>
        <v>0</v>
      </c>
      <c r="Q484" s="11">
        <f t="shared" si="200"/>
        <v>0</v>
      </c>
      <c r="R484" s="10">
        <f t="shared" si="198"/>
        <v>0</v>
      </c>
    </row>
    <row r="485" spans="1:18">
      <c r="A485" s="62">
        <v>5</v>
      </c>
      <c r="B485" s="62"/>
      <c r="C485" s="1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3">
        <f t="shared" si="194"/>
        <v>0</v>
      </c>
      <c r="O485" s="9">
        <f t="shared" si="195"/>
        <v>0</v>
      </c>
      <c r="P485" s="4">
        <f t="shared" si="199"/>
        <v>0</v>
      </c>
      <c r="Q485" s="11">
        <f t="shared" si="200"/>
        <v>0</v>
      </c>
      <c r="R485" s="10">
        <f t="shared" si="198"/>
        <v>0</v>
      </c>
    </row>
    <row r="486" spans="1:18">
      <c r="A486" s="62">
        <v>6</v>
      </c>
      <c r="B486" s="62"/>
      <c r="C486" s="1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3">
        <f t="shared" si="194"/>
        <v>0</v>
      </c>
      <c r="O486" s="9">
        <f t="shared" si="195"/>
        <v>0</v>
      </c>
      <c r="P486" s="4">
        <f t="shared" si="199"/>
        <v>0</v>
      </c>
      <c r="Q486" s="11">
        <f t="shared" si="200"/>
        <v>0</v>
      </c>
      <c r="R486" s="10">
        <f t="shared" si="198"/>
        <v>0</v>
      </c>
    </row>
    <row r="487" spans="1:18">
      <c r="A487" s="62">
        <v>7</v>
      </c>
      <c r="B487" s="62"/>
      <c r="C487" s="1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3">
        <f t="shared" si="194"/>
        <v>0</v>
      </c>
      <c r="O487" s="9">
        <f t="shared" si="195"/>
        <v>0</v>
      </c>
      <c r="P487" s="4">
        <f t="shared" si="199"/>
        <v>0</v>
      </c>
      <c r="Q487" s="11">
        <f t="shared" si="200"/>
        <v>0</v>
      </c>
      <c r="R487" s="10">
        <f t="shared" si="198"/>
        <v>0</v>
      </c>
    </row>
    <row r="488" spans="1:18">
      <c r="A488" s="62">
        <v>8</v>
      </c>
      <c r="B488" s="62"/>
      <c r="C488" s="1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3">
        <f t="shared" si="194"/>
        <v>0</v>
      </c>
      <c r="O488" s="9">
        <f t="shared" si="195"/>
        <v>0</v>
      </c>
      <c r="P488" s="4">
        <f t="shared" si="199"/>
        <v>0</v>
      </c>
      <c r="Q488" s="11">
        <f t="shared" si="200"/>
        <v>0</v>
      </c>
      <c r="R488" s="10">
        <f t="shared" si="198"/>
        <v>0</v>
      </c>
    </row>
    <row r="489" spans="1:18">
      <c r="A489" s="62">
        <v>9</v>
      </c>
      <c r="B489" s="62"/>
      <c r="C489" s="1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3">
        <f t="shared" si="194"/>
        <v>0</v>
      </c>
      <c r="O489" s="9">
        <f t="shared" si="195"/>
        <v>0</v>
      </c>
      <c r="P489" s="4">
        <f t="shared" si="199"/>
        <v>0</v>
      </c>
      <c r="Q489" s="11">
        <f t="shared" si="200"/>
        <v>0</v>
      </c>
      <c r="R489" s="10">
        <f t="shared" si="198"/>
        <v>0</v>
      </c>
    </row>
    <row r="490" spans="1:18">
      <c r="A490" s="62">
        <v>10</v>
      </c>
      <c r="B490" s="62"/>
      <c r="C490" s="1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3">
        <f t="shared" si="194"/>
        <v>0</v>
      </c>
      <c r="O490" s="9">
        <f t="shared" si="195"/>
        <v>0</v>
      </c>
      <c r="P490" s="4">
        <f t="shared" si="199"/>
        <v>0</v>
      </c>
      <c r="Q490" s="11">
        <f t="shared" si="200"/>
        <v>0</v>
      </c>
      <c r="R490" s="10">
        <f t="shared" si="198"/>
        <v>0</v>
      </c>
    </row>
    <row r="491" spans="1:18">
      <c r="A491" s="74" t="s">
        <v>34</v>
      </c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6"/>
      <c r="R491" s="10">
        <f>SUM(R481:R490)</f>
        <v>0</v>
      </c>
    </row>
    <row r="492" spans="1:18" ht="15.75">
      <c r="A492" s="24" t="s">
        <v>35</v>
      </c>
      <c r="B492" s="2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>
      <c r="A493" s="48" t="s">
        <v>44</v>
      </c>
      <c r="B493" s="48"/>
      <c r="C493" s="48"/>
      <c r="D493" s="48"/>
      <c r="E493" s="48"/>
      <c r="F493" s="48"/>
      <c r="G493" s="48"/>
      <c r="H493" s="48"/>
      <c r="I493" s="48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 s="8" customFormat="1">
      <c r="A494" s="48"/>
      <c r="B494" s="48"/>
      <c r="C494" s="48"/>
      <c r="D494" s="48"/>
      <c r="E494" s="48"/>
      <c r="F494" s="48"/>
      <c r="G494" s="48"/>
      <c r="H494" s="48"/>
      <c r="I494" s="48"/>
      <c r="J494" s="15"/>
      <c r="K494" s="15"/>
      <c r="L494" s="15"/>
      <c r="M494" s="15"/>
      <c r="N494" s="15"/>
      <c r="O494" s="15"/>
      <c r="P494" s="15"/>
      <c r="Q494" s="15"/>
      <c r="R494" s="16"/>
    </row>
    <row r="495" spans="1:18">
      <c r="A495" s="69" t="s">
        <v>56</v>
      </c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  <c r="Q495" s="58"/>
      <c r="R495" s="8"/>
    </row>
    <row r="496" spans="1:18" ht="18">
      <c r="A496" s="71" t="s">
        <v>28</v>
      </c>
      <c r="B496" s="72"/>
      <c r="C496" s="72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58"/>
      <c r="R496" s="8"/>
    </row>
    <row r="497" spans="1:18">
      <c r="A497" s="69" t="s">
        <v>39</v>
      </c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  <c r="Q497" s="58"/>
      <c r="R497" s="8"/>
    </row>
    <row r="498" spans="1:18">
      <c r="A498" s="62">
        <v>1</v>
      </c>
      <c r="B498" s="62"/>
      <c r="C498" s="1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3">
        <f t="shared" ref="N498:N507" si="201">(IF(F498="OŽ",IF(L498=1,550.8,IF(L498=2,426.38,IF(L498=3,342.14,IF(L498=4,181.44,IF(L498=5,168.48,IF(L498=6,155.52,IF(L498=7,148.5,IF(L498=8,144,0))))))))+IF(L498&lt;=8,0,IF(L498&lt;=16,137.7,IF(L498&lt;=24,108,IF(L498&lt;=32,80.1,IF(L498&lt;=36,52.2,0)))))-IF(L498&lt;=8,0,IF(L498&lt;=16,(L498-9)*2.754,IF(L498&lt;=24,(L498-17)* 2.754,IF(L498&lt;=32,(L498-25)* 2.754,IF(L498&lt;=36,(L498-33)*2.754,0))))),0)+IF(F498="PČ",IF(L498=1,449,IF(L498=2,314.6,IF(L498=3,238,IF(L498=4,172,IF(L498=5,159,IF(L498=6,145,IF(L498=7,132,IF(L498=8,119,0))))))))+IF(L498&lt;=8,0,IF(L498&lt;=16,88,IF(L498&lt;=24,55,IF(L498&lt;=32,22,0))))-IF(L498&lt;=8,0,IF(L498&lt;=16,(L498-9)*2.245,IF(L498&lt;=24,(L498-17)*2.245,IF(L498&lt;=32,(L498-25)*2.245,0)))),0)+IF(F498="PČneol",IF(L498=1,85,IF(L498=2,64.61,IF(L498=3,50.76,IF(L498=4,16.25,IF(L498=5,15,IF(L498=6,13.75,IF(L498=7,12.5,IF(L498=8,11.25,0))))))))+IF(L498&lt;=8,0,IF(L498&lt;=16,9,0))-IF(L498&lt;=8,0,IF(L498&lt;=16,(L498-9)*0.425,0)),0)+IF(F498="PŽ",IF(L498=1,85,IF(L498=2,59.5,IF(L498=3,45,IF(L498=4,32.5,IF(L498=5,30,IF(L498=6,27.5,IF(L498=7,25,IF(L498=8,22.5,0))))))))+IF(L498&lt;=8,0,IF(L498&lt;=16,19,IF(L498&lt;=24,13,IF(L498&lt;=32,8,0))))-IF(L498&lt;=8,0,IF(L498&lt;=16,(L498-9)*0.425,IF(L498&lt;=24,(L498-17)*0.425,IF(L498&lt;=32,(L498-25)*0.425,0)))),0)+IF(F498="EČ",IF(L498=1,204,IF(L498=2,156.24,IF(L498=3,123.84,IF(L498=4,72,IF(L498=5,66,IF(L498=6,60,IF(L498=7,54,IF(L498=8,48,0))))))))+IF(L498&lt;=8,0,IF(L498&lt;=16,40,IF(L498&lt;=24,25,0)))-IF(L498&lt;=8,0,IF(L498&lt;=16,(L498-9)*1.02,IF(L498&lt;=24,(L498-17)*1.02,0))),0)+IF(F498="EČneol",IF(L498=1,68,IF(L498=2,51.69,IF(L498=3,40.61,IF(L498=4,13,IF(L498=5,12,IF(L498=6,11,IF(L498=7,10,IF(L498=8,9,0)))))))))+IF(F498="EŽ",IF(L498=1,68,IF(L498=2,47.6,IF(L498=3,36,IF(L498=4,18,IF(L498=5,16.5,IF(L498=6,15,IF(L498=7,13.5,IF(L498=8,12,0))))))))+IF(L498&lt;=8,0,IF(L498&lt;=16,10,IF(L498&lt;=24,6,0)))-IF(L498&lt;=8,0,IF(L498&lt;=16,(L498-9)*0.34,IF(L498&lt;=24,(L498-17)*0.34,0))),0)+IF(F498="PT",IF(L498=1,68,IF(L498=2,52.08,IF(L498=3,41.28,IF(L498=4,24,IF(L498=5,22,IF(L498=6,20,IF(L498=7,18,IF(L498=8,16,0))))))))+IF(L498&lt;=8,0,IF(L498&lt;=16,13,IF(L498&lt;=24,9,IF(L498&lt;=32,4,0))))-IF(L498&lt;=8,0,IF(L498&lt;=16,(L498-9)*0.34,IF(L498&lt;=24,(L498-17)*0.34,IF(L498&lt;=32,(L498-25)*0.34,0)))),0)+IF(F498="JOŽ",IF(L498=1,85,IF(L498=2,59.5,IF(L498=3,45,IF(L498=4,32.5,IF(L498=5,30,IF(L498=6,27.5,IF(L498=7,25,IF(L498=8,22.5,0))))))))+IF(L498&lt;=8,0,IF(L498&lt;=16,19,IF(L498&lt;=24,13,0)))-IF(L498&lt;=8,0,IF(L498&lt;=16,(L498-9)*0.425,IF(L498&lt;=24,(L498-17)*0.425,0))),0)+IF(F498="JPČ",IF(L498=1,68,IF(L498=2,47.6,IF(L498=3,36,IF(L498=4,26,IF(L498=5,24,IF(L498=6,22,IF(L498=7,20,IF(L498=8,18,0))))))))+IF(L498&lt;=8,0,IF(L498&lt;=16,13,IF(L498&lt;=24,9,0)))-IF(L498&lt;=8,0,IF(L498&lt;=16,(L498-9)*0.34,IF(L498&lt;=24,(L498-17)*0.34,0))),0)+IF(F498="JEČ",IF(L498=1,34,IF(L498=2,26.04,IF(L498=3,20.6,IF(L498=4,12,IF(L498=5,11,IF(L498=6,10,IF(L498=7,9,IF(L498=8,8,0))))))))+IF(L498&lt;=8,0,IF(L498&lt;=16,6,0))-IF(L498&lt;=8,0,IF(L498&lt;=16,(L498-9)*0.17,0)),0)+IF(F498="JEOF",IF(L498=1,34,IF(L498=2,26.04,IF(L498=3,20.6,IF(L498=4,12,IF(L498=5,11,IF(L498=6,10,IF(L498=7,9,IF(L498=8,8,0))))))))+IF(L498&lt;=8,0,IF(L498&lt;=16,6,0))-IF(L498&lt;=8,0,IF(L498&lt;=16,(L498-9)*0.17,0)),0)+IF(F498="JnPČ",IF(L498=1,51,IF(L498=2,35.7,IF(L498=3,27,IF(L498=4,19.5,IF(L498=5,18,IF(L498=6,16.5,IF(L498=7,15,IF(L498=8,13.5,0))))))))+IF(L498&lt;=8,0,IF(L498&lt;=16,10,0))-IF(L498&lt;=8,0,IF(L498&lt;=16,(L498-9)*0.255,0)),0)+IF(F498="JnEČ",IF(L498=1,25.5,IF(L498=2,19.53,IF(L498=3,15.48,IF(L498=4,9,IF(L498=5,8.25,IF(L498=6,7.5,IF(L498=7,6.75,IF(L498=8,6,0))))))))+IF(L498&lt;=8,0,IF(L498&lt;=16,5,0))-IF(L498&lt;=8,0,IF(L498&lt;=16,(L498-9)*0.1275,0)),0)+IF(F498="JčPČ",IF(L498=1,21.25,IF(L498=2,14.5,IF(L498=3,11.5,IF(L498=4,7,IF(L498=5,6.5,IF(L498=6,6,IF(L498=7,5.5,IF(L498=8,5,0))))))))+IF(L498&lt;=8,0,IF(L498&lt;=16,4,0))-IF(L498&lt;=8,0,IF(L498&lt;=16,(L498-9)*0.10625,0)),0)+IF(F498="JčEČ",IF(L498=1,17,IF(L498=2,13.02,IF(L498=3,10.32,IF(L498=4,6,IF(L498=5,5.5,IF(L498=6,5,IF(L498=7,4.5,IF(L498=8,4,0))))))))+IF(L498&lt;=8,0,IF(L498&lt;=16,3,0))-IF(L498&lt;=8,0,IF(L498&lt;=16,(L498-9)*0.085,0)),0)+IF(F498="NEAK",IF(L498=1,11.48,IF(L498=2,8.79,IF(L498=3,6.97,IF(L498=4,4.05,IF(L498=5,3.71,IF(L498=6,3.38,IF(L498=7,3.04,IF(L498=8,2.7,0))))))))+IF(L498&lt;=8,0,IF(L498&lt;=16,2,IF(L498&lt;=24,1.3,0)))-IF(L498&lt;=8,0,IF(L498&lt;=16,(L498-9)*0.0574,IF(L498&lt;=24,(L498-17)*0.0574,0))),0))*IF(L498&lt;0,1,IF(OR(F498="PČ",F498="PŽ",F498="PT"),IF(J498&lt;32,J498/32,1),1))* IF(L498&lt;0,1,IF(OR(F498="EČ",F498="EŽ",F498="JOŽ",F498="JPČ",F498="NEAK"),IF(J498&lt;24,J498/24,1),1))*IF(L498&lt;0,1,IF(OR(F498="PČneol",F498="JEČ",F498="JEOF",F498="JnPČ",F498="JnEČ",F498="JčPČ",F498="JčEČ"),IF(J498&lt;16,J498/16,1),1))*IF(L498&lt;0,1,IF(F498="EČneol",IF(J498&lt;8,J498/8,1),1))</f>
        <v>0</v>
      </c>
      <c r="O498" s="9">
        <f t="shared" ref="O498:O507" si="202">IF(F498="OŽ",N498,IF(H498="Ne",IF(J498*0.3&lt;J498-L498,N498,0),IF(J498*0.1&lt;J498-L498,N498,0)))</f>
        <v>0</v>
      </c>
      <c r="P498" s="4">
        <f t="shared" ref="P498" si="203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" si="204">IF(ISERROR(P498*100/N498),0,(P498*100/N498))</f>
        <v>0</v>
      </c>
      <c r="R498" s="10">
        <f t="shared" ref="R498:R507" si="205">IF(Q498&lt;=30,O498+P498,O498+O498*0.3)*IF(G498=1,0.4,IF(G498=2,0.75,IF(G498="1 (kas 4 m. 1 k. nerengiamos)",0.52,1)))*IF(D498="olimpinė",1,IF(M498="Ne",0.5,1))*IF(OR(A$5="Lietuvos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federacija"),IF(OR(J498&lt;8,K498&lt;16),0,1),1)*E498*IF(I498&lt;=1,1,1/I498)*IF(OR(A$5="Lietuvos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9" spans="1:18">
      <c r="A499" s="62">
        <v>2</v>
      </c>
      <c r="B499" s="62"/>
      <c r="C499" s="1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3">
        <f t="shared" si="201"/>
        <v>0</v>
      </c>
      <c r="O499" s="9">
        <f t="shared" si="202"/>
        <v>0</v>
      </c>
      <c r="P499" s="4">
        <f t="shared" ref="P499:P507" si="206">IF(O499=0,0,IF(F499="OŽ",IF(L499&gt;35,0,IF(J499&gt;35,(36-L499)*1.836,((36-L499)-(36-J499))*1.836)),0)+IF(F499="PČ",IF(L499&gt;31,0,IF(J499&gt;31,(32-L499)*1.347,((32-L499)-(32-J499))*1.347)),0)+ IF(F499="PČneol",IF(L499&gt;15,0,IF(J499&gt;15,(16-L499)*0.255,((16-L499)-(16-J499))*0.255)),0)+IF(F499="PŽ",IF(L499&gt;31,0,IF(J499&gt;31,(32-L499)*0.255,((32-L499)-(32-J499))*0.255)),0)+IF(F499="EČ",IF(L499&gt;23,0,IF(J499&gt;23,(24-L499)*0.612,((24-L499)-(24-J499))*0.612)),0)+IF(F499="EČneol",IF(L499&gt;7,0,IF(J499&gt;7,(8-L499)*0.204,((8-L499)-(8-J499))*0.204)),0)+IF(F499="EŽ",IF(L499&gt;23,0,IF(J499&gt;23,(24-L499)*0.204,((24-L499)-(24-J499))*0.204)),0)+IF(F499="PT",IF(L499&gt;31,0,IF(J499&gt;31,(32-L499)*0.204,((32-L499)-(32-J499))*0.204)),0)+IF(F499="JOŽ",IF(L499&gt;23,0,IF(J499&gt;23,(24-L499)*0.255,((24-L499)-(24-J499))*0.255)),0)+IF(F499="JPČ",IF(L499&gt;23,0,IF(J499&gt;23,(24-L499)*0.204,((24-L499)-(24-J499))*0.204)),0)+IF(F499="JEČ",IF(L499&gt;15,0,IF(J499&gt;15,(16-L499)*0.102,((16-L499)-(16-J499))*0.102)),0)+IF(F499="JEOF",IF(L499&gt;15,0,IF(J499&gt;15,(16-L499)*0.102,((16-L499)-(16-J499))*0.102)),0)+IF(F499="JnPČ",IF(L499&gt;15,0,IF(J499&gt;15,(16-L499)*0.153,((16-L499)-(16-J499))*0.153)),0)+IF(F499="JnEČ",IF(L499&gt;15,0,IF(J499&gt;15,(16-L499)*0.0765,((16-L499)-(16-J499))*0.0765)),0)+IF(F499="JčPČ",IF(L499&gt;15,0,IF(J499&gt;15,(16-L499)*0.06375,((16-L499)-(16-J499))*0.06375)),0)+IF(F499="JčEČ",IF(L499&gt;15,0,IF(J499&gt;15,(16-L499)*0.051,((16-L499)-(16-J499))*0.051)),0)+IF(F499="NEAK",IF(L499&gt;23,0,IF(J499&gt;23,(24-L499)*0.03444,((24-L499)-(24-J499))*0.03444)),0))</f>
        <v>0</v>
      </c>
      <c r="Q499" s="11">
        <f t="shared" ref="Q499:Q507" si="207">IF(ISERROR(P499*100/N499),0,(P499*100/N499))</f>
        <v>0</v>
      </c>
      <c r="R499" s="10">
        <f t="shared" si="205"/>
        <v>0</v>
      </c>
    </row>
    <row r="500" spans="1:18">
      <c r="A500" s="62">
        <v>3</v>
      </c>
      <c r="B500" s="62"/>
      <c r="C500" s="1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3">
        <f t="shared" si="201"/>
        <v>0</v>
      </c>
      <c r="O500" s="9">
        <f t="shared" si="202"/>
        <v>0</v>
      </c>
      <c r="P500" s="4">
        <f t="shared" si="206"/>
        <v>0</v>
      </c>
      <c r="Q500" s="11">
        <f t="shared" si="207"/>
        <v>0</v>
      </c>
      <c r="R500" s="10">
        <f t="shared" si="205"/>
        <v>0</v>
      </c>
    </row>
    <row r="501" spans="1:18">
      <c r="A501" s="62">
        <v>4</v>
      </c>
      <c r="B501" s="62"/>
      <c r="C501" s="1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3">
        <f t="shared" si="201"/>
        <v>0</v>
      </c>
      <c r="O501" s="9">
        <f t="shared" si="202"/>
        <v>0</v>
      </c>
      <c r="P501" s="4">
        <f t="shared" si="206"/>
        <v>0</v>
      </c>
      <c r="Q501" s="11">
        <f t="shared" si="207"/>
        <v>0</v>
      </c>
      <c r="R501" s="10">
        <f t="shared" si="205"/>
        <v>0</v>
      </c>
    </row>
    <row r="502" spans="1:18">
      <c r="A502" s="62">
        <v>5</v>
      </c>
      <c r="B502" s="62"/>
      <c r="C502" s="1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3">
        <f t="shared" si="201"/>
        <v>0</v>
      </c>
      <c r="O502" s="9">
        <f t="shared" si="202"/>
        <v>0</v>
      </c>
      <c r="P502" s="4">
        <f t="shared" si="206"/>
        <v>0</v>
      </c>
      <c r="Q502" s="11">
        <f t="shared" si="207"/>
        <v>0</v>
      </c>
      <c r="R502" s="10">
        <f t="shared" si="205"/>
        <v>0</v>
      </c>
    </row>
    <row r="503" spans="1:18">
      <c r="A503" s="62">
        <v>6</v>
      </c>
      <c r="B503" s="62"/>
      <c r="C503" s="1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3">
        <f t="shared" si="201"/>
        <v>0</v>
      </c>
      <c r="O503" s="9">
        <f t="shared" si="202"/>
        <v>0</v>
      </c>
      <c r="P503" s="4">
        <f t="shared" si="206"/>
        <v>0</v>
      </c>
      <c r="Q503" s="11">
        <f t="shared" si="207"/>
        <v>0</v>
      </c>
      <c r="R503" s="10">
        <f t="shared" si="205"/>
        <v>0</v>
      </c>
    </row>
    <row r="504" spans="1:18">
      <c r="A504" s="62">
        <v>7</v>
      </c>
      <c r="B504" s="62"/>
      <c r="C504" s="1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3">
        <f t="shared" si="201"/>
        <v>0</v>
      </c>
      <c r="O504" s="9">
        <f t="shared" si="202"/>
        <v>0</v>
      </c>
      <c r="P504" s="4">
        <f t="shared" si="206"/>
        <v>0</v>
      </c>
      <c r="Q504" s="11">
        <f t="shared" si="207"/>
        <v>0</v>
      </c>
      <c r="R504" s="10">
        <f t="shared" si="205"/>
        <v>0</v>
      </c>
    </row>
    <row r="505" spans="1:18">
      <c r="A505" s="62">
        <v>8</v>
      </c>
      <c r="B505" s="62"/>
      <c r="C505" s="1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3">
        <f t="shared" si="201"/>
        <v>0</v>
      </c>
      <c r="O505" s="9">
        <f t="shared" si="202"/>
        <v>0</v>
      </c>
      <c r="P505" s="4">
        <f t="shared" si="206"/>
        <v>0</v>
      </c>
      <c r="Q505" s="11">
        <f t="shared" si="207"/>
        <v>0</v>
      </c>
      <c r="R505" s="10">
        <f t="shared" si="205"/>
        <v>0</v>
      </c>
    </row>
    <row r="506" spans="1:18">
      <c r="A506" s="62">
        <v>9</v>
      </c>
      <c r="B506" s="62"/>
      <c r="C506" s="1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3">
        <f t="shared" si="201"/>
        <v>0</v>
      </c>
      <c r="O506" s="9">
        <f t="shared" si="202"/>
        <v>0</v>
      </c>
      <c r="P506" s="4">
        <f t="shared" si="206"/>
        <v>0</v>
      </c>
      <c r="Q506" s="11">
        <f t="shared" si="207"/>
        <v>0</v>
      </c>
      <c r="R506" s="10">
        <f t="shared" si="205"/>
        <v>0</v>
      </c>
    </row>
    <row r="507" spans="1:18">
      <c r="A507" s="62">
        <v>10</v>
      </c>
      <c r="B507" s="62"/>
      <c r="C507" s="1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3">
        <f t="shared" si="201"/>
        <v>0</v>
      </c>
      <c r="O507" s="9">
        <f t="shared" si="202"/>
        <v>0</v>
      </c>
      <c r="P507" s="4">
        <f t="shared" si="206"/>
        <v>0</v>
      </c>
      <c r="Q507" s="11">
        <f t="shared" si="207"/>
        <v>0</v>
      </c>
      <c r="R507" s="10">
        <f t="shared" si="205"/>
        <v>0</v>
      </c>
    </row>
    <row r="508" spans="1:18">
      <c r="A508" s="74" t="s">
        <v>34</v>
      </c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6"/>
      <c r="R508" s="10">
        <f>SUM(R498:R507)</f>
        <v>0</v>
      </c>
    </row>
    <row r="509" spans="1:18" ht="15.75">
      <c r="A509" s="24" t="s">
        <v>35</v>
      </c>
      <c r="B509" s="2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>
      <c r="A510" s="48" t="s">
        <v>44</v>
      </c>
      <c r="B510" s="48"/>
      <c r="C510" s="48"/>
      <c r="D510" s="48"/>
      <c r="E510" s="48"/>
      <c r="F510" s="48"/>
      <c r="G510" s="48"/>
      <c r="H510" s="48"/>
      <c r="I510" s="48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 s="8" customFormat="1">
      <c r="A511" s="48"/>
      <c r="B511" s="48"/>
      <c r="C511" s="48"/>
      <c r="D511" s="48"/>
      <c r="E511" s="48"/>
      <c r="F511" s="48"/>
      <c r="G511" s="48"/>
      <c r="H511" s="48"/>
      <c r="I511" s="48"/>
      <c r="J511" s="15"/>
      <c r="K511" s="15"/>
      <c r="L511" s="15"/>
      <c r="M511" s="15"/>
      <c r="N511" s="15"/>
      <c r="O511" s="15"/>
      <c r="P511" s="15"/>
      <c r="Q511" s="15"/>
      <c r="R511" s="16"/>
    </row>
    <row r="512" spans="1:18" ht="13.9" customHeight="1">
      <c r="A512" s="69" t="s">
        <v>56</v>
      </c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  <c r="Q512" s="58"/>
      <c r="R512" s="8"/>
    </row>
    <row r="513" spans="1:18" ht="15.6" customHeight="1">
      <c r="A513" s="71" t="s">
        <v>28</v>
      </c>
      <c r="B513" s="72"/>
      <c r="C513" s="72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58"/>
      <c r="R513" s="8"/>
    </row>
    <row r="514" spans="1:18" ht="13.9" customHeight="1">
      <c r="A514" s="69" t="s">
        <v>39</v>
      </c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  <c r="Q514" s="58"/>
      <c r="R514" s="8"/>
    </row>
    <row r="515" spans="1:18">
      <c r="A515" s="62">
        <v>1</v>
      </c>
      <c r="B515" s="62"/>
      <c r="C515" s="1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3">
        <f t="shared" ref="N515:N524" si="208">(IF(F515="OŽ",IF(L515=1,550.8,IF(L515=2,426.38,IF(L515=3,342.14,IF(L515=4,181.44,IF(L515=5,168.48,IF(L515=6,155.52,IF(L515=7,148.5,IF(L515=8,144,0))))))))+IF(L515&lt;=8,0,IF(L515&lt;=16,137.7,IF(L515&lt;=24,108,IF(L515&lt;=32,80.1,IF(L515&lt;=36,52.2,0)))))-IF(L515&lt;=8,0,IF(L515&lt;=16,(L515-9)*2.754,IF(L515&lt;=24,(L515-17)* 2.754,IF(L515&lt;=32,(L515-25)* 2.754,IF(L515&lt;=36,(L515-33)*2.754,0))))),0)+IF(F515="PČ",IF(L515=1,449,IF(L515=2,314.6,IF(L515=3,238,IF(L515=4,172,IF(L515=5,159,IF(L515=6,145,IF(L515=7,132,IF(L515=8,119,0))))))))+IF(L515&lt;=8,0,IF(L515&lt;=16,88,IF(L515&lt;=24,55,IF(L515&lt;=32,22,0))))-IF(L515&lt;=8,0,IF(L515&lt;=16,(L515-9)*2.245,IF(L515&lt;=24,(L515-17)*2.245,IF(L515&lt;=32,(L515-25)*2.245,0)))),0)+IF(F515="PČneol",IF(L515=1,85,IF(L515=2,64.61,IF(L515=3,50.76,IF(L515=4,16.25,IF(L515=5,15,IF(L515=6,13.75,IF(L515=7,12.5,IF(L515=8,11.25,0))))))))+IF(L515&lt;=8,0,IF(L515&lt;=16,9,0))-IF(L515&lt;=8,0,IF(L515&lt;=16,(L515-9)*0.425,0)),0)+IF(F515="PŽ",IF(L515=1,85,IF(L515=2,59.5,IF(L515=3,45,IF(L515=4,32.5,IF(L515=5,30,IF(L515=6,27.5,IF(L515=7,25,IF(L515=8,22.5,0))))))))+IF(L515&lt;=8,0,IF(L515&lt;=16,19,IF(L515&lt;=24,13,IF(L515&lt;=32,8,0))))-IF(L515&lt;=8,0,IF(L515&lt;=16,(L515-9)*0.425,IF(L515&lt;=24,(L515-17)*0.425,IF(L515&lt;=32,(L515-25)*0.425,0)))),0)+IF(F515="EČ",IF(L515=1,204,IF(L515=2,156.24,IF(L515=3,123.84,IF(L515=4,72,IF(L515=5,66,IF(L515=6,60,IF(L515=7,54,IF(L515=8,48,0))))))))+IF(L515&lt;=8,0,IF(L515&lt;=16,40,IF(L515&lt;=24,25,0)))-IF(L515&lt;=8,0,IF(L515&lt;=16,(L515-9)*1.02,IF(L515&lt;=24,(L515-17)*1.02,0))),0)+IF(F515="EČneol",IF(L515=1,68,IF(L515=2,51.69,IF(L515=3,40.61,IF(L515=4,13,IF(L515=5,12,IF(L515=6,11,IF(L515=7,10,IF(L515=8,9,0)))))))))+IF(F515="EŽ",IF(L515=1,68,IF(L515=2,47.6,IF(L515=3,36,IF(L515=4,18,IF(L515=5,16.5,IF(L515=6,15,IF(L515=7,13.5,IF(L515=8,12,0))))))))+IF(L515&lt;=8,0,IF(L515&lt;=16,10,IF(L515&lt;=24,6,0)))-IF(L515&lt;=8,0,IF(L515&lt;=16,(L515-9)*0.34,IF(L515&lt;=24,(L515-17)*0.34,0))),0)+IF(F515="PT",IF(L515=1,68,IF(L515=2,52.08,IF(L515=3,41.28,IF(L515=4,24,IF(L515=5,22,IF(L515=6,20,IF(L515=7,18,IF(L515=8,16,0))))))))+IF(L515&lt;=8,0,IF(L515&lt;=16,13,IF(L515&lt;=24,9,IF(L515&lt;=32,4,0))))-IF(L515&lt;=8,0,IF(L515&lt;=16,(L515-9)*0.34,IF(L515&lt;=24,(L515-17)*0.34,IF(L515&lt;=32,(L515-25)*0.34,0)))),0)+IF(F515="JOŽ",IF(L515=1,85,IF(L515=2,59.5,IF(L515=3,45,IF(L515=4,32.5,IF(L515=5,30,IF(L515=6,27.5,IF(L515=7,25,IF(L515=8,22.5,0))))))))+IF(L515&lt;=8,0,IF(L515&lt;=16,19,IF(L515&lt;=24,13,0)))-IF(L515&lt;=8,0,IF(L515&lt;=16,(L515-9)*0.425,IF(L515&lt;=24,(L515-17)*0.425,0))),0)+IF(F515="JPČ",IF(L515=1,68,IF(L515=2,47.6,IF(L515=3,36,IF(L515=4,26,IF(L515=5,24,IF(L515=6,22,IF(L515=7,20,IF(L515=8,18,0))))))))+IF(L515&lt;=8,0,IF(L515&lt;=16,13,IF(L515&lt;=24,9,0)))-IF(L515&lt;=8,0,IF(L515&lt;=16,(L515-9)*0.34,IF(L515&lt;=24,(L515-17)*0.34,0))),0)+IF(F515="JEČ",IF(L515=1,34,IF(L515=2,26.04,IF(L515=3,20.6,IF(L515=4,12,IF(L515=5,11,IF(L515=6,10,IF(L515=7,9,IF(L515=8,8,0))))))))+IF(L515&lt;=8,0,IF(L515&lt;=16,6,0))-IF(L515&lt;=8,0,IF(L515&lt;=16,(L515-9)*0.17,0)),0)+IF(F515="JEOF",IF(L515=1,34,IF(L515=2,26.04,IF(L515=3,20.6,IF(L515=4,12,IF(L515=5,11,IF(L515=6,10,IF(L515=7,9,IF(L515=8,8,0))))))))+IF(L515&lt;=8,0,IF(L515&lt;=16,6,0))-IF(L515&lt;=8,0,IF(L515&lt;=16,(L515-9)*0.17,0)),0)+IF(F515="JnPČ",IF(L515=1,51,IF(L515=2,35.7,IF(L515=3,27,IF(L515=4,19.5,IF(L515=5,18,IF(L515=6,16.5,IF(L515=7,15,IF(L515=8,13.5,0))))))))+IF(L515&lt;=8,0,IF(L515&lt;=16,10,0))-IF(L515&lt;=8,0,IF(L515&lt;=16,(L515-9)*0.255,0)),0)+IF(F515="JnEČ",IF(L515=1,25.5,IF(L515=2,19.53,IF(L515=3,15.48,IF(L515=4,9,IF(L515=5,8.25,IF(L515=6,7.5,IF(L515=7,6.75,IF(L515=8,6,0))))))))+IF(L515&lt;=8,0,IF(L515&lt;=16,5,0))-IF(L515&lt;=8,0,IF(L515&lt;=16,(L515-9)*0.1275,0)),0)+IF(F515="JčPČ",IF(L515=1,21.25,IF(L515=2,14.5,IF(L515=3,11.5,IF(L515=4,7,IF(L515=5,6.5,IF(L515=6,6,IF(L515=7,5.5,IF(L515=8,5,0))))))))+IF(L515&lt;=8,0,IF(L515&lt;=16,4,0))-IF(L515&lt;=8,0,IF(L515&lt;=16,(L515-9)*0.10625,0)),0)+IF(F515="JčEČ",IF(L515=1,17,IF(L515=2,13.02,IF(L515=3,10.32,IF(L515=4,6,IF(L515=5,5.5,IF(L515=6,5,IF(L515=7,4.5,IF(L515=8,4,0))))))))+IF(L515&lt;=8,0,IF(L515&lt;=16,3,0))-IF(L515&lt;=8,0,IF(L515&lt;=16,(L515-9)*0.085,0)),0)+IF(F515="NEAK",IF(L515=1,11.48,IF(L515=2,8.79,IF(L515=3,6.97,IF(L515=4,4.05,IF(L515=5,3.71,IF(L515=6,3.38,IF(L515=7,3.04,IF(L515=8,2.7,0))))))))+IF(L515&lt;=8,0,IF(L515&lt;=16,2,IF(L515&lt;=24,1.3,0)))-IF(L515&lt;=8,0,IF(L515&lt;=16,(L515-9)*0.0574,IF(L515&lt;=24,(L515-17)*0.0574,0))),0))*IF(L515&lt;0,1,IF(OR(F515="PČ",F515="PŽ",F515="PT"),IF(J515&lt;32,J515/32,1),1))* IF(L515&lt;0,1,IF(OR(F515="EČ",F515="EŽ",F515="JOŽ",F515="JPČ",F515="NEAK"),IF(J515&lt;24,J515/24,1),1))*IF(L515&lt;0,1,IF(OR(F515="PČneol",F515="JEČ",F515="JEOF",F515="JnPČ",F515="JnEČ",F515="JčPČ",F515="JčEČ"),IF(J515&lt;16,J515/16,1),1))*IF(L515&lt;0,1,IF(F515="EČneol",IF(J515&lt;8,J515/8,1),1))</f>
        <v>0</v>
      </c>
      <c r="O515" s="9">
        <f t="shared" ref="O515:O524" si="209">IF(F515="OŽ",N515,IF(H515="Ne",IF(J515*0.3&lt;J515-L515,N515,0),IF(J515*0.1&lt;J515-L515,N515,0)))</f>
        <v>0</v>
      </c>
      <c r="P515" s="4">
        <f t="shared" ref="P515" si="210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" si="211">IF(ISERROR(P515*100/N515),0,(P515*100/N515))</f>
        <v>0</v>
      </c>
      <c r="R515" s="10">
        <f t="shared" ref="R515:R524" si="212">IF(Q515&lt;=30,O515+P515,O515+O515*0.3)*IF(G515=1,0.4,IF(G515=2,0.75,IF(G515="1 (kas 4 m. 1 k. nerengiamos)",0.52,1)))*IF(D515="olimpinė",1,IF(M515="Ne",0.5,1))*IF(OR(A$5="Lietuvos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federacija"),IF(OR(J515&lt;8,K515&lt;16),0,1),1)*E515*IF(I515&lt;=1,1,1/I515)*IF(OR(A$5="Lietuvos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6" spans="1:18">
      <c r="A516" s="62">
        <v>2</v>
      </c>
      <c r="B516" s="62"/>
      <c r="C516" s="1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3">
        <f t="shared" si="208"/>
        <v>0</v>
      </c>
      <c r="O516" s="9">
        <f t="shared" si="209"/>
        <v>0</v>
      </c>
      <c r="P516" s="4">
        <f t="shared" ref="P516:P524" si="213">IF(O516=0,0,IF(F516="OŽ",IF(L516&gt;35,0,IF(J516&gt;35,(36-L516)*1.836,((36-L516)-(36-J516))*1.836)),0)+IF(F516="PČ",IF(L516&gt;31,0,IF(J516&gt;31,(32-L516)*1.347,((32-L516)-(32-J516))*1.347)),0)+ IF(F516="PČneol",IF(L516&gt;15,0,IF(J516&gt;15,(16-L516)*0.255,((16-L516)-(16-J516))*0.255)),0)+IF(F516="PŽ",IF(L516&gt;31,0,IF(J516&gt;31,(32-L516)*0.255,((32-L516)-(32-J516))*0.255)),0)+IF(F516="EČ",IF(L516&gt;23,0,IF(J516&gt;23,(24-L516)*0.612,((24-L516)-(24-J516))*0.612)),0)+IF(F516="EČneol",IF(L516&gt;7,0,IF(J516&gt;7,(8-L516)*0.204,((8-L516)-(8-J516))*0.204)),0)+IF(F516="EŽ",IF(L516&gt;23,0,IF(J516&gt;23,(24-L516)*0.204,((24-L516)-(24-J516))*0.204)),0)+IF(F516="PT",IF(L516&gt;31,0,IF(J516&gt;31,(32-L516)*0.204,((32-L516)-(32-J516))*0.204)),0)+IF(F516="JOŽ",IF(L516&gt;23,0,IF(J516&gt;23,(24-L516)*0.255,((24-L516)-(24-J516))*0.255)),0)+IF(F516="JPČ",IF(L516&gt;23,0,IF(J516&gt;23,(24-L516)*0.204,((24-L516)-(24-J516))*0.204)),0)+IF(F516="JEČ",IF(L516&gt;15,0,IF(J516&gt;15,(16-L516)*0.102,((16-L516)-(16-J516))*0.102)),0)+IF(F516="JEOF",IF(L516&gt;15,0,IF(J516&gt;15,(16-L516)*0.102,((16-L516)-(16-J516))*0.102)),0)+IF(F516="JnPČ",IF(L516&gt;15,0,IF(J516&gt;15,(16-L516)*0.153,((16-L516)-(16-J516))*0.153)),0)+IF(F516="JnEČ",IF(L516&gt;15,0,IF(J516&gt;15,(16-L516)*0.0765,((16-L516)-(16-J516))*0.0765)),0)+IF(F516="JčPČ",IF(L516&gt;15,0,IF(J516&gt;15,(16-L516)*0.06375,((16-L516)-(16-J516))*0.06375)),0)+IF(F516="JčEČ",IF(L516&gt;15,0,IF(J516&gt;15,(16-L516)*0.051,((16-L516)-(16-J516))*0.051)),0)+IF(F516="NEAK",IF(L516&gt;23,0,IF(J516&gt;23,(24-L516)*0.03444,((24-L516)-(24-J516))*0.03444)),0))</f>
        <v>0</v>
      </c>
      <c r="Q516" s="11">
        <f t="shared" ref="Q516:Q524" si="214">IF(ISERROR(P516*100/N516),0,(P516*100/N516))</f>
        <v>0</v>
      </c>
      <c r="R516" s="10">
        <f t="shared" si="212"/>
        <v>0</v>
      </c>
    </row>
    <row r="517" spans="1:18">
      <c r="A517" s="62">
        <v>3</v>
      </c>
      <c r="B517" s="62"/>
      <c r="C517" s="1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3">
        <f t="shared" si="208"/>
        <v>0</v>
      </c>
      <c r="O517" s="9">
        <f t="shared" si="209"/>
        <v>0</v>
      </c>
      <c r="P517" s="4">
        <f t="shared" si="213"/>
        <v>0</v>
      </c>
      <c r="Q517" s="11">
        <f t="shared" si="214"/>
        <v>0</v>
      </c>
      <c r="R517" s="10">
        <f t="shared" si="212"/>
        <v>0</v>
      </c>
    </row>
    <row r="518" spans="1:18">
      <c r="A518" s="62">
        <v>4</v>
      </c>
      <c r="B518" s="62"/>
      <c r="C518" s="1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3">
        <f t="shared" si="208"/>
        <v>0</v>
      </c>
      <c r="O518" s="9">
        <f t="shared" si="209"/>
        <v>0</v>
      </c>
      <c r="P518" s="4">
        <f t="shared" si="213"/>
        <v>0</v>
      </c>
      <c r="Q518" s="11">
        <f t="shared" si="214"/>
        <v>0</v>
      </c>
      <c r="R518" s="10">
        <f t="shared" si="212"/>
        <v>0</v>
      </c>
    </row>
    <row r="519" spans="1:18">
      <c r="A519" s="62">
        <v>5</v>
      </c>
      <c r="B519" s="62"/>
      <c r="C519" s="1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3">
        <f t="shared" si="208"/>
        <v>0</v>
      </c>
      <c r="O519" s="9">
        <f t="shared" si="209"/>
        <v>0</v>
      </c>
      <c r="P519" s="4">
        <f t="shared" si="213"/>
        <v>0</v>
      </c>
      <c r="Q519" s="11">
        <f t="shared" si="214"/>
        <v>0</v>
      </c>
      <c r="R519" s="10">
        <f t="shared" si="212"/>
        <v>0</v>
      </c>
    </row>
    <row r="520" spans="1:18">
      <c r="A520" s="62">
        <v>6</v>
      </c>
      <c r="B520" s="62"/>
      <c r="C520" s="1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3">
        <f t="shared" si="208"/>
        <v>0</v>
      </c>
      <c r="O520" s="9">
        <f t="shared" si="209"/>
        <v>0</v>
      </c>
      <c r="P520" s="4">
        <f t="shared" si="213"/>
        <v>0</v>
      </c>
      <c r="Q520" s="11">
        <f t="shared" si="214"/>
        <v>0</v>
      </c>
      <c r="R520" s="10">
        <f t="shared" si="212"/>
        <v>0</v>
      </c>
    </row>
    <row r="521" spans="1:18">
      <c r="A521" s="62">
        <v>7</v>
      </c>
      <c r="B521" s="62"/>
      <c r="C521" s="1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3">
        <f t="shared" si="208"/>
        <v>0</v>
      </c>
      <c r="O521" s="9">
        <f t="shared" si="209"/>
        <v>0</v>
      </c>
      <c r="P521" s="4">
        <f t="shared" si="213"/>
        <v>0</v>
      </c>
      <c r="Q521" s="11">
        <f t="shared" si="214"/>
        <v>0</v>
      </c>
      <c r="R521" s="10">
        <f t="shared" si="212"/>
        <v>0</v>
      </c>
    </row>
    <row r="522" spans="1:18">
      <c r="A522" s="62">
        <v>8</v>
      </c>
      <c r="B522" s="62"/>
      <c r="C522" s="1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3">
        <f t="shared" si="208"/>
        <v>0</v>
      </c>
      <c r="O522" s="9">
        <f t="shared" si="209"/>
        <v>0</v>
      </c>
      <c r="P522" s="4">
        <f t="shared" si="213"/>
        <v>0</v>
      </c>
      <c r="Q522" s="11">
        <f t="shared" si="214"/>
        <v>0</v>
      </c>
      <c r="R522" s="10">
        <f t="shared" si="212"/>
        <v>0</v>
      </c>
    </row>
    <row r="523" spans="1:18">
      <c r="A523" s="62">
        <v>9</v>
      </c>
      <c r="B523" s="62"/>
      <c r="C523" s="1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3">
        <f t="shared" si="208"/>
        <v>0</v>
      </c>
      <c r="O523" s="9">
        <f t="shared" si="209"/>
        <v>0</v>
      </c>
      <c r="P523" s="4">
        <f t="shared" si="213"/>
        <v>0</v>
      </c>
      <c r="Q523" s="11">
        <f t="shared" si="214"/>
        <v>0</v>
      </c>
      <c r="R523" s="10">
        <f t="shared" si="212"/>
        <v>0</v>
      </c>
    </row>
    <row r="524" spans="1:18">
      <c r="A524" s="62">
        <v>10</v>
      </c>
      <c r="B524" s="62"/>
      <c r="C524" s="1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3">
        <f t="shared" si="208"/>
        <v>0</v>
      </c>
      <c r="O524" s="9">
        <f t="shared" si="209"/>
        <v>0</v>
      </c>
      <c r="P524" s="4">
        <f t="shared" si="213"/>
        <v>0</v>
      </c>
      <c r="Q524" s="11">
        <f t="shared" si="214"/>
        <v>0</v>
      </c>
      <c r="R524" s="10">
        <f t="shared" si="212"/>
        <v>0</v>
      </c>
    </row>
    <row r="525" spans="1:18" ht="13.9" customHeight="1">
      <c r="A525" s="74" t="s">
        <v>34</v>
      </c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6"/>
      <c r="R525" s="10">
        <f>SUM(R515:R524)</f>
        <v>0</v>
      </c>
    </row>
    <row r="526" spans="1:18" ht="15.75">
      <c r="A526" s="24" t="s">
        <v>35</v>
      </c>
      <c r="B526" s="2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>
      <c r="A527" s="48" t="s">
        <v>44</v>
      </c>
      <c r="B527" s="48"/>
      <c r="C527" s="48"/>
      <c r="D527" s="48"/>
      <c r="E527" s="48"/>
      <c r="F527" s="48"/>
      <c r="G527" s="48"/>
      <c r="H527" s="48"/>
      <c r="I527" s="48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 s="8" customFormat="1">
      <c r="A528" s="48"/>
      <c r="B528" s="48"/>
      <c r="C528" s="48"/>
      <c r="D528" s="48"/>
      <c r="E528" s="48"/>
      <c r="F528" s="48"/>
      <c r="G528" s="48"/>
      <c r="H528" s="48"/>
      <c r="I528" s="48"/>
      <c r="J528" s="15"/>
      <c r="K528" s="15"/>
      <c r="L528" s="15"/>
      <c r="M528" s="15"/>
      <c r="N528" s="15"/>
      <c r="O528" s="15"/>
      <c r="P528" s="15"/>
      <c r="Q528" s="15"/>
      <c r="R528" s="16"/>
    </row>
    <row r="529" spans="1:18">
      <c r="A529" s="69" t="s">
        <v>56</v>
      </c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  <c r="Q529" s="58"/>
      <c r="R529" s="8"/>
    </row>
    <row r="530" spans="1:18" ht="18">
      <c r="A530" s="71" t="s">
        <v>28</v>
      </c>
      <c r="B530" s="72"/>
      <c r="C530" s="72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58"/>
      <c r="R530" s="8"/>
    </row>
    <row r="531" spans="1:18">
      <c r="A531" s="69" t="s">
        <v>39</v>
      </c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  <c r="Q531" s="58"/>
      <c r="R531" s="8"/>
    </row>
    <row r="532" spans="1:18">
      <c r="A532" s="62">
        <v>1</v>
      </c>
      <c r="B532" s="62"/>
      <c r="C532" s="1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3">
        <f t="shared" ref="N532:N541" si="215">(IF(F532="OŽ",IF(L532=1,550.8,IF(L532=2,426.38,IF(L532=3,342.14,IF(L532=4,181.44,IF(L532=5,168.48,IF(L532=6,155.52,IF(L532=7,148.5,IF(L532=8,144,0))))))))+IF(L532&lt;=8,0,IF(L532&lt;=16,137.7,IF(L532&lt;=24,108,IF(L532&lt;=32,80.1,IF(L532&lt;=36,52.2,0)))))-IF(L532&lt;=8,0,IF(L532&lt;=16,(L532-9)*2.754,IF(L532&lt;=24,(L532-17)* 2.754,IF(L532&lt;=32,(L532-25)* 2.754,IF(L532&lt;=36,(L532-33)*2.754,0))))),0)+IF(F532="PČ",IF(L532=1,449,IF(L532=2,314.6,IF(L532=3,238,IF(L532=4,172,IF(L532=5,159,IF(L532=6,145,IF(L532=7,132,IF(L532=8,119,0))))))))+IF(L532&lt;=8,0,IF(L532&lt;=16,88,IF(L532&lt;=24,55,IF(L532&lt;=32,22,0))))-IF(L532&lt;=8,0,IF(L532&lt;=16,(L532-9)*2.245,IF(L532&lt;=24,(L532-17)*2.245,IF(L532&lt;=32,(L532-25)*2.245,0)))),0)+IF(F532="PČneol",IF(L532=1,85,IF(L532=2,64.61,IF(L532=3,50.76,IF(L532=4,16.25,IF(L532=5,15,IF(L532=6,13.75,IF(L532=7,12.5,IF(L532=8,11.25,0))))))))+IF(L532&lt;=8,0,IF(L532&lt;=16,9,0))-IF(L532&lt;=8,0,IF(L532&lt;=16,(L532-9)*0.425,0)),0)+IF(F532="PŽ",IF(L532=1,85,IF(L532=2,59.5,IF(L532=3,45,IF(L532=4,32.5,IF(L532=5,30,IF(L532=6,27.5,IF(L532=7,25,IF(L532=8,22.5,0))))))))+IF(L532&lt;=8,0,IF(L532&lt;=16,19,IF(L532&lt;=24,13,IF(L532&lt;=32,8,0))))-IF(L532&lt;=8,0,IF(L532&lt;=16,(L532-9)*0.425,IF(L532&lt;=24,(L532-17)*0.425,IF(L532&lt;=32,(L532-25)*0.425,0)))),0)+IF(F532="EČ",IF(L532=1,204,IF(L532=2,156.24,IF(L532=3,123.84,IF(L532=4,72,IF(L532=5,66,IF(L532=6,60,IF(L532=7,54,IF(L532=8,48,0))))))))+IF(L532&lt;=8,0,IF(L532&lt;=16,40,IF(L532&lt;=24,25,0)))-IF(L532&lt;=8,0,IF(L532&lt;=16,(L532-9)*1.02,IF(L532&lt;=24,(L532-17)*1.02,0))),0)+IF(F532="EČneol",IF(L532=1,68,IF(L532=2,51.69,IF(L532=3,40.61,IF(L532=4,13,IF(L532=5,12,IF(L532=6,11,IF(L532=7,10,IF(L532=8,9,0)))))))))+IF(F532="EŽ",IF(L532=1,68,IF(L532=2,47.6,IF(L532=3,36,IF(L532=4,18,IF(L532=5,16.5,IF(L532=6,15,IF(L532=7,13.5,IF(L532=8,12,0))))))))+IF(L532&lt;=8,0,IF(L532&lt;=16,10,IF(L532&lt;=24,6,0)))-IF(L532&lt;=8,0,IF(L532&lt;=16,(L532-9)*0.34,IF(L532&lt;=24,(L532-17)*0.34,0))),0)+IF(F532="PT",IF(L532=1,68,IF(L532=2,52.08,IF(L532=3,41.28,IF(L532=4,24,IF(L532=5,22,IF(L532=6,20,IF(L532=7,18,IF(L532=8,16,0))))))))+IF(L532&lt;=8,0,IF(L532&lt;=16,13,IF(L532&lt;=24,9,IF(L532&lt;=32,4,0))))-IF(L532&lt;=8,0,IF(L532&lt;=16,(L532-9)*0.34,IF(L532&lt;=24,(L532-17)*0.34,IF(L532&lt;=32,(L532-25)*0.34,0)))),0)+IF(F532="JOŽ",IF(L532=1,85,IF(L532=2,59.5,IF(L532=3,45,IF(L532=4,32.5,IF(L532=5,30,IF(L532=6,27.5,IF(L532=7,25,IF(L532=8,22.5,0))))))))+IF(L532&lt;=8,0,IF(L532&lt;=16,19,IF(L532&lt;=24,13,0)))-IF(L532&lt;=8,0,IF(L532&lt;=16,(L532-9)*0.425,IF(L532&lt;=24,(L532-17)*0.425,0))),0)+IF(F532="JPČ",IF(L532=1,68,IF(L532=2,47.6,IF(L532=3,36,IF(L532=4,26,IF(L532=5,24,IF(L532=6,22,IF(L532=7,20,IF(L532=8,18,0))))))))+IF(L532&lt;=8,0,IF(L532&lt;=16,13,IF(L532&lt;=24,9,0)))-IF(L532&lt;=8,0,IF(L532&lt;=16,(L532-9)*0.34,IF(L532&lt;=24,(L532-17)*0.34,0))),0)+IF(F532="JEČ",IF(L532=1,34,IF(L532=2,26.04,IF(L532=3,20.6,IF(L532=4,12,IF(L532=5,11,IF(L532=6,10,IF(L532=7,9,IF(L532=8,8,0))))))))+IF(L532&lt;=8,0,IF(L532&lt;=16,6,0))-IF(L532&lt;=8,0,IF(L532&lt;=16,(L532-9)*0.17,0)),0)+IF(F532="JEOF",IF(L532=1,34,IF(L532=2,26.04,IF(L532=3,20.6,IF(L532=4,12,IF(L532=5,11,IF(L532=6,10,IF(L532=7,9,IF(L532=8,8,0))))))))+IF(L532&lt;=8,0,IF(L532&lt;=16,6,0))-IF(L532&lt;=8,0,IF(L532&lt;=16,(L532-9)*0.17,0)),0)+IF(F532="JnPČ",IF(L532=1,51,IF(L532=2,35.7,IF(L532=3,27,IF(L532=4,19.5,IF(L532=5,18,IF(L532=6,16.5,IF(L532=7,15,IF(L532=8,13.5,0))))))))+IF(L532&lt;=8,0,IF(L532&lt;=16,10,0))-IF(L532&lt;=8,0,IF(L532&lt;=16,(L532-9)*0.255,0)),0)+IF(F532="JnEČ",IF(L532=1,25.5,IF(L532=2,19.53,IF(L532=3,15.48,IF(L532=4,9,IF(L532=5,8.25,IF(L532=6,7.5,IF(L532=7,6.75,IF(L532=8,6,0))))))))+IF(L532&lt;=8,0,IF(L532&lt;=16,5,0))-IF(L532&lt;=8,0,IF(L532&lt;=16,(L532-9)*0.1275,0)),0)+IF(F532="JčPČ",IF(L532=1,21.25,IF(L532=2,14.5,IF(L532=3,11.5,IF(L532=4,7,IF(L532=5,6.5,IF(L532=6,6,IF(L532=7,5.5,IF(L532=8,5,0))))))))+IF(L532&lt;=8,0,IF(L532&lt;=16,4,0))-IF(L532&lt;=8,0,IF(L532&lt;=16,(L532-9)*0.10625,0)),0)+IF(F532="JčEČ",IF(L532=1,17,IF(L532=2,13.02,IF(L532=3,10.32,IF(L532=4,6,IF(L532=5,5.5,IF(L532=6,5,IF(L532=7,4.5,IF(L532=8,4,0))))))))+IF(L532&lt;=8,0,IF(L532&lt;=16,3,0))-IF(L532&lt;=8,0,IF(L532&lt;=16,(L532-9)*0.085,0)),0)+IF(F532="NEAK",IF(L532=1,11.48,IF(L532=2,8.79,IF(L532=3,6.97,IF(L532=4,4.05,IF(L532=5,3.71,IF(L532=6,3.38,IF(L532=7,3.04,IF(L532=8,2.7,0))))))))+IF(L532&lt;=8,0,IF(L532&lt;=16,2,IF(L532&lt;=24,1.3,0)))-IF(L532&lt;=8,0,IF(L532&lt;=16,(L532-9)*0.0574,IF(L532&lt;=24,(L532-17)*0.0574,0))),0))*IF(L532&lt;0,1,IF(OR(F532="PČ",F532="PŽ",F532="PT"),IF(J532&lt;32,J532/32,1),1))* IF(L532&lt;0,1,IF(OR(F532="EČ",F532="EŽ",F532="JOŽ",F532="JPČ",F532="NEAK"),IF(J532&lt;24,J532/24,1),1))*IF(L532&lt;0,1,IF(OR(F532="PČneol",F532="JEČ",F532="JEOF",F532="JnPČ",F532="JnEČ",F532="JčPČ",F532="JčEČ"),IF(J532&lt;16,J532/16,1),1))*IF(L532&lt;0,1,IF(F532="EČneol",IF(J532&lt;8,J532/8,1),1))</f>
        <v>0</v>
      </c>
      <c r="O532" s="9">
        <f t="shared" ref="O532:O541" si="216">IF(F532="OŽ",N532,IF(H532="Ne",IF(J532*0.3&lt;J532-L532,N532,0),IF(J532*0.1&lt;J532-L532,N532,0)))</f>
        <v>0</v>
      </c>
      <c r="P532" s="4">
        <f t="shared" ref="P532" si="217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" si="218">IF(ISERROR(P532*100/N532),0,(P532*100/N532))</f>
        <v>0</v>
      </c>
      <c r="R532" s="10">
        <f t="shared" ref="R532:R541" si="219">IF(Q532&lt;=30,O532+P532,O532+O532*0.3)*IF(G532=1,0.4,IF(G532=2,0.75,IF(G532="1 (kas 4 m. 1 k. nerengiamos)",0.52,1)))*IF(D532="olimpinė",1,IF(M532="Ne",0.5,1))*IF(OR(A$5="Lietuvos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federacija"),IF(OR(J532&lt;8,K532&lt;16),0,1),1)*E532*IF(I532&lt;=1,1,1/I532)*IF(OR(A$5="Lietuvos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3" spans="1:18">
      <c r="A533" s="62">
        <v>2</v>
      </c>
      <c r="B533" s="62"/>
      <c r="C533" s="1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3">
        <f t="shared" si="215"/>
        <v>0</v>
      </c>
      <c r="O533" s="9">
        <f t="shared" si="216"/>
        <v>0</v>
      </c>
      <c r="P533" s="4">
        <f t="shared" ref="P533:P541" si="220">IF(O533=0,0,IF(F533="OŽ",IF(L533&gt;35,0,IF(J533&gt;35,(36-L533)*1.836,((36-L533)-(36-J533))*1.836)),0)+IF(F533="PČ",IF(L533&gt;31,0,IF(J533&gt;31,(32-L533)*1.347,((32-L533)-(32-J533))*1.347)),0)+ IF(F533="PČneol",IF(L533&gt;15,0,IF(J533&gt;15,(16-L533)*0.255,((16-L533)-(16-J533))*0.255)),0)+IF(F533="PŽ",IF(L533&gt;31,0,IF(J533&gt;31,(32-L533)*0.255,((32-L533)-(32-J533))*0.255)),0)+IF(F533="EČ",IF(L533&gt;23,0,IF(J533&gt;23,(24-L533)*0.612,((24-L533)-(24-J533))*0.612)),0)+IF(F533="EČneol",IF(L533&gt;7,0,IF(J533&gt;7,(8-L533)*0.204,((8-L533)-(8-J533))*0.204)),0)+IF(F533="EŽ",IF(L533&gt;23,0,IF(J533&gt;23,(24-L533)*0.204,((24-L533)-(24-J533))*0.204)),0)+IF(F533="PT",IF(L533&gt;31,0,IF(J533&gt;31,(32-L533)*0.204,((32-L533)-(32-J533))*0.204)),0)+IF(F533="JOŽ",IF(L533&gt;23,0,IF(J533&gt;23,(24-L533)*0.255,((24-L533)-(24-J533))*0.255)),0)+IF(F533="JPČ",IF(L533&gt;23,0,IF(J533&gt;23,(24-L533)*0.204,((24-L533)-(24-J533))*0.204)),0)+IF(F533="JEČ",IF(L533&gt;15,0,IF(J533&gt;15,(16-L533)*0.102,((16-L533)-(16-J533))*0.102)),0)+IF(F533="JEOF",IF(L533&gt;15,0,IF(J533&gt;15,(16-L533)*0.102,((16-L533)-(16-J533))*0.102)),0)+IF(F533="JnPČ",IF(L533&gt;15,0,IF(J533&gt;15,(16-L533)*0.153,((16-L533)-(16-J533))*0.153)),0)+IF(F533="JnEČ",IF(L533&gt;15,0,IF(J533&gt;15,(16-L533)*0.0765,((16-L533)-(16-J533))*0.0765)),0)+IF(F533="JčPČ",IF(L533&gt;15,0,IF(J533&gt;15,(16-L533)*0.06375,((16-L533)-(16-J533))*0.06375)),0)+IF(F533="JčEČ",IF(L533&gt;15,0,IF(J533&gt;15,(16-L533)*0.051,((16-L533)-(16-J533))*0.051)),0)+IF(F533="NEAK",IF(L533&gt;23,0,IF(J533&gt;23,(24-L533)*0.03444,((24-L533)-(24-J533))*0.03444)),0))</f>
        <v>0</v>
      </c>
      <c r="Q533" s="11">
        <f t="shared" ref="Q533:Q541" si="221">IF(ISERROR(P533*100/N533),0,(P533*100/N533))</f>
        <v>0</v>
      </c>
      <c r="R533" s="10">
        <f t="shared" si="219"/>
        <v>0</v>
      </c>
    </row>
    <row r="534" spans="1:18">
      <c r="A534" s="62">
        <v>3</v>
      </c>
      <c r="B534" s="62"/>
      <c r="C534" s="1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3">
        <f t="shared" si="215"/>
        <v>0</v>
      </c>
      <c r="O534" s="9">
        <f t="shared" si="216"/>
        <v>0</v>
      </c>
      <c r="P534" s="4">
        <f t="shared" si="220"/>
        <v>0</v>
      </c>
      <c r="Q534" s="11">
        <f t="shared" si="221"/>
        <v>0</v>
      </c>
      <c r="R534" s="10">
        <f t="shared" si="219"/>
        <v>0</v>
      </c>
    </row>
    <row r="535" spans="1:18">
      <c r="A535" s="62">
        <v>4</v>
      </c>
      <c r="B535" s="62"/>
      <c r="C535" s="1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3">
        <f t="shared" si="215"/>
        <v>0</v>
      </c>
      <c r="O535" s="9">
        <f t="shared" si="216"/>
        <v>0</v>
      </c>
      <c r="P535" s="4">
        <f t="shared" si="220"/>
        <v>0</v>
      </c>
      <c r="Q535" s="11">
        <f t="shared" si="221"/>
        <v>0</v>
      </c>
      <c r="R535" s="10">
        <f t="shared" si="219"/>
        <v>0</v>
      </c>
    </row>
    <row r="536" spans="1:18">
      <c r="A536" s="62">
        <v>5</v>
      </c>
      <c r="B536" s="62"/>
      <c r="C536" s="1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3">
        <f t="shared" si="215"/>
        <v>0</v>
      </c>
      <c r="O536" s="9">
        <f t="shared" si="216"/>
        <v>0</v>
      </c>
      <c r="P536" s="4">
        <f t="shared" si="220"/>
        <v>0</v>
      </c>
      <c r="Q536" s="11">
        <f t="shared" si="221"/>
        <v>0</v>
      </c>
      <c r="R536" s="10">
        <f t="shared" si="219"/>
        <v>0</v>
      </c>
    </row>
    <row r="537" spans="1:18">
      <c r="A537" s="62">
        <v>6</v>
      </c>
      <c r="B537" s="62"/>
      <c r="C537" s="1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3">
        <f t="shared" si="215"/>
        <v>0</v>
      </c>
      <c r="O537" s="9">
        <f t="shared" si="216"/>
        <v>0</v>
      </c>
      <c r="P537" s="4">
        <f t="shared" si="220"/>
        <v>0</v>
      </c>
      <c r="Q537" s="11">
        <f t="shared" si="221"/>
        <v>0</v>
      </c>
      <c r="R537" s="10">
        <f t="shared" si="219"/>
        <v>0</v>
      </c>
    </row>
    <row r="538" spans="1:18">
      <c r="A538" s="62">
        <v>7</v>
      </c>
      <c r="B538" s="62"/>
      <c r="C538" s="1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3">
        <f t="shared" si="215"/>
        <v>0</v>
      </c>
      <c r="O538" s="9">
        <f t="shared" si="216"/>
        <v>0</v>
      </c>
      <c r="P538" s="4">
        <f t="shared" si="220"/>
        <v>0</v>
      </c>
      <c r="Q538" s="11">
        <f t="shared" si="221"/>
        <v>0</v>
      </c>
      <c r="R538" s="10">
        <f t="shared" si="219"/>
        <v>0</v>
      </c>
    </row>
    <row r="539" spans="1:18">
      <c r="A539" s="62">
        <v>8</v>
      </c>
      <c r="B539" s="62"/>
      <c r="C539" s="1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3">
        <f t="shared" si="215"/>
        <v>0</v>
      </c>
      <c r="O539" s="9">
        <f t="shared" si="216"/>
        <v>0</v>
      </c>
      <c r="P539" s="4">
        <f t="shared" si="220"/>
        <v>0</v>
      </c>
      <c r="Q539" s="11">
        <f t="shared" si="221"/>
        <v>0</v>
      </c>
      <c r="R539" s="10">
        <f t="shared" si="219"/>
        <v>0</v>
      </c>
    </row>
    <row r="540" spans="1:18">
      <c r="A540" s="62">
        <v>9</v>
      </c>
      <c r="B540" s="62"/>
      <c r="C540" s="1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3">
        <f t="shared" si="215"/>
        <v>0</v>
      </c>
      <c r="O540" s="9">
        <f t="shared" si="216"/>
        <v>0</v>
      </c>
      <c r="P540" s="4">
        <f t="shared" si="220"/>
        <v>0</v>
      </c>
      <c r="Q540" s="11">
        <f t="shared" si="221"/>
        <v>0</v>
      </c>
      <c r="R540" s="10">
        <f t="shared" si="219"/>
        <v>0</v>
      </c>
    </row>
    <row r="541" spans="1:18">
      <c r="A541" s="62">
        <v>10</v>
      </c>
      <c r="B541" s="62"/>
      <c r="C541" s="1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3">
        <f t="shared" si="215"/>
        <v>0</v>
      </c>
      <c r="O541" s="9">
        <f t="shared" si="216"/>
        <v>0</v>
      </c>
      <c r="P541" s="4">
        <f t="shared" si="220"/>
        <v>0</v>
      </c>
      <c r="Q541" s="11">
        <f t="shared" si="221"/>
        <v>0</v>
      </c>
      <c r="R541" s="10">
        <f t="shared" si="219"/>
        <v>0</v>
      </c>
    </row>
    <row r="542" spans="1:18">
      <c r="A542" s="74" t="s">
        <v>34</v>
      </c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6"/>
      <c r="R542" s="10">
        <f>SUM(R532:R541)</f>
        <v>0</v>
      </c>
    </row>
    <row r="543" spans="1:18" ht="15.75">
      <c r="A543" s="24" t="s">
        <v>35</v>
      </c>
      <c r="B543" s="2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>
      <c r="A544" s="48" t="s">
        <v>44</v>
      </c>
      <c r="B544" s="48"/>
      <c r="C544" s="48"/>
      <c r="D544" s="48"/>
      <c r="E544" s="48"/>
      <c r="F544" s="48"/>
      <c r="G544" s="48"/>
      <c r="H544" s="48"/>
      <c r="I544" s="48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s="8" customFormat="1">
      <c r="A545" s="48"/>
      <c r="B545" s="48"/>
      <c r="C545" s="48"/>
      <c r="D545" s="48"/>
      <c r="E545" s="48"/>
      <c r="F545" s="48"/>
      <c r="G545" s="48"/>
      <c r="H545" s="48"/>
      <c r="I545" s="48"/>
      <c r="J545" s="15"/>
      <c r="K545" s="15"/>
      <c r="L545" s="15"/>
      <c r="M545" s="15"/>
      <c r="N545" s="15"/>
      <c r="O545" s="15"/>
      <c r="P545" s="15"/>
      <c r="Q545" s="15"/>
      <c r="R545" s="16"/>
    </row>
    <row r="546" spans="1:18">
      <c r="A546" s="69" t="s">
        <v>56</v>
      </c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  <c r="Q546" s="58"/>
      <c r="R546" s="8"/>
    </row>
    <row r="547" spans="1:18" ht="18">
      <c r="A547" s="71" t="s">
        <v>28</v>
      </c>
      <c r="B547" s="72"/>
      <c r="C547" s="72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58"/>
      <c r="R547" s="8"/>
    </row>
    <row r="548" spans="1:18">
      <c r="A548" s="69" t="s">
        <v>39</v>
      </c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  <c r="Q548" s="58"/>
      <c r="R548" s="8"/>
    </row>
    <row r="549" spans="1:18">
      <c r="A549" s="62">
        <v>1</v>
      </c>
      <c r="B549" s="62"/>
      <c r="C549" s="1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3">
        <f t="shared" ref="N549:N558" si="222">(IF(F549="OŽ",IF(L549=1,550.8,IF(L549=2,426.38,IF(L549=3,342.14,IF(L549=4,181.44,IF(L549=5,168.48,IF(L549=6,155.52,IF(L549=7,148.5,IF(L549=8,144,0))))))))+IF(L549&lt;=8,0,IF(L549&lt;=16,137.7,IF(L549&lt;=24,108,IF(L549&lt;=32,80.1,IF(L549&lt;=36,52.2,0)))))-IF(L549&lt;=8,0,IF(L549&lt;=16,(L549-9)*2.754,IF(L549&lt;=24,(L549-17)* 2.754,IF(L549&lt;=32,(L549-25)* 2.754,IF(L549&lt;=36,(L549-33)*2.754,0))))),0)+IF(F549="PČ",IF(L549=1,449,IF(L549=2,314.6,IF(L549=3,238,IF(L549=4,172,IF(L549=5,159,IF(L549=6,145,IF(L549=7,132,IF(L549=8,119,0))))))))+IF(L549&lt;=8,0,IF(L549&lt;=16,88,IF(L549&lt;=24,55,IF(L549&lt;=32,22,0))))-IF(L549&lt;=8,0,IF(L549&lt;=16,(L549-9)*2.245,IF(L549&lt;=24,(L549-17)*2.245,IF(L549&lt;=32,(L549-25)*2.245,0)))),0)+IF(F549="PČneol",IF(L549=1,85,IF(L549=2,64.61,IF(L549=3,50.76,IF(L549=4,16.25,IF(L549=5,15,IF(L549=6,13.75,IF(L549=7,12.5,IF(L549=8,11.25,0))))))))+IF(L549&lt;=8,0,IF(L549&lt;=16,9,0))-IF(L549&lt;=8,0,IF(L549&lt;=16,(L549-9)*0.425,0)),0)+IF(F549="PŽ",IF(L549=1,85,IF(L549=2,59.5,IF(L549=3,45,IF(L549=4,32.5,IF(L549=5,30,IF(L549=6,27.5,IF(L549=7,25,IF(L549=8,22.5,0))))))))+IF(L549&lt;=8,0,IF(L549&lt;=16,19,IF(L549&lt;=24,13,IF(L549&lt;=32,8,0))))-IF(L549&lt;=8,0,IF(L549&lt;=16,(L549-9)*0.425,IF(L549&lt;=24,(L549-17)*0.425,IF(L549&lt;=32,(L549-25)*0.425,0)))),0)+IF(F549="EČ",IF(L549=1,204,IF(L549=2,156.24,IF(L549=3,123.84,IF(L549=4,72,IF(L549=5,66,IF(L549=6,60,IF(L549=7,54,IF(L549=8,48,0))))))))+IF(L549&lt;=8,0,IF(L549&lt;=16,40,IF(L549&lt;=24,25,0)))-IF(L549&lt;=8,0,IF(L549&lt;=16,(L549-9)*1.02,IF(L549&lt;=24,(L549-17)*1.02,0))),0)+IF(F549="EČneol",IF(L549=1,68,IF(L549=2,51.69,IF(L549=3,40.61,IF(L549=4,13,IF(L549=5,12,IF(L549=6,11,IF(L549=7,10,IF(L549=8,9,0)))))))))+IF(F549="EŽ",IF(L549=1,68,IF(L549=2,47.6,IF(L549=3,36,IF(L549=4,18,IF(L549=5,16.5,IF(L549=6,15,IF(L549=7,13.5,IF(L549=8,12,0))))))))+IF(L549&lt;=8,0,IF(L549&lt;=16,10,IF(L549&lt;=24,6,0)))-IF(L549&lt;=8,0,IF(L549&lt;=16,(L549-9)*0.34,IF(L549&lt;=24,(L549-17)*0.34,0))),0)+IF(F549="PT",IF(L549=1,68,IF(L549=2,52.08,IF(L549=3,41.28,IF(L549=4,24,IF(L549=5,22,IF(L549=6,20,IF(L549=7,18,IF(L549=8,16,0))))))))+IF(L549&lt;=8,0,IF(L549&lt;=16,13,IF(L549&lt;=24,9,IF(L549&lt;=32,4,0))))-IF(L549&lt;=8,0,IF(L549&lt;=16,(L549-9)*0.34,IF(L549&lt;=24,(L549-17)*0.34,IF(L549&lt;=32,(L549-25)*0.34,0)))),0)+IF(F549="JOŽ",IF(L549=1,85,IF(L549=2,59.5,IF(L549=3,45,IF(L549=4,32.5,IF(L549=5,30,IF(L549=6,27.5,IF(L549=7,25,IF(L549=8,22.5,0))))))))+IF(L549&lt;=8,0,IF(L549&lt;=16,19,IF(L549&lt;=24,13,0)))-IF(L549&lt;=8,0,IF(L549&lt;=16,(L549-9)*0.425,IF(L549&lt;=24,(L549-17)*0.425,0))),0)+IF(F549="JPČ",IF(L549=1,68,IF(L549=2,47.6,IF(L549=3,36,IF(L549=4,26,IF(L549=5,24,IF(L549=6,22,IF(L549=7,20,IF(L549=8,18,0))))))))+IF(L549&lt;=8,0,IF(L549&lt;=16,13,IF(L549&lt;=24,9,0)))-IF(L549&lt;=8,0,IF(L549&lt;=16,(L549-9)*0.34,IF(L549&lt;=24,(L549-17)*0.34,0))),0)+IF(F549="JEČ",IF(L549=1,34,IF(L549=2,26.04,IF(L549=3,20.6,IF(L549=4,12,IF(L549=5,11,IF(L549=6,10,IF(L549=7,9,IF(L549=8,8,0))))))))+IF(L549&lt;=8,0,IF(L549&lt;=16,6,0))-IF(L549&lt;=8,0,IF(L549&lt;=16,(L549-9)*0.17,0)),0)+IF(F549="JEOF",IF(L549=1,34,IF(L549=2,26.04,IF(L549=3,20.6,IF(L549=4,12,IF(L549=5,11,IF(L549=6,10,IF(L549=7,9,IF(L549=8,8,0))))))))+IF(L549&lt;=8,0,IF(L549&lt;=16,6,0))-IF(L549&lt;=8,0,IF(L549&lt;=16,(L549-9)*0.17,0)),0)+IF(F549="JnPČ",IF(L549=1,51,IF(L549=2,35.7,IF(L549=3,27,IF(L549=4,19.5,IF(L549=5,18,IF(L549=6,16.5,IF(L549=7,15,IF(L549=8,13.5,0))))))))+IF(L549&lt;=8,0,IF(L549&lt;=16,10,0))-IF(L549&lt;=8,0,IF(L549&lt;=16,(L549-9)*0.255,0)),0)+IF(F549="JnEČ",IF(L549=1,25.5,IF(L549=2,19.53,IF(L549=3,15.48,IF(L549=4,9,IF(L549=5,8.25,IF(L549=6,7.5,IF(L549=7,6.75,IF(L549=8,6,0))))))))+IF(L549&lt;=8,0,IF(L549&lt;=16,5,0))-IF(L549&lt;=8,0,IF(L549&lt;=16,(L549-9)*0.1275,0)),0)+IF(F549="JčPČ",IF(L549=1,21.25,IF(L549=2,14.5,IF(L549=3,11.5,IF(L549=4,7,IF(L549=5,6.5,IF(L549=6,6,IF(L549=7,5.5,IF(L549=8,5,0))))))))+IF(L549&lt;=8,0,IF(L549&lt;=16,4,0))-IF(L549&lt;=8,0,IF(L549&lt;=16,(L549-9)*0.10625,0)),0)+IF(F549="JčEČ",IF(L549=1,17,IF(L549=2,13.02,IF(L549=3,10.32,IF(L549=4,6,IF(L549=5,5.5,IF(L549=6,5,IF(L549=7,4.5,IF(L549=8,4,0))))))))+IF(L549&lt;=8,0,IF(L549&lt;=16,3,0))-IF(L549&lt;=8,0,IF(L549&lt;=16,(L549-9)*0.085,0)),0)+IF(F549="NEAK",IF(L549=1,11.48,IF(L549=2,8.79,IF(L549=3,6.97,IF(L549=4,4.05,IF(L549=5,3.71,IF(L549=6,3.38,IF(L549=7,3.04,IF(L549=8,2.7,0))))))))+IF(L549&lt;=8,0,IF(L549&lt;=16,2,IF(L549&lt;=24,1.3,0)))-IF(L549&lt;=8,0,IF(L549&lt;=16,(L549-9)*0.0574,IF(L549&lt;=24,(L549-17)*0.0574,0))),0))*IF(L549&lt;0,1,IF(OR(F549="PČ",F549="PŽ",F549="PT"),IF(J549&lt;32,J549/32,1),1))* IF(L549&lt;0,1,IF(OR(F549="EČ",F549="EŽ",F549="JOŽ",F549="JPČ",F549="NEAK"),IF(J549&lt;24,J549/24,1),1))*IF(L549&lt;0,1,IF(OR(F549="PČneol",F549="JEČ",F549="JEOF",F549="JnPČ",F549="JnEČ",F549="JčPČ",F549="JčEČ"),IF(J549&lt;16,J549/16,1),1))*IF(L549&lt;0,1,IF(F549="EČneol",IF(J549&lt;8,J549/8,1),1))</f>
        <v>0</v>
      </c>
      <c r="O549" s="9">
        <f t="shared" ref="O549:O558" si="223">IF(F549="OŽ",N549,IF(H549="Ne",IF(J549*0.3&lt;J549-L549,N549,0),IF(J549*0.1&lt;J549-L549,N549,0)))</f>
        <v>0</v>
      </c>
      <c r="P549" s="4">
        <f t="shared" ref="P549" si="224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" si="225">IF(ISERROR(P549*100/N549),0,(P549*100/N549))</f>
        <v>0</v>
      </c>
      <c r="R549" s="10">
        <f t="shared" ref="R549:R558" si="226">IF(Q549&lt;=30,O549+P549,O549+O549*0.3)*IF(G549=1,0.4,IF(G549=2,0.75,IF(G549="1 (kas 4 m. 1 k. nerengiamos)",0.52,1)))*IF(D549="olimpinė",1,IF(M549="Ne",0.5,1))*IF(OR(A$5="Lietuvos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federacija"),IF(OR(J549&lt;8,K549&lt;16),0,1),1)*E549*IF(I549&lt;=1,1,1/I549)*IF(OR(A$5="Lietuvos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50" spans="1:18">
      <c r="A550" s="62">
        <v>2</v>
      </c>
      <c r="B550" s="62"/>
      <c r="C550" s="1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3">
        <f t="shared" si="222"/>
        <v>0</v>
      </c>
      <c r="O550" s="9">
        <f t="shared" si="223"/>
        <v>0</v>
      </c>
      <c r="P550" s="4">
        <f t="shared" ref="P550:P558" si="227">IF(O550=0,0,IF(F550="OŽ",IF(L550&gt;35,0,IF(J550&gt;35,(36-L550)*1.836,((36-L550)-(36-J550))*1.836)),0)+IF(F550="PČ",IF(L550&gt;31,0,IF(J550&gt;31,(32-L550)*1.347,((32-L550)-(32-J550))*1.347)),0)+ IF(F550="PČneol",IF(L550&gt;15,0,IF(J550&gt;15,(16-L550)*0.255,((16-L550)-(16-J550))*0.255)),0)+IF(F550="PŽ",IF(L550&gt;31,0,IF(J550&gt;31,(32-L550)*0.255,((32-L550)-(32-J550))*0.255)),0)+IF(F550="EČ",IF(L550&gt;23,0,IF(J550&gt;23,(24-L550)*0.612,((24-L550)-(24-J550))*0.612)),0)+IF(F550="EČneol",IF(L550&gt;7,0,IF(J550&gt;7,(8-L550)*0.204,((8-L550)-(8-J550))*0.204)),0)+IF(F550="EŽ",IF(L550&gt;23,0,IF(J550&gt;23,(24-L550)*0.204,((24-L550)-(24-J550))*0.204)),0)+IF(F550="PT",IF(L550&gt;31,0,IF(J550&gt;31,(32-L550)*0.204,((32-L550)-(32-J550))*0.204)),0)+IF(F550="JOŽ",IF(L550&gt;23,0,IF(J550&gt;23,(24-L550)*0.255,((24-L550)-(24-J550))*0.255)),0)+IF(F550="JPČ",IF(L550&gt;23,0,IF(J550&gt;23,(24-L550)*0.204,((24-L550)-(24-J550))*0.204)),0)+IF(F550="JEČ",IF(L550&gt;15,0,IF(J550&gt;15,(16-L550)*0.102,((16-L550)-(16-J550))*0.102)),0)+IF(F550="JEOF",IF(L550&gt;15,0,IF(J550&gt;15,(16-L550)*0.102,((16-L550)-(16-J550))*0.102)),0)+IF(F550="JnPČ",IF(L550&gt;15,0,IF(J550&gt;15,(16-L550)*0.153,((16-L550)-(16-J550))*0.153)),0)+IF(F550="JnEČ",IF(L550&gt;15,0,IF(J550&gt;15,(16-L550)*0.0765,((16-L550)-(16-J550))*0.0765)),0)+IF(F550="JčPČ",IF(L550&gt;15,0,IF(J550&gt;15,(16-L550)*0.06375,((16-L550)-(16-J550))*0.06375)),0)+IF(F550="JčEČ",IF(L550&gt;15,0,IF(J550&gt;15,(16-L550)*0.051,((16-L550)-(16-J550))*0.051)),0)+IF(F550="NEAK",IF(L550&gt;23,0,IF(J550&gt;23,(24-L550)*0.03444,((24-L550)-(24-J550))*0.03444)),0))</f>
        <v>0</v>
      </c>
      <c r="Q550" s="11">
        <f t="shared" ref="Q550:Q558" si="228">IF(ISERROR(P550*100/N550),0,(P550*100/N550))</f>
        <v>0</v>
      </c>
      <c r="R550" s="10">
        <f t="shared" si="226"/>
        <v>0</v>
      </c>
    </row>
    <row r="551" spans="1:18">
      <c r="A551" s="62">
        <v>3</v>
      </c>
      <c r="B551" s="62"/>
      <c r="C551" s="1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3">
        <f t="shared" si="222"/>
        <v>0</v>
      </c>
      <c r="O551" s="9">
        <f t="shared" si="223"/>
        <v>0</v>
      </c>
      <c r="P551" s="4">
        <f t="shared" si="227"/>
        <v>0</v>
      </c>
      <c r="Q551" s="11">
        <f t="shared" si="228"/>
        <v>0</v>
      </c>
      <c r="R551" s="10">
        <f t="shared" si="226"/>
        <v>0</v>
      </c>
    </row>
    <row r="552" spans="1:18">
      <c r="A552" s="62">
        <v>4</v>
      </c>
      <c r="B552" s="62"/>
      <c r="C552" s="1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3">
        <f t="shared" si="222"/>
        <v>0</v>
      </c>
      <c r="O552" s="9">
        <f t="shared" si="223"/>
        <v>0</v>
      </c>
      <c r="P552" s="4">
        <f t="shared" si="227"/>
        <v>0</v>
      </c>
      <c r="Q552" s="11">
        <f t="shared" si="228"/>
        <v>0</v>
      </c>
      <c r="R552" s="10">
        <f t="shared" si="226"/>
        <v>0</v>
      </c>
    </row>
    <row r="553" spans="1:18">
      <c r="A553" s="62">
        <v>5</v>
      </c>
      <c r="B553" s="62"/>
      <c r="C553" s="1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3">
        <f t="shared" si="222"/>
        <v>0</v>
      </c>
      <c r="O553" s="9">
        <f t="shared" si="223"/>
        <v>0</v>
      </c>
      <c r="P553" s="4">
        <f t="shared" si="227"/>
        <v>0</v>
      </c>
      <c r="Q553" s="11">
        <f t="shared" si="228"/>
        <v>0</v>
      </c>
      <c r="R553" s="10">
        <f t="shared" si="226"/>
        <v>0</v>
      </c>
    </row>
    <row r="554" spans="1:18">
      <c r="A554" s="62">
        <v>6</v>
      </c>
      <c r="B554" s="62"/>
      <c r="C554" s="1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3">
        <f t="shared" si="222"/>
        <v>0</v>
      </c>
      <c r="O554" s="9">
        <f t="shared" si="223"/>
        <v>0</v>
      </c>
      <c r="P554" s="4">
        <f t="shared" si="227"/>
        <v>0</v>
      </c>
      <c r="Q554" s="11">
        <f t="shared" si="228"/>
        <v>0</v>
      </c>
      <c r="R554" s="10">
        <f t="shared" si="226"/>
        <v>0</v>
      </c>
    </row>
    <row r="555" spans="1:18">
      <c r="A555" s="62">
        <v>7</v>
      </c>
      <c r="B555" s="62"/>
      <c r="C555" s="1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3">
        <f t="shared" si="222"/>
        <v>0</v>
      </c>
      <c r="O555" s="9">
        <f t="shared" si="223"/>
        <v>0</v>
      </c>
      <c r="P555" s="4">
        <f t="shared" si="227"/>
        <v>0</v>
      </c>
      <c r="Q555" s="11">
        <f t="shared" si="228"/>
        <v>0</v>
      </c>
      <c r="R555" s="10">
        <f t="shared" si="226"/>
        <v>0</v>
      </c>
    </row>
    <row r="556" spans="1:18">
      <c r="A556" s="62">
        <v>8</v>
      </c>
      <c r="B556" s="62"/>
      <c r="C556" s="1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3">
        <f t="shared" si="222"/>
        <v>0</v>
      </c>
      <c r="O556" s="9">
        <f t="shared" si="223"/>
        <v>0</v>
      </c>
      <c r="P556" s="4">
        <f t="shared" si="227"/>
        <v>0</v>
      </c>
      <c r="Q556" s="11">
        <f t="shared" si="228"/>
        <v>0</v>
      </c>
      <c r="R556" s="10">
        <f t="shared" si="226"/>
        <v>0</v>
      </c>
    </row>
    <row r="557" spans="1:18">
      <c r="A557" s="62">
        <v>9</v>
      </c>
      <c r="B557" s="62"/>
      <c r="C557" s="1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3">
        <f t="shared" si="222"/>
        <v>0</v>
      </c>
      <c r="O557" s="9">
        <f t="shared" si="223"/>
        <v>0</v>
      </c>
      <c r="P557" s="4">
        <f t="shared" si="227"/>
        <v>0</v>
      </c>
      <c r="Q557" s="11">
        <f t="shared" si="228"/>
        <v>0</v>
      </c>
      <c r="R557" s="10">
        <f t="shared" si="226"/>
        <v>0</v>
      </c>
    </row>
    <row r="558" spans="1:18">
      <c r="A558" s="62">
        <v>10</v>
      </c>
      <c r="B558" s="62"/>
      <c r="C558" s="1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3">
        <f t="shared" si="222"/>
        <v>0</v>
      </c>
      <c r="O558" s="9">
        <f t="shared" si="223"/>
        <v>0</v>
      </c>
      <c r="P558" s="4">
        <f t="shared" si="227"/>
        <v>0</v>
      </c>
      <c r="Q558" s="11">
        <f t="shared" si="228"/>
        <v>0</v>
      </c>
      <c r="R558" s="10">
        <f t="shared" si="226"/>
        <v>0</v>
      </c>
    </row>
    <row r="559" spans="1:18">
      <c r="A559" s="74" t="s">
        <v>34</v>
      </c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6"/>
      <c r="R559" s="10">
        <f>SUM(R549:R558)</f>
        <v>0</v>
      </c>
    </row>
    <row r="560" spans="1:18" ht="15.75">
      <c r="A560" s="24" t="s">
        <v>35</v>
      </c>
      <c r="B560" s="2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>
      <c r="A561" s="48" t="s">
        <v>44</v>
      </c>
      <c r="B561" s="48"/>
      <c r="C561" s="48"/>
      <c r="D561" s="48"/>
      <c r="E561" s="48"/>
      <c r="F561" s="48"/>
      <c r="G561" s="48"/>
      <c r="H561" s="48"/>
      <c r="I561" s="48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 s="8" customFormat="1">
      <c r="A562" s="48"/>
      <c r="B562" s="48"/>
      <c r="C562" s="48"/>
      <c r="D562" s="48"/>
      <c r="E562" s="48"/>
      <c r="F562" s="48"/>
      <c r="G562" s="48"/>
      <c r="H562" s="48"/>
      <c r="I562" s="48"/>
      <c r="J562" s="15"/>
      <c r="K562" s="15"/>
      <c r="L562" s="15"/>
      <c r="M562" s="15"/>
      <c r="N562" s="15"/>
      <c r="O562" s="15"/>
      <c r="P562" s="15"/>
      <c r="Q562" s="15"/>
      <c r="R562" s="16"/>
    </row>
    <row r="563" spans="1:18">
      <c r="A563" s="69" t="s">
        <v>56</v>
      </c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  <c r="Q563" s="58"/>
      <c r="R563" s="8"/>
    </row>
    <row r="564" spans="1:18" ht="18">
      <c r="A564" s="71" t="s">
        <v>28</v>
      </c>
      <c r="B564" s="72"/>
      <c r="C564" s="72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58"/>
      <c r="R564" s="8"/>
    </row>
    <row r="565" spans="1:18">
      <c r="A565" s="69" t="s">
        <v>39</v>
      </c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  <c r="Q565" s="58"/>
      <c r="R565" s="8"/>
    </row>
    <row r="566" spans="1:18">
      <c r="A566" s="62">
        <v>1</v>
      </c>
      <c r="B566" s="62"/>
      <c r="C566" s="1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3">
        <f t="shared" ref="N566:N574" si="229">(IF(F566="OŽ",IF(L566=1,550.8,IF(L566=2,426.38,IF(L566=3,342.14,IF(L566=4,181.44,IF(L566=5,168.48,IF(L566=6,155.52,IF(L566=7,148.5,IF(L566=8,144,0))))))))+IF(L566&lt;=8,0,IF(L566&lt;=16,137.7,IF(L566&lt;=24,108,IF(L566&lt;=32,80.1,IF(L566&lt;=36,52.2,0)))))-IF(L566&lt;=8,0,IF(L566&lt;=16,(L566-9)*2.754,IF(L566&lt;=24,(L566-17)* 2.754,IF(L566&lt;=32,(L566-25)* 2.754,IF(L566&lt;=36,(L566-33)*2.754,0))))),0)+IF(F566="PČ",IF(L566=1,449,IF(L566=2,314.6,IF(L566=3,238,IF(L566=4,172,IF(L566=5,159,IF(L566=6,145,IF(L566=7,132,IF(L566=8,119,0))))))))+IF(L566&lt;=8,0,IF(L566&lt;=16,88,IF(L566&lt;=24,55,IF(L566&lt;=32,22,0))))-IF(L566&lt;=8,0,IF(L566&lt;=16,(L566-9)*2.245,IF(L566&lt;=24,(L566-17)*2.245,IF(L566&lt;=32,(L566-25)*2.245,0)))),0)+IF(F566="PČneol",IF(L566=1,85,IF(L566=2,64.61,IF(L566=3,50.76,IF(L566=4,16.25,IF(L566=5,15,IF(L566=6,13.75,IF(L566=7,12.5,IF(L566=8,11.25,0))))))))+IF(L566&lt;=8,0,IF(L566&lt;=16,9,0))-IF(L566&lt;=8,0,IF(L566&lt;=16,(L566-9)*0.425,0)),0)+IF(F566="PŽ",IF(L566=1,85,IF(L566=2,59.5,IF(L566=3,45,IF(L566=4,32.5,IF(L566=5,30,IF(L566=6,27.5,IF(L566=7,25,IF(L566=8,22.5,0))))))))+IF(L566&lt;=8,0,IF(L566&lt;=16,19,IF(L566&lt;=24,13,IF(L566&lt;=32,8,0))))-IF(L566&lt;=8,0,IF(L566&lt;=16,(L566-9)*0.425,IF(L566&lt;=24,(L566-17)*0.425,IF(L566&lt;=32,(L566-25)*0.425,0)))),0)+IF(F566="EČ",IF(L566=1,204,IF(L566=2,156.24,IF(L566=3,123.84,IF(L566=4,72,IF(L566=5,66,IF(L566=6,60,IF(L566=7,54,IF(L566=8,48,0))))))))+IF(L566&lt;=8,0,IF(L566&lt;=16,40,IF(L566&lt;=24,25,0)))-IF(L566&lt;=8,0,IF(L566&lt;=16,(L566-9)*1.02,IF(L566&lt;=24,(L566-17)*1.02,0))),0)+IF(F566="EČneol",IF(L566=1,68,IF(L566=2,51.69,IF(L566=3,40.61,IF(L566=4,13,IF(L566=5,12,IF(L566=6,11,IF(L566=7,10,IF(L566=8,9,0)))))))))+IF(F566="EŽ",IF(L566=1,68,IF(L566=2,47.6,IF(L566=3,36,IF(L566=4,18,IF(L566=5,16.5,IF(L566=6,15,IF(L566=7,13.5,IF(L566=8,12,0))))))))+IF(L566&lt;=8,0,IF(L566&lt;=16,10,IF(L566&lt;=24,6,0)))-IF(L566&lt;=8,0,IF(L566&lt;=16,(L566-9)*0.34,IF(L566&lt;=24,(L566-17)*0.34,0))),0)+IF(F566="PT",IF(L566=1,68,IF(L566=2,52.08,IF(L566=3,41.28,IF(L566=4,24,IF(L566=5,22,IF(L566=6,20,IF(L566=7,18,IF(L566=8,16,0))))))))+IF(L566&lt;=8,0,IF(L566&lt;=16,13,IF(L566&lt;=24,9,IF(L566&lt;=32,4,0))))-IF(L566&lt;=8,0,IF(L566&lt;=16,(L566-9)*0.34,IF(L566&lt;=24,(L566-17)*0.34,IF(L566&lt;=32,(L566-25)*0.34,0)))),0)+IF(F566="JOŽ",IF(L566=1,85,IF(L566=2,59.5,IF(L566=3,45,IF(L566=4,32.5,IF(L566=5,30,IF(L566=6,27.5,IF(L566=7,25,IF(L566=8,22.5,0))))))))+IF(L566&lt;=8,0,IF(L566&lt;=16,19,IF(L566&lt;=24,13,0)))-IF(L566&lt;=8,0,IF(L566&lt;=16,(L566-9)*0.425,IF(L566&lt;=24,(L566-17)*0.425,0))),0)+IF(F566="JPČ",IF(L566=1,68,IF(L566=2,47.6,IF(L566=3,36,IF(L566=4,26,IF(L566=5,24,IF(L566=6,22,IF(L566=7,20,IF(L566=8,18,0))))))))+IF(L566&lt;=8,0,IF(L566&lt;=16,13,IF(L566&lt;=24,9,0)))-IF(L566&lt;=8,0,IF(L566&lt;=16,(L566-9)*0.34,IF(L566&lt;=24,(L566-17)*0.34,0))),0)+IF(F566="JEČ",IF(L566=1,34,IF(L566=2,26.04,IF(L566=3,20.6,IF(L566=4,12,IF(L566=5,11,IF(L566=6,10,IF(L566=7,9,IF(L566=8,8,0))))))))+IF(L566&lt;=8,0,IF(L566&lt;=16,6,0))-IF(L566&lt;=8,0,IF(L566&lt;=16,(L566-9)*0.17,0)),0)+IF(F566="JEOF",IF(L566=1,34,IF(L566=2,26.04,IF(L566=3,20.6,IF(L566=4,12,IF(L566=5,11,IF(L566=6,10,IF(L566=7,9,IF(L566=8,8,0))))))))+IF(L566&lt;=8,0,IF(L566&lt;=16,6,0))-IF(L566&lt;=8,0,IF(L566&lt;=16,(L566-9)*0.17,0)),0)+IF(F566="JnPČ",IF(L566=1,51,IF(L566=2,35.7,IF(L566=3,27,IF(L566=4,19.5,IF(L566=5,18,IF(L566=6,16.5,IF(L566=7,15,IF(L566=8,13.5,0))))))))+IF(L566&lt;=8,0,IF(L566&lt;=16,10,0))-IF(L566&lt;=8,0,IF(L566&lt;=16,(L566-9)*0.255,0)),0)+IF(F566="JnEČ",IF(L566=1,25.5,IF(L566=2,19.53,IF(L566=3,15.48,IF(L566=4,9,IF(L566=5,8.25,IF(L566=6,7.5,IF(L566=7,6.75,IF(L566=8,6,0))))))))+IF(L566&lt;=8,0,IF(L566&lt;=16,5,0))-IF(L566&lt;=8,0,IF(L566&lt;=16,(L566-9)*0.1275,0)),0)+IF(F566="JčPČ",IF(L566=1,21.25,IF(L566=2,14.5,IF(L566=3,11.5,IF(L566=4,7,IF(L566=5,6.5,IF(L566=6,6,IF(L566=7,5.5,IF(L566=8,5,0))))))))+IF(L566&lt;=8,0,IF(L566&lt;=16,4,0))-IF(L566&lt;=8,0,IF(L566&lt;=16,(L566-9)*0.10625,0)),0)+IF(F566="JčEČ",IF(L566=1,17,IF(L566=2,13.02,IF(L566=3,10.32,IF(L566=4,6,IF(L566=5,5.5,IF(L566=6,5,IF(L566=7,4.5,IF(L566=8,4,0))))))))+IF(L566&lt;=8,0,IF(L566&lt;=16,3,0))-IF(L566&lt;=8,0,IF(L566&lt;=16,(L566-9)*0.085,0)),0)+IF(F566="NEAK",IF(L566=1,11.48,IF(L566=2,8.79,IF(L566=3,6.97,IF(L566=4,4.05,IF(L566=5,3.71,IF(L566=6,3.38,IF(L566=7,3.04,IF(L566=8,2.7,0))))))))+IF(L566&lt;=8,0,IF(L566&lt;=16,2,IF(L566&lt;=24,1.3,0)))-IF(L566&lt;=8,0,IF(L566&lt;=16,(L566-9)*0.0574,IF(L566&lt;=24,(L566-17)*0.0574,0))),0))*IF(L566&lt;0,1,IF(OR(F566="PČ",F566="PŽ",F566="PT"),IF(J566&lt;32,J566/32,1),1))* IF(L566&lt;0,1,IF(OR(F566="EČ",F566="EŽ",F566="JOŽ",F566="JPČ",F566="NEAK"),IF(J566&lt;24,J566/24,1),1))*IF(L566&lt;0,1,IF(OR(F566="PČneol",F566="JEČ",F566="JEOF",F566="JnPČ",F566="JnEČ",F566="JčPČ",F566="JčEČ"),IF(J566&lt;16,J566/16,1),1))*IF(L566&lt;0,1,IF(F566="EČneol",IF(J566&lt;8,J566/8,1),1))</f>
        <v>0</v>
      </c>
      <c r="O566" s="9">
        <f t="shared" ref="O566:O574" si="230">IF(F566="OŽ",N566,IF(H566="Ne",IF(J566*0.3&lt;J566-L566,N566,0),IF(J566*0.1&lt;J566-L566,N566,0)))</f>
        <v>0</v>
      </c>
      <c r="P566" s="4">
        <f t="shared" ref="P566" si="231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" si="232">IF(ISERROR(P566*100/N566),0,(P566*100/N566))</f>
        <v>0</v>
      </c>
      <c r="R566" s="10">
        <f t="shared" ref="R566:R574" si="233">IF(Q566&lt;=30,O566+P566,O566+O566*0.3)*IF(G566=1,0.4,IF(G566=2,0.75,IF(G566="1 (kas 4 m. 1 k. nerengiamos)",0.52,1)))*IF(D566="olimpinė",1,IF(M566="Ne",0.5,1))*IF(OR(A$5="Lietuvos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federacija"),IF(OR(J566&lt;8,K566&lt;16),0,1),1)*E566*IF(I566&lt;=1,1,1/I566)*IF(OR(A$5="Lietuvos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7" spans="1:18">
      <c r="A567" s="62">
        <v>2</v>
      </c>
      <c r="B567" s="62"/>
      <c r="C567" s="1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3">
        <f t="shared" si="229"/>
        <v>0</v>
      </c>
      <c r="O567" s="9">
        <f t="shared" si="230"/>
        <v>0</v>
      </c>
      <c r="P567" s="4">
        <f t="shared" ref="P567:P575" si="234">IF(O567=0,0,IF(F567="OŽ",IF(L567&gt;35,0,IF(J567&gt;35,(36-L567)*1.836,((36-L567)-(36-J567))*1.836)),0)+IF(F567="PČ",IF(L567&gt;31,0,IF(J567&gt;31,(32-L567)*1.347,((32-L567)-(32-J567))*1.347)),0)+ IF(F567="PČneol",IF(L567&gt;15,0,IF(J567&gt;15,(16-L567)*0.255,((16-L567)-(16-J567))*0.255)),0)+IF(F567="PŽ",IF(L567&gt;31,0,IF(J567&gt;31,(32-L567)*0.255,((32-L567)-(32-J567))*0.255)),0)+IF(F567="EČ",IF(L567&gt;23,0,IF(J567&gt;23,(24-L567)*0.612,((24-L567)-(24-J567))*0.612)),0)+IF(F567="EČneol",IF(L567&gt;7,0,IF(J567&gt;7,(8-L567)*0.204,((8-L567)-(8-J567))*0.204)),0)+IF(F567="EŽ",IF(L567&gt;23,0,IF(J567&gt;23,(24-L567)*0.204,((24-L567)-(24-J567))*0.204)),0)+IF(F567="PT",IF(L567&gt;31,0,IF(J567&gt;31,(32-L567)*0.204,((32-L567)-(32-J567))*0.204)),0)+IF(F567="JOŽ",IF(L567&gt;23,0,IF(J567&gt;23,(24-L567)*0.255,((24-L567)-(24-J567))*0.255)),0)+IF(F567="JPČ",IF(L567&gt;23,0,IF(J567&gt;23,(24-L567)*0.204,((24-L567)-(24-J567))*0.204)),0)+IF(F567="JEČ",IF(L567&gt;15,0,IF(J567&gt;15,(16-L567)*0.102,((16-L567)-(16-J567))*0.102)),0)+IF(F567="JEOF",IF(L567&gt;15,0,IF(J567&gt;15,(16-L567)*0.102,((16-L567)-(16-J567))*0.102)),0)+IF(F567="JnPČ",IF(L567&gt;15,0,IF(J567&gt;15,(16-L567)*0.153,((16-L567)-(16-J567))*0.153)),0)+IF(F567="JnEČ",IF(L567&gt;15,0,IF(J567&gt;15,(16-L567)*0.0765,((16-L567)-(16-J567))*0.0765)),0)+IF(F567="JčPČ",IF(L567&gt;15,0,IF(J567&gt;15,(16-L567)*0.06375,((16-L567)-(16-J567))*0.06375)),0)+IF(F567="JčEČ",IF(L567&gt;15,0,IF(J567&gt;15,(16-L567)*0.051,((16-L567)-(16-J567))*0.051)),0)+IF(F567="NEAK",IF(L567&gt;23,0,IF(J567&gt;23,(24-L567)*0.03444,((24-L567)-(24-J567))*0.03444)),0))</f>
        <v>0</v>
      </c>
      <c r="Q567" s="11">
        <f t="shared" ref="Q567:Q575" si="235">IF(ISERROR(P567*100/N567),0,(P567*100/N567))</f>
        <v>0</v>
      </c>
      <c r="R567" s="10">
        <f t="shared" si="233"/>
        <v>0</v>
      </c>
    </row>
    <row r="568" spans="1:18">
      <c r="A568" s="62">
        <v>3</v>
      </c>
      <c r="B568" s="62"/>
      <c r="C568" s="1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3">
        <f t="shared" si="229"/>
        <v>0</v>
      </c>
      <c r="O568" s="9">
        <f t="shared" si="230"/>
        <v>0</v>
      </c>
      <c r="P568" s="4">
        <f t="shared" si="234"/>
        <v>0</v>
      </c>
      <c r="Q568" s="11">
        <f t="shared" si="235"/>
        <v>0</v>
      </c>
      <c r="R568" s="10">
        <f t="shared" si="233"/>
        <v>0</v>
      </c>
    </row>
    <row r="569" spans="1:18">
      <c r="A569" s="62">
        <v>4</v>
      </c>
      <c r="B569" s="62"/>
      <c r="C569" s="1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3">
        <f t="shared" si="229"/>
        <v>0</v>
      </c>
      <c r="O569" s="9">
        <f t="shared" si="230"/>
        <v>0</v>
      </c>
      <c r="P569" s="4">
        <f t="shared" si="234"/>
        <v>0</v>
      </c>
      <c r="Q569" s="11">
        <f t="shared" si="235"/>
        <v>0</v>
      </c>
      <c r="R569" s="10">
        <f t="shared" si="233"/>
        <v>0</v>
      </c>
    </row>
    <row r="570" spans="1:18">
      <c r="A570" s="62">
        <v>5</v>
      </c>
      <c r="B570" s="62"/>
      <c r="C570" s="1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3">
        <f t="shared" si="229"/>
        <v>0</v>
      </c>
      <c r="O570" s="9">
        <f t="shared" si="230"/>
        <v>0</v>
      </c>
      <c r="P570" s="4">
        <f t="shared" si="234"/>
        <v>0</v>
      </c>
      <c r="Q570" s="11">
        <f t="shared" si="235"/>
        <v>0</v>
      </c>
      <c r="R570" s="10">
        <f t="shared" si="233"/>
        <v>0</v>
      </c>
    </row>
    <row r="571" spans="1:18">
      <c r="A571" s="62">
        <v>6</v>
      </c>
      <c r="B571" s="62"/>
      <c r="C571" s="1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3">
        <f t="shared" si="229"/>
        <v>0</v>
      </c>
      <c r="O571" s="9">
        <f t="shared" si="230"/>
        <v>0</v>
      </c>
      <c r="P571" s="4">
        <f t="shared" si="234"/>
        <v>0</v>
      </c>
      <c r="Q571" s="11">
        <f t="shared" si="235"/>
        <v>0</v>
      </c>
      <c r="R571" s="10">
        <f t="shared" si="233"/>
        <v>0</v>
      </c>
    </row>
    <row r="572" spans="1:18">
      <c r="A572" s="62">
        <v>7</v>
      </c>
      <c r="B572" s="62"/>
      <c r="C572" s="1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3">
        <f t="shared" si="229"/>
        <v>0</v>
      </c>
      <c r="O572" s="9">
        <f t="shared" si="230"/>
        <v>0</v>
      </c>
      <c r="P572" s="4">
        <f t="shared" si="234"/>
        <v>0</v>
      </c>
      <c r="Q572" s="11">
        <f t="shared" si="235"/>
        <v>0</v>
      </c>
      <c r="R572" s="10">
        <f t="shared" si="233"/>
        <v>0</v>
      </c>
    </row>
    <row r="573" spans="1:18">
      <c r="A573" s="62">
        <v>8</v>
      </c>
      <c r="B573" s="62"/>
      <c r="C573" s="1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3">
        <f t="shared" si="229"/>
        <v>0</v>
      </c>
      <c r="O573" s="9">
        <f t="shared" si="230"/>
        <v>0</v>
      </c>
      <c r="P573" s="4">
        <f t="shared" si="234"/>
        <v>0</v>
      </c>
      <c r="Q573" s="11">
        <f t="shared" si="235"/>
        <v>0</v>
      </c>
      <c r="R573" s="10">
        <f t="shared" si="233"/>
        <v>0</v>
      </c>
    </row>
    <row r="574" spans="1:18">
      <c r="A574" s="62">
        <v>9</v>
      </c>
      <c r="B574" s="62"/>
      <c r="C574" s="1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3">
        <f t="shared" si="229"/>
        <v>0</v>
      </c>
      <c r="O574" s="9">
        <f t="shared" si="230"/>
        <v>0</v>
      </c>
      <c r="P574" s="4">
        <f t="shared" si="234"/>
        <v>0</v>
      </c>
      <c r="Q574" s="11">
        <f t="shared" si="235"/>
        <v>0</v>
      </c>
      <c r="R574" s="10">
        <f t="shared" si="233"/>
        <v>0</v>
      </c>
    </row>
    <row r="575" spans="1:18">
      <c r="A575" s="62">
        <v>10</v>
      </c>
      <c r="B575" s="62"/>
      <c r="C575" s="1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3">
        <f>(IF(F575="OŽ",IF(L575=1,550.8,IF(L575=2,426.38,IF(L575=3,342.14,IF(L575=4,181.44,IF(L575=5,168.48,IF(L575=6,155.52,IF(L575=7,148.5,IF(L575=8,144,0))))))))+IF(L575&lt;=8,0,IF(L575&lt;=16,137.7,IF(L575&lt;=24,108,IF(L575&lt;=32,80.1,IF(L575&lt;=36,52.2,0)))))-IF(L575&lt;=8,0,IF(L575&lt;=16,(L575-9)*2.754,IF(L575&lt;=24,(L575-17)* 2.754,IF(L575&lt;=32,(L575-25)* 2.754,IF(L575&lt;=36,(L575-33)*2.754,0))))),0)+IF(F575="PČ",IF(L575=1,449,IF(L575=2,314.6,IF(L575=3,238,IF(L575=4,172,IF(L575=5,159,IF(L575=6,145,IF(L575=7,132,IF(L575=8,119,0))))))))+IF(L575&lt;=8,0,IF(L575&lt;=16,88,IF(L575&lt;=24,55,IF(L575&lt;=32,22,0))))-IF(L575&lt;=8,0,IF(L575&lt;=16,(L575-9)*2.245,IF(L575&lt;=24,(L575-17)*2.245,IF(L575&lt;=32,(L575-25)*2.245,0)))),0)+IF(F575="PČneol",IF(L575=1,85,IF(L575=2,64.61,IF(L575=3,50.76,IF(L575=4,16.25,IF(L575=5,15,IF(L575=6,13.75,IF(L575=7,12.5,IF(L575=8,11.25,0))))))))+IF(L575&lt;=8,0,IF(L575&lt;=16,9,0))-IF(L575&lt;=8,0,IF(L575&lt;=16,(L575-9)*0.425,0)),0)+IF(F575="PŽ",IF(L575=1,85,IF(L575=2,59.5,IF(L575=3,45,IF(L575=4,32.5,IF(L575=5,30,IF(L575=6,27.5,IF(L575=7,25,IF(L575=8,22.5,0))))))))+IF(L575&lt;=8,0,IF(L575&lt;=16,19,IF(L575&lt;=24,13,IF(L575&lt;=32,8,0))))-IF(L575&lt;=8,0,IF(L575&lt;=16,(L575-9)*0.425,IF(L575&lt;=24,(L575-17)*0.425,IF(L575&lt;=32,(L575-25)*0.425,0)))),0)+IF(F575="EČ",IF(L575=1,204,IF(L575=2,156.24,IF(L575=3,123.84,IF(L575=4,72,IF(L575=5,66,IF(L575=6,60,IF(L575=7,54,IF(L575=8,48,0))))))))+IF(L575&lt;=8,0,IF(L575&lt;=16,40,IF(L575&lt;=24,25,0)))-IF(L575&lt;=8,0,IF(L575&lt;=16,(L575-9)*1.02,IF(L575&lt;=24,(L575-17)*1.02,0))),0)+IF(F575="EČneol",IF(L575=1,68,IF(L575=2,51.69,IF(L575=3,40.61,IF(L575=4,13,IF(L575=5,12,IF(L575=6,11,IF(L575=7,10,IF(L575=8,9,0)))))))))+IF(F575="EŽ",IF(L575=1,68,IF(L575=2,47.6,IF(L575=3,36,IF(L575=4,18,IF(L575=5,16.5,IF(L575=6,15,IF(L575=7,13.5,IF(L575=8,12,0))))))))+IF(L575&lt;=8,0,IF(L575&lt;=16,10,IF(L575&lt;=24,6,0)))-IF(L575&lt;=8,0,IF(L575&lt;=16,(L575-9)*0.34,IF(L575&lt;=24,(L575-17)*0.34,0))),0)+IF(F575="PT",IF(L575=1,68,IF(L575=2,52.08,IF(L575=3,41.28,IF(L575=4,24,IF(L575=5,22,IF(L575=6,20,IF(L575=7,18,IF(L575=8,16,0))))))))+IF(L575&lt;=8,0,IF(L575&lt;=16,13,IF(L575&lt;=24,9,IF(L575&lt;=32,4,0))))-IF(L575&lt;=8,0,IF(L575&lt;=16,(L575-9)*0.34,IF(L575&lt;=24,(L575-17)*0.34,IF(L575&lt;=32,(L575-25)*0.34,0)))),0)+IF(F575="JOŽ",IF(L575=1,85,IF(L575=2,59.5,IF(L575=3,45,IF(L575=4,32.5,IF(L575=5,30,IF(L575=6,27.5,IF(L575=7,25,IF(L575=8,22.5,0))))))))+IF(L575&lt;=8,0,IF(L575&lt;=16,19,IF(L575&lt;=24,13,0)))-IF(L575&lt;=8,0,IF(L575&lt;=16,(L575-9)*0.425,IF(L575&lt;=24,(L575-17)*0.425,0))),0)+IF(F575="JPČ",IF(L575=1,68,IF(L575=2,47.6,IF(L575=3,36,IF(L575=4,26,IF(L575=5,24,IF(L575=6,22,IF(L575=7,20,IF(L575=8,18,0))))))))+IF(L575&lt;=8,0,IF(L575&lt;=16,13,IF(L575&lt;=24,9,0)))-IF(L575&lt;=8,0,IF(L575&lt;=16,(L575-9)*0.34,IF(L575&lt;=24,(L575-17)*0.34,0))),0)+IF(F575="JEČ",IF(L575=1,34,IF(L575=2,26.04,IF(L575=3,20.6,IF(L575=4,12,IF(L575=5,11,IF(L575=6,10,IF(L575=7,9,IF(L575=8,8,0))))))))+IF(L575&lt;=8,0,IF(L575&lt;=16,6,0))-IF(L575&lt;=8,0,IF(L575&lt;=16,(L575-9)*0.17,0)),0)+IF(F575="JEOF",IF(L575=1,34,IF(L575=2,26.04,IF(L575=3,20.6,IF(L575=4,12,IF(L575=5,11,IF(L575=6,10,IF(L575=7,9,IF(L575=8,8,0))))))))+IF(L575&lt;=8,0,IF(L575&lt;=16,6,0))-IF(L575&lt;=8,0,IF(L575&lt;=16,(L575-9)*0.17,0)),0)+IF(F575="JnPČ",IF(L575=1,51,IF(L575=2,35.7,IF(L575=3,27,IF(L575=4,19.5,IF(L575=5,18,IF(L575=6,16.5,IF(L575=7,15,IF(L575=8,13.5,0))))))))+IF(L575&lt;=8,0,IF(L575&lt;=16,10,0))-IF(L575&lt;=8,0,IF(L575&lt;=16,(L575-9)*0.255,0)),0)+IF(F575="JnEČ",IF(L575=1,25.5,IF(L575=2,19.53,IF(L575=3,15.48,IF(L575=4,9,IF(L575=5,8.25,IF(L575=6,7.5,IF(L575=7,6.75,IF(L575=8,6,0))))))))+IF(L575&lt;=8,0,IF(L575&lt;=16,5,0))-IF(L575&lt;=8,0,IF(L575&lt;=16,(L575-9)*0.1275,0)),0)+IF(F575="JčPČ",IF(L575=1,21.25,IF(L575=2,14.5,IF(L575=3,11.5,IF(L575=4,7,IF(L575=5,6.5,IF(L575=6,6,IF(L575=7,5.5,IF(L575=8,5,0))))))))+IF(L575&lt;=8,0,IF(L575&lt;=16,4,0))-IF(L575&lt;=8,0,IF(L575&lt;=16,(L575-9)*0.10625,0)),0)+IF(F575="JčEČ",IF(L575=1,17,IF(L575=2,13.02,IF(L575=3,10.32,IF(L575=4,6,IF(L575=5,5.5,IF(L575=6,5,IF(L575=7,4.5,IF(L575=8,4,0))))))))+IF(L575&lt;=8,0,IF(L575&lt;=16,3,0))-IF(L575&lt;=8,0,IF(L575&lt;=16,(L575-9)*0.085,0)),0)+IF(F575="NEAK",IF(L575=1,11.48,IF(L575=2,8.79,IF(L575=3,6.97,IF(L575=4,4.05,IF(L575=5,3.71,IF(L575=6,3.38,IF(L575=7,3.04,IF(L575=8,2.7,0))))))))+IF(L575&lt;=8,0,IF(L575&lt;=16,2,IF(L575&lt;=24,1.3,0)))-IF(L575&lt;=8,0,IF(L575&lt;=16,(L575-9)*0.0574,IF(L575&lt;=24,(L575-17)*0.0574,0))),0))*IF(L575&lt;0,1,IF(OR(F575="PČ",F575="PŽ",F575="PT"),IF(J575&lt;32,J575/32,1),1))* IF(L575&lt;0,1,IF(OR(F575="EČ",F575="EŽ",F575="JOŽ",F575="JPČ",F575="NEAK"),IF(J575&lt;24,J575/24,1),1))*IF(L575&lt;0,1,IF(OR(F575="PČneol",F575="JEČ",F575="JEOF",F575="JnPČ",F575="JnEČ",F575="JčPČ",F575="JčEČ"),IF(J575&lt;16,J575/16,1),1))*IF(L575&lt;0,1,IF(F575="EČneol",IF(J575&lt;8,J575/8,1),1))</f>
        <v>0</v>
      </c>
      <c r="O575" s="9">
        <f>IF(F575="OŽ",N575,IF(H575="Ne",IF(J575*0.3&lt;J575-L575,N575,0),IF(J575*0.1&lt;J575-L575,N575,0)))</f>
        <v>0</v>
      </c>
      <c r="P575" s="4">
        <f t="shared" si="234"/>
        <v>0</v>
      </c>
      <c r="Q575" s="11">
        <f t="shared" si="235"/>
        <v>0</v>
      </c>
      <c r="R575" s="10">
        <f>IF(Q575&lt;=30,O575+P575,O575+O575*0.3)*IF(G575=1,0.4,IF(G575=2,0.75,IF(G575="1 (kas 4 m. 1 k. nerengiamos)",0.52,1)))*IF(D575="olimpinė",1,IF(M575="Ne",0.5,1))*IF(OR(A$5="Lietuvos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federacija"),IF(OR(J575&lt;8,K575&lt;16),0,1),1)*E575*IF(I575&lt;=1,1,1/I575)*IF(OR(A$5="Lietuvos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6" spans="1:18">
      <c r="A576" s="74" t="s">
        <v>34</v>
      </c>
      <c r="B576" s="75"/>
      <c r="C576" s="75"/>
      <c r="D576" s="75"/>
      <c r="E576" s="75"/>
      <c r="F576" s="75"/>
      <c r="G576" s="75"/>
      <c r="H576" s="75"/>
      <c r="I576" s="75"/>
      <c r="J576" s="75"/>
      <c r="K576" s="75"/>
      <c r="L576" s="75"/>
      <c r="M576" s="75"/>
      <c r="N576" s="75"/>
      <c r="O576" s="75"/>
      <c r="P576" s="75"/>
      <c r="Q576" s="76"/>
      <c r="R576" s="10">
        <f>SUM(R566:R575)</f>
        <v>0</v>
      </c>
    </row>
    <row r="577" spans="1:18" ht="15.75">
      <c r="A577" s="24" t="s">
        <v>35</v>
      </c>
      <c r="B577" s="2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>
      <c r="A578" s="48" t="s">
        <v>44</v>
      </c>
      <c r="B578" s="48"/>
      <c r="C578" s="48"/>
      <c r="D578" s="48"/>
      <c r="E578" s="48"/>
      <c r="F578" s="48"/>
      <c r="G578" s="48"/>
      <c r="H578" s="48"/>
      <c r="I578" s="48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48"/>
      <c r="B579" s="48"/>
      <c r="C579" s="48"/>
      <c r="D579" s="48"/>
      <c r="E579" s="48"/>
      <c r="F579" s="48"/>
      <c r="G579" s="48"/>
      <c r="H579" s="48"/>
      <c r="I579" s="48"/>
      <c r="J579" s="15"/>
      <c r="K579" s="15"/>
      <c r="L579" s="15"/>
      <c r="M579" s="15"/>
      <c r="N579" s="15"/>
      <c r="O579" s="15"/>
      <c r="P579" s="15"/>
      <c r="Q579" s="15"/>
      <c r="R579" s="16"/>
    </row>
    <row r="580" spans="1:18">
      <c r="A580" s="106" t="s">
        <v>57</v>
      </c>
      <c r="B580" s="107"/>
      <c r="C580" s="10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8"/>
      <c r="R580" s="104">
        <f>SUM(R20+R30+R41+R50+R67+R84+R101+R118+R135+R152+R169+R186+R203+R220+R237+R253+R270+R287+R304+R321+R338+R355+R372+R389+R406+R423+R440+R457+R474+R491+R508+R525+R542+R559+R576)</f>
        <v>41.132649999999998</v>
      </c>
    </row>
    <row r="581" spans="1:18">
      <c r="A581" s="109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1"/>
      <c r="R581" s="105"/>
    </row>
    <row r="582" spans="1:18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6"/>
      <c r="P582" s="6"/>
      <c r="Q582" s="6"/>
      <c r="R582" s="7"/>
    </row>
    <row r="583" spans="1:18" ht="15.75">
      <c r="A583" s="93" t="s">
        <v>58</v>
      </c>
      <c r="B583" s="93"/>
      <c r="C583" s="93"/>
      <c r="D583" s="93"/>
      <c r="E583" s="93"/>
      <c r="F583" s="8"/>
      <c r="G583" s="8"/>
      <c r="H583" s="8"/>
      <c r="J583" s="8"/>
      <c r="L583" s="8"/>
      <c r="M583" s="8"/>
      <c r="R583" s="8"/>
    </row>
    <row r="584" spans="1:18" ht="15.75">
      <c r="A584" s="60"/>
      <c r="B584" s="60"/>
      <c r="C584" s="60"/>
      <c r="D584" s="60"/>
      <c r="E584" s="60"/>
      <c r="F584" s="8"/>
      <c r="G584" s="8"/>
      <c r="H584" s="8"/>
      <c r="J584" s="8"/>
      <c r="L584" s="8"/>
      <c r="M584" s="8"/>
      <c r="R584" s="8"/>
    </row>
    <row r="585" spans="1:18" ht="15.75">
      <c r="A585" s="60"/>
      <c r="B585" s="60"/>
      <c r="C585" s="60"/>
      <c r="D585" s="60"/>
      <c r="E585" s="60"/>
      <c r="F585" s="8"/>
      <c r="G585" s="8"/>
      <c r="H585" s="8"/>
      <c r="J585" s="8"/>
      <c r="L585" s="8"/>
      <c r="M585" s="8"/>
      <c r="R585" s="8"/>
    </row>
    <row r="586" spans="1:18" ht="15.75">
      <c r="A586" s="60"/>
      <c r="B586" s="60"/>
      <c r="C586" s="60"/>
      <c r="D586" s="60"/>
      <c r="E586" s="60"/>
      <c r="F586" s="8"/>
      <c r="G586" s="8"/>
      <c r="H586" s="8"/>
      <c r="J586" s="8"/>
      <c r="L586" s="8"/>
      <c r="M586" s="8"/>
      <c r="R586" s="8"/>
    </row>
    <row r="587" spans="1:18" ht="15.75">
      <c r="A587" s="24" t="s">
        <v>59</v>
      </c>
      <c r="B587"/>
      <c r="C587"/>
      <c r="D587"/>
      <c r="E587"/>
      <c r="F587" s="13"/>
      <c r="G587" s="13"/>
      <c r="H587" s="8"/>
      <c r="J587" s="8"/>
      <c r="L587" s="8"/>
      <c r="M587" s="8"/>
      <c r="R587" s="8"/>
    </row>
    <row r="588" spans="1:18">
      <c r="A588"/>
      <c r="B588"/>
      <c r="C588"/>
      <c r="D588"/>
      <c r="E588"/>
      <c r="F588" s="13"/>
      <c r="G588" s="13"/>
      <c r="H588" s="8"/>
      <c r="J588" s="8"/>
      <c r="L588" s="8"/>
      <c r="M588" s="8"/>
      <c r="R588" s="8"/>
    </row>
    <row r="589" spans="1:18" ht="15.75">
      <c r="A589" s="24" t="s">
        <v>60</v>
      </c>
      <c r="B589"/>
      <c r="C589"/>
      <c r="D589"/>
      <c r="E589"/>
      <c r="F589" s="13"/>
      <c r="G589" s="13"/>
      <c r="H589" s="8"/>
      <c r="J589" s="8"/>
      <c r="L589" s="8"/>
      <c r="M589" s="8"/>
      <c r="R589" s="8"/>
    </row>
    <row r="590" spans="1:18" ht="15.75">
      <c r="A590" s="25" t="s">
        <v>61</v>
      </c>
      <c r="B590"/>
      <c r="C590"/>
      <c r="D590"/>
      <c r="E590"/>
      <c r="F590" s="13"/>
      <c r="G590" s="13"/>
      <c r="H590" s="8"/>
      <c r="J590" s="8"/>
      <c r="L590" s="8"/>
      <c r="M590" s="8"/>
      <c r="R590" s="8"/>
    </row>
    <row r="591" spans="1:18">
      <c r="A591" s="25" t="s">
        <v>62</v>
      </c>
      <c r="B591"/>
      <c r="C591"/>
      <c r="D591"/>
      <c r="E591"/>
      <c r="F591" s="13"/>
      <c r="G591" s="13"/>
      <c r="H591" s="8"/>
      <c r="J591" s="8"/>
      <c r="L591" s="8"/>
      <c r="M591" s="8"/>
      <c r="R591" s="8"/>
    </row>
    <row r="592" spans="1:18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</row>
  </sheetData>
  <mergeCells count="168">
    <mergeCell ref="C22:R22"/>
    <mergeCell ref="C32:R32"/>
    <mergeCell ref="A576:Q576"/>
    <mergeCell ref="A548:P548"/>
    <mergeCell ref="A559:Q559"/>
    <mergeCell ref="A563:P563"/>
    <mergeCell ref="A564:C564"/>
    <mergeCell ref="A565:P565"/>
    <mergeCell ref="A530:C530"/>
    <mergeCell ref="A531:P531"/>
    <mergeCell ref="A542:Q542"/>
    <mergeCell ref="A546:P546"/>
    <mergeCell ref="A547:C547"/>
    <mergeCell ref="A512:P512"/>
    <mergeCell ref="A513:C513"/>
    <mergeCell ref="A514:P514"/>
    <mergeCell ref="A525:Q525"/>
    <mergeCell ref="A529:P529"/>
    <mergeCell ref="A491:Q491"/>
    <mergeCell ref="A495:P495"/>
    <mergeCell ref="A496:C496"/>
    <mergeCell ref="A497:P497"/>
    <mergeCell ref="A508:Q508"/>
    <mergeCell ref="A463:P463"/>
    <mergeCell ref="A474:Q474"/>
    <mergeCell ref="A478:P478"/>
    <mergeCell ref="A479:C479"/>
    <mergeCell ref="A480:P480"/>
    <mergeCell ref="A445:C445"/>
    <mergeCell ref="A446:P446"/>
    <mergeCell ref="A457:Q457"/>
    <mergeCell ref="A461:P461"/>
    <mergeCell ref="A462:C462"/>
    <mergeCell ref="A427:P427"/>
    <mergeCell ref="A428:C428"/>
    <mergeCell ref="A429:P429"/>
    <mergeCell ref="A440:Q440"/>
    <mergeCell ref="A444:P444"/>
    <mergeCell ref="A406:Q406"/>
    <mergeCell ref="A410:P410"/>
    <mergeCell ref="A411:C411"/>
    <mergeCell ref="A412:P412"/>
    <mergeCell ref="A423:Q423"/>
    <mergeCell ref="A327:P327"/>
    <mergeCell ref="A338:Q338"/>
    <mergeCell ref="A378:P378"/>
    <mergeCell ref="A389:Q389"/>
    <mergeCell ref="A393:P393"/>
    <mergeCell ref="A394:C394"/>
    <mergeCell ref="A395:P395"/>
    <mergeCell ref="A360:C360"/>
    <mergeCell ref="A361:P361"/>
    <mergeCell ref="A372:Q372"/>
    <mergeCell ref="A376:P376"/>
    <mergeCell ref="A377:C377"/>
    <mergeCell ref="A580:Q581"/>
    <mergeCell ref="A257:P257"/>
    <mergeCell ref="A258:C258"/>
    <mergeCell ref="A259:P259"/>
    <mergeCell ref="A270:Q270"/>
    <mergeCell ref="A274:P274"/>
    <mergeCell ref="A275:C275"/>
    <mergeCell ref="A276:P276"/>
    <mergeCell ref="A287:Q287"/>
    <mergeCell ref="A291:P291"/>
    <mergeCell ref="A292:C292"/>
    <mergeCell ref="A293:P293"/>
    <mergeCell ref="A304:Q304"/>
    <mergeCell ref="A308:P308"/>
    <mergeCell ref="A309:C309"/>
    <mergeCell ref="A310:P310"/>
    <mergeCell ref="A342:P342"/>
    <mergeCell ref="A343:C343"/>
    <mergeCell ref="A344:P344"/>
    <mergeCell ref="A355:Q355"/>
    <mergeCell ref="A359:P359"/>
    <mergeCell ref="A321:Q321"/>
    <mergeCell ref="A325:P325"/>
    <mergeCell ref="A326:C326"/>
    <mergeCell ref="A237:Q237"/>
    <mergeCell ref="A240:P240"/>
    <mergeCell ref="A241:C241"/>
    <mergeCell ref="A242:P242"/>
    <mergeCell ref="A253:Q253"/>
    <mergeCell ref="A209:P209"/>
    <mergeCell ref="A220:Q220"/>
    <mergeCell ref="A224:P224"/>
    <mergeCell ref="A225:C225"/>
    <mergeCell ref="A226:P226"/>
    <mergeCell ref="A191:C191"/>
    <mergeCell ref="A192:P192"/>
    <mergeCell ref="A203:Q203"/>
    <mergeCell ref="A207:P207"/>
    <mergeCell ref="A208:C208"/>
    <mergeCell ref="A173:P173"/>
    <mergeCell ref="A174:C174"/>
    <mergeCell ref="A175:P175"/>
    <mergeCell ref="A186:Q186"/>
    <mergeCell ref="A190:P190"/>
    <mergeCell ref="A152:Q152"/>
    <mergeCell ref="A156:P156"/>
    <mergeCell ref="A157:C157"/>
    <mergeCell ref="A158:P158"/>
    <mergeCell ref="A169:Q169"/>
    <mergeCell ref="A124:P124"/>
    <mergeCell ref="A135:Q135"/>
    <mergeCell ref="A139:P139"/>
    <mergeCell ref="A140:C140"/>
    <mergeCell ref="A141:P141"/>
    <mergeCell ref="A25:P25"/>
    <mergeCell ref="A106:C106"/>
    <mergeCell ref="A107:P107"/>
    <mergeCell ref="A118:Q118"/>
    <mergeCell ref="A122:P122"/>
    <mergeCell ref="A123:C123"/>
    <mergeCell ref="A88:P88"/>
    <mergeCell ref="A89:C89"/>
    <mergeCell ref="A90:P90"/>
    <mergeCell ref="A101:Q101"/>
    <mergeCell ref="A105:P105"/>
    <mergeCell ref="K14:K15"/>
    <mergeCell ref="A67:Q67"/>
    <mergeCell ref="A71:P71"/>
    <mergeCell ref="A72:C72"/>
    <mergeCell ref="A73:P73"/>
    <mergeCell ref="A84:Q84"/>
    <mergeCell ref="A583:E583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580:R581"/>
    <mergeCell ref="A45:P45"/>
    <mergeCell ref="A20:Q20"/>
    <mergeCell ref="A17:P17"/>
    <mergeCell ref="C3:I3"/>
    <mergeCell ref="A50:Q50"/>
    <mergeCell ref="A55:P55"/>
    <mergeCell ref="A56:C56"/>
    <mergeCell ref="A27:P27"/>
    <mergeCell ref="A30:Q30"/>
    <mergeCell ref="A36:P36"/>
    <mergeCell ref="A38:P38"/>
    <mergeCell ref="A41:Q41"/>
    <mergeCell ref="A26:C26"/>
    <mergeCell ref="A37:C37"/>
    <mergeCell ref="A46:C46"/>
    <mergeCell ref="A47:P47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</mergeCells>
  <phoneticPr fontId="0" type="noConversion"/>
  <dataValidations count="4">
    <dataValidation type="list" allowBlank="1" showInputMessage="1" showErrorMessage="1" sqref="D19 D28:D29 D566:D575 D39:D40 D57:D66 D74:D83 D91:D100 D108:D117 D125:D134 D142:D151 D159:D168 D176:D185 D193:D202 D210:D219 D227:D236 D243:D252 D260:D269 D277:D286 D294:D303 D311:D320 D328:D337 D345:D354 D362:D371 D379:D388 D396:D405 D413:D422 D430:D439 D447:D456 D464:D473 D481:D490 D498:D507 D515:D524 D532:D541 D549:D558 D48:D49">
      <formula1>"olimpinė,neolimpinė"</formula1>
    </dataValidation>
    <dataValidation type="list" allowBlank="1" showInputMessage="1" showErrorMessage="1" sqref="M39:M40 H28:H29 M28:M29 M19 H19 H566:H575 H48:H49 H39:H40 M57:M66 H57:H66 M74:M83 H74:H83 M91:M100 H91:H100 M108:M117 H108:H117 M125:M134 H125:H134 M142:M151 H142:H151 M159:M168 H159:H168 M176:M185 H176:H185 M193:M202 H193:H202 M210:M219 H210:H219 M227:M236 H227:H236 M243:M252 H243:H252 M260:M269 H260:H269 M277:M286 H277:H286 M294:M303 H294:H303 M311:M320 H311:H320 M328:M337 H328:H337 M345:M354 H345:H354 M362:M371 H362:H371 M379:M388 H379:H388 M396:M405 H396:H405 M413:M422 H413:H422 M430:M439 H430:H439 M447:M456 H447:H456 M464:M473 H464:H473 M481:M490 H481:H490 M498:M507 H498:H507 M515:M524 H515:H524 M532:M541 H532:H541 M549:M558 H549:H558 M566:M575 M48:M49">
      <formula1>"Taip,Ne"</formula1>
    </dataValidation>
    <dataValidation type="list" allowBlank="1" showInputMessage="1" showErrorMessage="1" sqref="F566:F575 F28:F29 F19 F39:F40 F57:F66 F74:F83 F91:F100 F108:F117 F125:F134 F142:F151 F159:F168 F176:F185 F193:F202 F210:F219 F227:F236 F243:F252 F260:F269 F277:F286 F294:F303 F311:F320 F328:F337 F345:F354 F362:F371 F379:F388 F396:F405 F413:F422 F430:F439 F447:F456 F464:F473 F481:F490 F498:F507 F515:F524 F532:F541 F549:F558 F48:F49">
      <formula1>"OŽ,PČ,PČneol,EČ,EČneol,JOŽ,JPČ,JEČ,JnPČ,JnEČ,NEAK"</formula1>
    </dataValidation>
    <dataValidation type="list" allowBlank="1" showInputMessage="1" showErrorMessage="1" sqref="G566:G575 G28:G29 G19 G39:G40 G57:G66 G74:G83 G91:G100 G108:G117 G125:G134 G142:G151 G159:G168 G176:G185 G193:G202 G210:G219 G227:G236 G243:G252 G260:G269 G277:G286 G294:G303 G311:G320 G328:G337 G345:G354 G362:G371 G379:G388 G396:G405 G413:G422 G430:G439 G447:G456 G464:G473 G481:G490 G498:G507 G515:G524 G532:G541 G549:G558 G48:G49">
      <formula1>"1,1 (kas 4 m. 1 k. nerengiamos),2,4 arba 5"</formula1>
    </dataValidation>
  </dataValidations>
  <hyperlinks>
    <hyperlink ref="C22" r:id="rId1"/>
    <hyperlink ref="C32" r:id="rId2"/>
    <hyperlink ref="C42" r:id="rId3"/>
    <hyperlink ref="C52" r:id="rId4"/>
    <hyperlink ref="C69" r:id="rId5"/>
  </hyperlinks>
  <pageMargins left="0.39" right="0.38" top="0.47244094488188981" bottom="0.39370078740157483" header="0.31496062992125984" footer="0.31496062992125984"/>
  <pageSetup paperSize="9" scale="55" orientation="landscape"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0"/>
      <c r="AE1" s="50"/>
      <c r="AF1" s="50"/>
      <c r="AG1" s="50"/>
      <c r="AH1" s="26"/>
      <c r="AI1" s="26"/>
      <c r="AJ1" s="50"/>
      <c r="AK1" s="50" t="s">
        <v>63</v>
      </c>
      <c r="AL1" s="50"/>
      <c r="AM1" s="50"/>
      <c r="AN1" s="50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0"/>
      <c r="AE2" s="50"/>
      <c r="AF2" s="50"/>
      <c r="AG2" s="50"/>
      <c r="AH2" s="26"/>
      <c r="AI2" s="26"/>
      <c r="AJ2" s="50"/>
      <c r="AK2" s="50" t="s">
        <v>64</v>
      </c>
      <c r="AL2" s="50"/>
      <c r="AM2" s="50"/>
      <c r="AN2" s="50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0"/>
      <c r="AE3" s="50"/>
      <c r="AF3" s="50"/>
      <c r="AG3" s="50"/>
      <c r="AH3" s="26"/>
      <c r="AI3" s="26"/>
      <c r="AJ3" s="50"/>
      <c r="AK3" s="50" t="s">
        <v>65</v>
      </c>
      <c r="AL3" s="50"/>
      <c r="AM3" s="50"/>
      <c r="AN3" s="50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0"/>
      <c r="AE4" s="50"/>
      <c r="AF4" s="50"/>
      <c r="AG4" s="50"/>
      <c r="AH4" s="26"/>
      <c r="AI4" s="26"/>
      <c r="AJ4" s="50"/>
      <c r="AK4" s="50" t="s">
        <v>66</v>
      </c>
      <c r="AL4" s="50"/>
      <c r="AM4" s="50"/>
      <c r="AN4" s="50"/>
    </row>
    <row r="5" spans="1:41" ht="15.75">
      <c r="A5" s="116" t="s">
        <v>67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7" t="s">
        <v>9</v>
      </c>
      <c r="B7" s="119" t="s">
        <v>68</v>
      </c>
      <c r="C7" s="122" t="s">
        <v>69</v>
      </c>
      <c r="D7" s="124" t="s">
        <v>70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30" t="s">
        <v>14</v>
      </c>
      <c r="AO7" s="31"/>
    </row>
    <row r="8" spans="1:41">
      <c r="A8" s="118"/>
      <c r="B8" s="120"/>
      <c r="C8" s="123"/>
      <c r="D8" s="113" t="s">
        <v>71</v>
      </c>
      <c r="E8" s="113" t="s">
        <v>72</v>
      </c>
      <c r="F8" s="113" t="s">
        <v>73</v>
      </c>
      <c r="G8" s="113" t="s">
        <v>74</v>
      </c>
      <c r="H8" s="113" t="s">
        <v>75</v>
      </c>
      <c r="I8" s="113" t="s">
        <v>76</v>
      </c>
      <c r="J8" s="113" t="s">
        <v>77</v>
      </c>
      <c r="K8" s="113" t="s">
        <v>78</v>
      </c>
      <c r="L8" s="113" t="s">
        <v>79</v>
      </c>
      <c r="M8" s="113" t="s">
        <v>80</v>
      </c>
      <c r="N8" s="113" t="s">
        <v>81</v>
      </c>
      <c r="O8" s="113" t="s">
        <v>82</v>
      </c>
      <c r="P8" s="113" t="s">
        <v>83</v>
      </c>
      <c r="Q8" s="113" t="s">
        <v>84</v>
      </c>
      <c r="R8" s="113" t="s">
        <v>85</v>
      </c>
      <c r="S8" s="113" t="s">
        <v>86</v>
      </c>
      <c r="T8" s="113" t="s">
        <v>87</v>
      </c>
      <c r="U8" s="113" t="s">
        <v>88</v>
      </c>
      <c r="V8" s="113" t="s">
        <v>89</v>
      </c>
      <c r="W8" s="113" t="s">
        <v>90</v>
      </c>
      <c r="X8" s="113" t="s">
        <v>91</v>
      </c>
      <c r="Y8" s="113" t="s">
        <v>92</v>
      </c>
      <c r="Z8" s="113" t="s">
        <v>93</v>
      </c>
      <c r="AA8" s="113" t="s">
        <v>94</v>
      </c>
      <c r="AB8" s="113" t="s">
        <v>95</v>
      </c>
      <c r="AC8" s="113" t="s">
        <v>96</v>
      </c>
      <c r="AD8" s="113" t="s">
        <v>97</v>
      </c>
      <c r="AE8" s="113" t="s">
        <v>98</v>
      </c>
      <c r="AF8" s="113" t="s">
        <v>99</v>
      </c>
      <c r="AG8" s="113" t="s">
        <v>100</v>
      </c>
      <c r="AH8" s="113" t="s">
        <v>101</v>
      </c>
      <c r="AI8" s="113" t="s">
        <v>102</v>
      </c>
      <c r="AJ8" s="113" t="s">
        <v>103</v>
      </c>
      <c r="AK8" s="113" t="s">
        <v>104</v>
      </c>
      <c r="AL8" s="113" t="s">
        <v>105</v>
      </c>
      <c r="AM8" s="113" t="s">
        <v>106</v>
      </c>
      <c r="AN8" s="114" t="s">
        <v>107</v>
      </c>
    </row>
    <row r="9" spans="1:41">
      <c r="A9" s="118"/>
      <c r="B9" s="121"/>
      <c r="C9" s="12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5"/>
    </row>
    <row r="10" spans="1:41" s="54" customFormat="1">
      <c r="A10" s="51" t="s">
        <v>108</v>
      </c>
      <c r="B10" s="52" t="s">
        <v>109</v>
      </c>
      <c r="C10" s="35" t="s">
        <v>110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3">
        <f>SUM(D10*0.3/100)</f>
        <v>1.6523999999999999</v>
      </c>
    </row>
    <row r="11" spans="1:41">
      <c r="A11" s="64" t="s">
        <v>111</v>
      </c>
      <c r="B11" s="44" t="s">
        <v>40</v>
      </c>
      <c r="C11" s="35" t="s">
        <v>112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113</v>
      </c>
      <c r="AK11" s="36" t="s">
        <v>113</v>
      </c>
      <c r="AL11" s="36" t="s">
        <v>113</v>
      </c>
      <c r="AM11" s="36" t="s">
        <v>113</v>
      </c>
      <c r="AN11" s="63">
        <f t="shared" ref="AN11:AN26" si="1">SUM(D11*0.3/100)</f>
        <v>1.347</v>
      </c>
    </row>
    <row r="12" spans="1:41">
      <c r="A12" s="64" t="s">
        <v>114</v>
      </c>
      <c r="B12" s="44" t="s">
        <v>32</v>
      </c>
      <c r="C12" s="35" t="s">
        <v>115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113</v>
      </c>
      <c r="AC12" s="36" t="s">
        <v>113</v>
      </c>
      <c r="AD12" s="36" t="s">
        <v>113</v>
      </c>
      <c r="AE12" s="36" t="s">
        <v>113</v>
      </c>
      <c r="AF12" s="36" t="s">
        <v>113</v>
      </c>
      <c r="AG12" s="36" t="s">
        <v>113</v>
      </c>
      <c r="AH12" s="36" t="s">
        <v>113</v>
      </c>
      <c r="AI12" s="36" t="s">
        <v>113</v>
      </c>
      <c r="AJ12" s="36" t="s">
        <v>113</v>
      </c>
      <c r="AK12" s="36" t="s">
        <v>113</v>
      </c>
      <c r="AL12" s="36" t="s">
        <v>113</v>
      </c>
      <c r="AM12" s="36" t="s">
        <v>113</v>
      </c>
      <c r="AN12" s="63">
        <f t="shared" si="1"/>
        <v>0.61199999999999999</v>
      </c>
    </row>
    <row r="13" spans="1:41" ht="84">
      <c r="A13" s="64" t="s">
        <v>116</v>
      </c>
      <c r="B13" s="44" t="s">
        <v>117</v>
      </c>
      <c r="C13" s="22" t="s">
        <v>118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113</v>
      </c>
      <c r="U13" s="36" t="s">
        <v>113</v>
      </c>
      <c r="V13" s="36" t="s">
        <v>113</v>
      </c>
      <c r="W13" s="36" t="s">
        <v>113</v>
      </c>
      <c r="X13" s="36" t="s">
        <v>113</v>
      </c>
      <c r="Y13" s="36" t="s">
        <v>113</v>
      </c>
      <c r="Z13" s="36" t="s">
        <v>113</v>
      </c>
      <c r="AA13" s="36" t="s">
        <v>113</v>
      </c>
      <c r="AB13" s="36" t="s">
        <v>113</v>
      </c>
      <c r="AC13" s="36" t="s">
        <v>113</v>
      </c>
      <c r="AD13" s="36" t="s">
        <v>113</v>
      </c>
      <c r="AE13" s="36" t="s">
        <v>113</v>
      </c>
      <c r="AF13" s="36" t="s">
        <v>113</v>
      </c>
      <c r="AG13" s="36" t="s">
        <v>113</v>
      </c>
      <c r="AH13" s="36" t="s">
        <v>113</v>
      </c>
      <c r="AI13" s="36" t="s">
        <v>113</v>
      </c>
      <c r="AJ13" s="36" t="s">
        <v>113</v>
      </c>
      <c r="AK13" s="36" t="s">
        <v>113</v>
      </c>
      <c r="AL13" s="36" t="s">
        <v>113</v>
      </c>
      <c r="AM13" s="36" t="s">
        <v>113</v>
      </c>
      <c r="AN13" s="63">
        <f t="shared" si="1"/>
        <v>0.255</v>
      </c>
    </row>
    <row r="14" spans="1:41" ht="36">
      <c r="A14" s="64" t="s">
        <v>119</v>
      </c>
      <c r="B14" s="44" t="s">
        <v>120</v>
      </c>
      <c r="C14" s="22" t="s">
        <v>121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113</v>
      </c>
      <c r="AK14" s="36" t="s">
        <v>113</v>
      </c>
      <c r="AL14" s="36" t="s">
        <v>113</v>
      </c>
      <c r="AM14" s="36" t="s">
        <v>113</v>
      </c>
      <c r="AN14" s="63">
        <f t="shared" si="1"/>
        <v>0.255</v>
      </c>
    </row>
    <row r="15" spans="1:41">
      <c r="A15" s="64" t="s">
        <v>122</v>
      </c>
      <c r="B15" s="44" t="s">
        <v>123</v>
      </c>
      <c r="C15" s="32" t="s">
        <v>124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113</v>
      </c>
      <c r="AC15" s="36" t="s">
        <v>113</v>
      </c>
      <c r="AD15" s="36" t="s">
        <v>113</v>
      </c>
      <c r="AE15" s="36" t="s">
        <v>113</v>
      </c>
      <c r="AF15" s="36" t="s">
        <v>113</v>
      </c>
      <c r="AG15" s="36" t="s">
        <v>113</v>
      </c>
      <c r="AH15" s="36" t="s">
        <v>113</v>
      </c>
      <c r="AI15" s="36" t="s">
        <v>113</v>
      </c>
      <c r="AJ15" s="36" t="s">
        <v>113</v>
      </c>
      <c r="AK15" s="36" t="s">
        <v>113</v>
      </c>
      <c r="AL15" s="36" t="s">
        <v>113</v>
      </c>
      <c r="AM15" s="36" t="s">
        <v>113</v>
      </c>
      <c r="AN15" s="63">
        <f t="shared" si="1"/>
        <v>0.255</v>
      </c>
    </row>
    <row r="16" spans="1:41" ht="84">
      <c r="A16" s="64" t="s">
        <v>125</v>
      </c>
      <c r="B16" s="44" t="s">
        <v>126</v>
      </c>
      <c r="C16" s="22" t="s">
        <v>127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113</v>
      </c>
      <c r="M16" s="37" t="s">
        <v>113</v>
      </c>
      <c r="N16" s="37" t="s">
        <v>113</v>
      </c>
      <c r="O16" s="37" t="s">
        <v>113</v>
      </c>
      <c r="P16" s="37" t="s">
        <v>113</v>
      </c>
      <c r="Q16" s="37" t="s">
        <v>113</v>
      </c>
      <c r="R16" s="37" t="s">
        <v>113</v>
      </c>
      <c r="S16" s="37" t="s">
        <v>113</v>
      </c>
      <c r="T16" s="37" t="s">
        <v>113</v>
      </c>
      <c r="U16" s="36" t="s">
        <v>113</v>
      </c>
      <c r="V16" s="36" t="s">
        <v>113</v>
      </c>
      <c r="W16" s="36" t="s">
        <v>113</v>
      </c>
      <c r="X16" s="36" t="s">
        <v>113</v>
      </c>
      <c r="Y16" s="36" t="s">
        <v>113</v>
      </c>
      <c r="Z16" s="36" t="s">
        <v>113</v>
      </c>
      <c r="AA16" s="36" t="s">
        <v>113</v>
      </c>
      <c r="AB16" s="36" t="s">
        <v>113</v>
      </c>
      <c r="AC16" s="36" t="s">
        <v>113</v>
      </c>
      <c r="AD16" s="36" t="s">
        <v>113</v>
      </c>
      <c r="AE16" s="36" t="s">
        <v>113</v>
      </c>
      <c r="AF16" s="36" t="s">
        <v>113</v>
      </c>
      <c r="AG16" s="36" t="s">
        <v>113</v>
      </c>
      <c r="AH16" s="36" t="s">
        <v>113</v>
      </c>
      <c r="AI16" s="36" t="s">
        <v>113</v>
      </c>
      <c r="AJ16" s="36" t="s">
        <v>113</v>
      </c>
      <c r="AK16" s="36" t="s">
        <v>113</v>
      </c>
      <c r="AL16" s="36" t="s">
        <v>113</v>
      </c>
      <c r="AM16" s="36" t="s">
        <v>113</v>
      </c>
      <c r="AN16" s="63">
        <f t="shared" si="1"/>
        <v>0.20399999999999999</v>
      </c>
    </row>
    <row r="17" spans="1:40">
      <c r="A17" s="64" t="s">
        <v>128</v>
      </c>
      <c r="B17" s="44" t="s">
        <v>129</v>
      </c>
      <c r="C17" s="32" t="s">
        <v>130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113</v>
      </c>
      <c r="AC17" s="36" t="s">
        <v>113</v>
      </c>
      <c r="AD17" s="36" t="s">
        <v>113</v>
      </c>
      <c r="AE17" s="36" t="s">
        <v>113</v>
      </c>
      <c r="AF17" s="36" t="s">
        <v>113</v>
      </c>
      <c r="AG17" s="36" t="s">
        <v>113</v>
      </c>
      <c r="AH17" s="36" t="s">
        <v>113</v>
      </c>
      <c r="AI17" s="36" t="s">
        <v>113</v>
      </c>
      <c r="AJ17" s="36" t="s">
        <v>113</v>
      </c>
      <c r="AK17" s="36" t="s">
        <v>113</v>
      </c>
      <c r="AL17" s="36" t="s">
        <v>113</v>
      </c>
      <c r="AM17" s="36" t="s">
        <v>113</v>
      </c>
      <c r="AN17" s="63">
        <f t="shared" si="1"/>
        <v>0.20399999999999999</v>
      </c>
    </row>
    <row r="18" spans="1:40" ht="24">
      <c r="A18" s="64" t="s">
        <v>131</v>
      </c>
      <c r="B18" s="44" t="s">
        <v>132</v>
      </c>
      <c r="C18" s="22" t="s">
        <v>133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113</v>
      </c>
      <c r="AK18" s="36" t="s">
        <v>113</v>
      </c>
      <c r="AL18" s="36" t="s">
        <v>113</v>
      </c>
      <c r="AM18" s="36" t="s">
        <v>113</v>
      </c>
      <c r="AN18" s="63">
        <f t="shared" si="1"/>
        <v>0.20399999999999999</v>
      </c>
    </row>
    <row r="19" spans="1:40">
      <c r="A19" s="64" t="s">
        <v>134</v>
      </c>
      <c r="B19" s="44" t="s">
        <v>135</v>
      </c>
      <c r="C19" s="32" t="s">
        <v>136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113</v>
      </c>
      <c r="AC19" s="36" t="s">
        <v>113</v>
      </c>
      <c r="AD19" s="36" t="s">
        <v>113</v>
      </c>
      <c r="AE19" s="36" t="s">
        <v>113</v>
      </c>
      <c r="AF19" s="36" t="s">
        <v>113</v>
      </c>
      <c r="AG19" s="36" t="s">
        <v>113</v>
      </c>
      <c r="AH19" s="36" t="s">
        <v>113</v>
      </c>
      <c r="AI19" s="36" t="s">
        <v>113</v>
      </c>
      <c r="AJ19" s="36" t="s">
        <v>113</v>
      </c>
      <c r="AK19" s="36" t="s">
        <v>113</v>
      </c>
      <c r="AL19" s="36" t="s">
        <v>113</v>
      </c>
      <c r="AM19" s="36" t="s">
        <v>113</v>
      </c>
      <c r="AN19" s="63">
        <f t="shared" si="1"/>
        <v>0.20399999999999999</v>
      </c>
    </row>
    <row r="20" spans="1:40">
      <c r="A20" s="64" t="s">
        <v>137</v>
      </c>
      <c r="B20" s="44" t="s">
        <v>138</v>
      </c>
      <c r="C20" s="32" t="s">
        <v>139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113</v>
      </c>
      <c r="U20" s="36" t="s">
        <v>113</v>
      </c>
      <c r="V20" s="36" t="s">
        <v>113</v>
      </c>
      <c r="W20" s="36" t="s">
        <v>113</v>
      </c>
      <c r="X20" s="36" t="s">
        <v>113</v>
      </c>
      <c r="Y20" s="36" t="s">
        <v>113</v>
      </c>
      <c r="Z20" s="36" t="s">
        <v>113</v>
      </c>
      <c r="AA20" s="36" t="s">
        <v>113</v>
      </c>
      <c r="AB20" s="36" t="s">
        <v>113</v>
      </c>
      <c r="AC20" s="36" t="s">
        <v>113</v>
      </c>
      <c r="AD20" s="36" t="s">
        <v>113</v>
      </c>
      <c r="AE20" s="36" t="s">
        <v>113</v>
      </c>
      <c r="AF20" s="36" t="s">
        <v>113</v>
      </c>
      <c r="AG20" s="36" t="s">
        <v>113</v>
      </c>
      <c r="AH20" s="36" t="s">
        <v>113</v>
      </c>
      <c r="AI20" s="36" t="s">
        <v>113</v>
      </c>
      <c r="AJ20" s="36" t="s">
        <v>113</v>
      </c>
      <c r="AK20" s="36" t="s">
        <v>113</v>
      </c>
      <c r="AL20" s="36" t="s">
        <v>113</v>
      </c>
      <c r="AM20" s="36" t="s">
        <v>113</v>
      </c>
      <c r="AN20" s="63">
        <f t="shared" si="1"/>
        <v>0.153</v>
      </c>
    </row>
    <row r="21" spans="1:40">
      <c r="A21" s="64" t="s">
        <v>140</v>
      </c>
      <c r="B21" s="44" t="s">
        <v>141</v>
      </c>
      <c r="C21" s="32" t="s">
        <v>142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113</v>
      </c>
      <c r="U21" s="36" t="s">
        <v>113</v>
      </c>
      <c r="V21" s="36" t="s">
        <v>113</v>
      </c>
      <c r="W21" s="36" t="s">
        <v>113</v>
      </c>
      <c r="X21" s="36" t="s">
        <v>113</v>
      </c>
      <c r="Y21" s="36" t="s">
        <v>113</v>
      </c>
      <c r="Z21" s="36" t="s">
        <v>113</v>
      </c>
      <c r="AA21" s="36" t="s">
        <v>113</v>
      </c>
      <c r="AB21" s="36" t="s">
        <v>113</v>
      </c>
      <c r="AC21" s="36" t="s">
        <v>113</v>
      </c>
      <c r="AD21" s="36" t="s">
        <v>113</v>
      </c>
      <c r="AE21" s="36" t="s">
        <v>113</v>
      </c>
      <c r="AF21" s="36" t="s">
        <v>113</v>
      </c>
      <c r="AG21" s="36" t="s">
        <v>113</v>
      </c>
      <c r="AH21" s="36" t="s">
        <v>113</v>
      </c>
      <c r="AI21" s="36" t="s">
        <v>113</v>
      </c>
      <c r="AJ21" s="36" t="s">
        <v>113</v>
      </c>
      <c r="AK21" s="36" t="s">
        <v>113</v>
      </c>
      <c r="AL21" s="36" t="s">
        <v>113</v>
      </c>
      <c r="AM21" s="36" t="s">
        <v>113</v>
      </c>
      <c r="AN21" s="63">
        <f t="shared" si="1"/>
        <v>0.10199999999999999</v>
      </c>
    </row>
    <row r="22" spans="1:40">
      <c r="A22" s="64" t="s">
        <v>143</v>
      </c>
      <c r="B22" s="44" t="s">
        <v>144</v>
      </c>
      <c r="C22" s="32" t="s">
        <v>145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113</v>
      </c>
      <c r="U22" s="36" t="s">
        <v>113</v>
      </c>
      <c r="V22" s="36" t="s">
        <v>113</v>
      </c>
      <c r="W22" s="36" t="s">
        <v>113</v>
      </c>
      <c r="X22" s="36" t="s">
        <v>113</v>
      </c>
      <c r="Y22" s="36" t="s">
        <v>113</v>
      </c>
      <c r="Z22" s="36" t="s">
        <v>113</v>
      </c>
      <c r="AA22" s="36" t="s">
        <v>113</v>
      </c>
      <c r="AB22" s="36" t="s">
        <v>113</v>
      </c>
      <c r="AC22" s="36" t="s">
        <v>113</v>
      </c>
      <c r="AD22" s="36" t="s">
        <v>113</v>
      </c>
      <c r="AE22" s="36" t="s">
        <v>113</v>
      </c>
      <c r="AF22" s="36" t="s">
        <v>113</v>
      </c>
      <c r="AG22" s="36" t="s">
        <v>113</v>
      </c>
      <c r="AH22" s="36" t="s">
        <v>113</v>
      </c>
      <c r="AI22" s="36" t="s">
        <v>113</v>
      </c>
      <c r="AJ22" s="36" t="s">
        <v>113</v>
      </c>
      <c r="AK22" s="36" t="s">
        <v>113</v>
      </c>
      <c r="AL22" s="36" t="s">
        <v>113</v>
      </c>
      <c r="AM22" s="36" t="s">
        <v>113</v>
      </c>
      <c r="AN22" s="63">
        <f t="shared" si="1"/>
        <v>0.10199999999999999</v>
      </c>
    </row>
    <row r="23" spans="1:40">
      <c r="A23" s="64" t="s">
        <v>146</v>
      </c>
      <c r="B23" s="44" t="s">
        <v>147</v>
      </c>
      <c r="C23" s="32" t="s">
        <v>148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113</v>
      </c>
      <c r="U23" s="36" t="s">
        <v>113</v>
      </c>
      <c r="V23" s="36" t="s">
        <v>113</v>
      </c>
      <c r="W23" s="36" t="s">
        <v>113</v>
      </c>
      <c r="X23" s="36" t="s">
        <v>113</v>
      </c>
      <c r="Y23" s="36" t="s">
        <v>113</v>
      </c>
      <c r="Z23" s="36" t="s">
        <v>113</v>
      </c>
      <c r="AA23" s="36" t="s">
        <v>113</v>
      </c>
      <c r="AB23" s="36" t="s">
        <v>113</v>
      </c>
      <c r="AC23" s="36" t="s">
        <v>113</v>
      </c>
      <c r="AD23" s="36" t="s">
        <v>113</v>
      </c>
      <c r="AE23" s="36" t="s">
        <v>113</v>
      </c>
      <c r="AF23" s="36" t="s">
        <v>113</v>
      </c>
      <c r="AG23" s="36" t="s">
        <v>113</v>
      </c>
      <c r="AH23" s="36" t="s">
        <v>113</v>
      </c>
      <c r="AI23" s="36" t="s">
        <v>113</v>
      </c>
      <c r="AJ23" s="36" t="s">
        <v>113</v>
      </c>
      <c r="AK23" s="36" t="s">
        <v>113</v>
      </c>
      <c r="AL23" s="36" t="s">
        <v>113</v>
      </c>
      <c r="AM23" s="36" t="s">
        <v>113</v>
      </c>
      <c r="AN23" s="63">
        <f t="shared" si="1"/>
        <v>7.6499999999999999E-2</v>
      </c>
    </row>
    <row r="24" spans="1:40">
      <c r="A24" s="64" t="s">
        <v>149</v>
      </c>
      <c r="B24" s="44" t="s">
        <v>150</v>
      </c>
      <c r="C24" s="32" t="s">
        <v>151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113</v>
      </c>
      <c r="U24" s="36" t="s">
        <v>113</v>
      </c>
      <c r="V24" s="36" t="s">
        <v>113</v>
      </c>
      <c r="W24" s="36" t="s">
        <v>113</v>
      </c>
      <c r="X24" s="36" t="s">
        <v>113</v>
      </c>
      <c r="Y24" s="36" t="s">
        <v>113</v>
      </c>
      <c r="Z24" s="36" t="s">
        <v>113</v>
      </c>
      <c r="AA24" s="36" t="s">
        <v>113</v>
      </c>
      <c r="AB24" s="36" t="s">
        <v>113</v>
      </c>
      <c r="AC24" s="36" t="s">
        <v>113</v>
      </c>
      <c r="AD24" s="36" t="s">
        <v>113</v>
      </c>
      <c r="AE24" s="36" t="s">
        <v>113</v>
      </c>
      <c r="AF24" s="36" t="s">
        <v>113</v>
      </c>
      <c r="AG24" s="36" t="s">
        <v>113</v>
      </c>
      <c r="AH24" s="36" t="s">
        <v>113</v>
      </c>
      <c r="AI24" s="36" t="s">
        <v>113</v>
      </c>
      <c r="AJ24" s="36" t="s">
        <v>113</v>
      </c>
      <c r="AK24" s="36" t="s">
        <v>113</v>
      </c>
      <c r="AL24" s="36" t="s">
        <v>113</v>
      </c>
      <c r="AM24" s="36" t="s">
        <v>113</v>
      </c>
      <c r="AN24" s="63">
        <f t="shared" si="1"/>
        <v>6.3750000000000001E-2</v>
      </c>
    </row>
    <row r="25" spans="1:40">
      <c r="A25" s="64" t="s">
        <v>152</v>
      </c>
      <c r="B25" s="44" t="s">
        <v>153</v>
      </c>
      <c r="C25" s="32" t="s">
        <v>154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113</v>
      </c>
      <c r="U25" s="36" t="s">
        <v>113</v>
      </c>
      <c r="V25" s="36" t="s">
        <v>113</v>
      </c>
      <c r="W25" s="36" t="s">
        <v>113</v>
      </c>
      <c r="X25" s="36" t="s">
        <v>113</v>
      </c>
      <c r="Y25" s="36" t="s">
        <v>113</v>
      </c>
      <c r="Z25" s="36" t="s">
        <v>113</v>
      </c>
      <c r="AA25" s="36" t="s">
        <v>113</v>
      </c>
      <c r="AB25" s="36" t="s">
        <v>113</v>
      </c>
      <c r="AC25" s="36" t="s">
        <v>113</v>
      </c>
      <c r="AD25" s="36" t="s">
        <v>113</v>
      </c>
      <c r="AE25" s="36" t="s">
        <v>113</v>
      </c>
      <c r="AF25" s="36" t="s">
        <v>113</v>
      </c>
      <c r="AG25" s="36" t="s">
        <v>113</v>
      </c>
      <c r="AH25" s="36" t="s">
        <v>113</v>
      </c>
      <c r="AI25" s="36" t="s">
        <v>113</v>
      </c>
      <c r="AJ25" s="36" t="s">
        <v>113</v>
      </c>
      <c r="AK25" s="36" t="s">
        <v>113</v>
      </c>
      <c r="AL25" s="36" t="s">
        <v>113</v>
      </c>
      <c r="AM25" s="36" t="s">
        <v>113</v>
      </c>
      <c r="AN25" s="63">
        <f t="shared" si="1"/>
        <v>5.0999999999999997E-2</v>
      </c>
    </row>
    <row r="26" spans="1:40" ht="24.75" thickBot="1">
      <c r="A26" s="39" t="s">
        <v>155</v>
      </c>
      <c r="B26" s="45" t="s">
        <v>156</v>
      </c>
      <c r="C26" s="23" t="s">
        <v>157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113</v>
      </c>
      <c r="AC26" s="42" t="s">
        <v>113</v>
      </c>
      <c r="AD26" s="42" t="s">
        <v>113</v>
      </c>
      <c r="AE26" s="42" t="s">
        <v>113</v>
      </c>
      <c r="AF26" s="42" t="s">
        <v>113</v>
      </c>
      <c r="AG26" s="42" t="s">
        <v>113</v>
      </c>
      <c r="AH26" s="42" t="s">
        <v>113</v>
      </c>
      <c r="AI26" s="42" t="s">
        <v>113</v>
      </c>
      <c r="AJ26" s="42" t="s">
        <v>113</v>
      </c>
      <c r="AK26" s="42" t="s">
        <v>113</v>
      </c>
      <c r="AL26" s="42" t="s">
        <v>113</v>
      </c>
      <c r="AM26" s="42" t="s">
        <v>113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158</v>
      </c>
    </row>
    <row r="2" spans="1:1" s="19" customFormat="1" ht="15" customHeight="1">
      <c r="A2" s="18" t="s">
        <v>159</v>
      </c>
    </row>
    <row r="3" spans="1:1" s="19" customFormat="1" ht="15" customHeight="1">
      <c r="A3" s="18" t="s">
        <v>160</v>
      </c>
    </row>
    <row r="4" spans="1:1" s="19" customFormat="1" ht="15" customHeight="1">
      <c r="A4" s="18" t="s">
        <v>161</v>
      </c>
    </row>
    <row r="5" spans="1:1" s="19" customFormat="1" ht="15" customHeight="1">
      <c r="A5" s="18" t="s">
        <v>162</v>
      </c>
    </row>
    <row r="6" spans="1:1" s="19" customFormat="1" ht="15" customHeight="1">
      <c r="A6" s="18" t="s">
        <v>163</v>
      </c>
    </row>
    <row r="7" spans="1:1" s="19" customFormat="1" ht="15" customHeight="1">
      <c r="A7" s="18" t="s">
        <v>164</v>
      </c>
    </row>
    <row r="8" spans="1:1" s="19" customFormat="1" ht="15" customHeight="1">
      <c r="A8" s="18" t="s">
        <v>165</v>
      </c>
    </row>
    <row r="9" spans="1:1" s="19" customFormat="1" ht="15" customHeight="1">
      <c r="A9" s="18" t="s">
        <v>166</v>
      </c>
    </row>
    <row r="10" spans="1:1" s="19" customFormat="1" ht="15" customHeight="1">
      <c r="A10" s="18" t="s">
        <v>167</v>
      </c>
    </row>
    <row r="11" spans="1:1" s="19" customFormat="1" ht="15" customHeight="1">
      <c r="A11" s="18" t="s">
        <v>168</v>
      </c>
    </row>
    <row r="12" spans="1:1" s="19" customFormat="1" ht="15" customHeight="1">
      <c r="A12" s="18" t="s">
        <v>169</v>
      </c>
    </row>
    <row r="13" spans="1:1" s="19" customFormat="1" ht="15" customHeight="1">
      <c r="A13" s="18" t="s">
        <v>170</v>
      </c>
    </row>
    <row r="14" spans="1:1" s="19" customFormat="1" ht="15" customHeight="1">
      <c r="A14" s="18" t="s">
        <v>171</v>
      </c>
    </row>
    <row r="15" spans="1:1" s="19" customFormat="1" ht="15" customHeight="1">
      <c r="A15" s="18" t="s">
        <v>172</v>
      </c>
    </row>
    <row r="16" spans="1:1" s="19" customFormat="1" ht="15" customHeight="1">
      <c r="A16" s="18" t="s">
        <v>173</v>
      </c>
    </row>
    <row r="17" spans="1:1" s="19" customFormat="1" ht="15" customHeight="1">
      <c r="A17" s="18" t="s">
        <v>174</v>
      </c>
    </row>
    <row r="18" spans="1:1" s="19" customFormat="1" ht="15" customHeight="1">
      <c r="A18" s="18" t="s">
        <v>175</v>
      </c>
    </row>
    <row r="19" spans="1:1" s="19" customFormat="1" ht="15" customHeight="1">
      <c r="A19" s="18" t="s">
        <v>176</v>
      </c>
    </row>
    <row r="20" spans="1:1" s="19" customFormat="1" ht="15" customHeight="1">
      <c r="A20" s="18" t="s">
        <v>177</v>
      </c>
    </row>
    <row r="21" spans="1:1" s="19" customFormat="1" ht="15" customHeight="1">
      <c r="A21" s="18" t="s">
        <v>178</v>
      </c>
    </row>
    <row r="22" spans="1:1" s="19" customFormat="1" ht="15" customHeight="1">
      <c r="A22" s="18" t="s">
        <v>179</v>
      </c>
    </row>
    <row r="23" spans="1:1" s="19" customFormat="1" ht="15" customHeight="1">
      <c r="A23" s="18" t="s">
        <v>180</v>
      </c>
    </row>
    <row r="24" spans="1:1" s="19" customFormat="1" ht="15" customHeight="1">
      <c r="A24" s="18" t="s">
        <v>181</v>
      </c>
    </row>
    <row r="25" spans="1:1" s="19" customFormat="1" ht="15" customHeight="1">
      <c r="A25" s="18" t="s">
        <v>182</v>
      </c>
    </row>
    <row r="26" spans="1:1" s="19" customFormat="1" ht="15" customHeight="1">
      <c r="A26" s="18" t="s">
        <v>183</v>
      </c>
    </row>
    <row r="27" spans="1:1" s="19" customFormat="1" ht="15" customHeight="1">
      <c r="A27" s="18" t="s">
        <v>184</v>
      </c>
    </row>
    <row r="28" spans="1:1" s="19" customFormat="1" ht="15" customHeight="1">
      <c r="A28" s="18" t="s">
        <v>185</v>
      </c>
    </row>
    <row r="29" spans="1:1" s="19" customFormat="1" ht="15" customHeight="1">
      <c r="A29" s="18" t="s">
        <v>186</v>
      </c>
    </row>
    <row r="30" spans="1:1" s="19" customFormat="1" ht="15" customHeight="1">
      <c r="A30" s="18" t="s">
        <v>187</v>
      </c>
    </row>
    <row r="31" spans="1:1" s="19" customFormat="1" ht="15" customHeight="1">
      <c r="A31" s="18" t="s">
        <v>188</v>
      </c>
    </row>
    <row r="32" spans="1:1" s="19" customFormat="1" ht="15" customHeight="1">
      <c r="A32" s="18" t="s">
        <v>189</v>
      </c>
    </row>
    <row r="33" spans="1:1" s="19" customFormat="1" ht="15" customHeight="1">
      <c r="A33" s="18" t="s">
        <v>190</v>
      </c>
    </row>
    <row r="34" spans="1:1" s="19" customFormat="1" ht="15" customHeight="1">
      <c r="A34" s="18" t="s">
        <v>191</v>
      </c>
    </row>
    <row r="35" spans="1:1" s="19" customFormat="1" ht="15" customHeight="1">
      <c r="A35" s="18" t="s">
        <v>192</v>
      </c>
    </row>
    <row r="36" spans="1:1" s="19" customFormat="1" ht="15" customHeight="1">
      <c r="A36" s="18" t="s">
        <v>193</v>
      </c>
    </row>
    <row r="37" spans="1:1" s="19" customFormat="1" ht="15" customHeight="1">
      <c r="A37" s="18" t="s">
        <v>194</v>
      </c>
    </row>
    <row r="38" spans="1:1" s="19" customFormat="1" ht="15" customHeight="1">
      <c r="A38" s="18" t="s">
        <v>195</v>
      </c>
    </row>
    <row r="39" spans="1:1" s="19" customFormat="1" ht="15" customHeight="1">
      <c r="A39" s="18" t="s">
        <v>196</v>
      </c>
    </row>
    <row r="40" spans="1:1" s="19" customFormat="1" ht="15" customHeight="1">
      <c r="A40" s="18" t="s">
        <v>197</v>
      </c>
    </row>
    <row r="41" spans="1:1" s="19" customFormat="1" ht="15" customHeight="1">
      <c r="A41" s="18" t="s">
        <v>198</v>
      </c>
    </row>
    <row r="42" spans="1:1" s="19" customFormat="1" ht="15" customHeight="1">
      <c r="A42" s="18" t="s">
        <v>199</v>
      </c>
    </row>
    <row r="43" spans="1:1" s="19" customFormat="1" ht="15" customHeight="1">
      <c r="A43" s="18" t="s">
        <v>200</v>
      </c>
    </row>
    <row r="44" spans="1:1" s="19" customFormat="1" ht="15" customHeight="1">
      <c r="A44" s="18" t="s">
        <v>201</v>
      </c>
    </row>
    <row r="45" spans="1:1" s="19" customFormat="1" ht="15" customHeight="1">
      <c r="A45" s="18" t="s">
        <v>202</v>
      </c>
    </row>
    <row r="46" spans="1:1" s="19" customFormat="1" ht="15" customHeight="1">
      <c r="A46" s="18" t="s">
        <v>203</v>
      </c>
    </row>
    <row r="47" spans="1:1" s="19" customFormat="1" ht="15" customHeight="1">
      <c r="A47" s="18" t="s">
        <v>204</v>
      </c>
    </row>
    <row r="48" spans="1:1" s="19" customFormat="1" ht="15" customHeight="1">
      <c r="A48" s="18" t="s">
        <v>205</v>
      </c>
    </row>
    <row r="49" spans="1:1" s="19" customFormat="1" ht="15" customHeight="1">
      <c r="A49" s="18" t="s">
        <v>206</v>
      </c>
    </row>
    <row r="50" spans="1:1" s="19" customFormat="1" ht="15" customHeight="1">
      <c r="A50" s="18" t="s">
        <v>207</v>
      </c>
    </row>
    <row r="51" spans="1:1" s="19" customFormat="1" ht="15" customHeight="1">
      <c r="A51" s="18" t="s">
        <v>208</v>
      </c>
    </row>
    <row r="52" spans="1:1" s="19" customFormat="1" ht="15" customHeight="1">
      <c r="A52" s="18" t="s">
        <v>209</v>
      </c>
    </row>
    <row r="53" spans="1:1" s="19" customFormat="1" ht="15" customHeight="1">
      <c r="A53" s="18" t="s">
        <v>210</v>
      </c>
    </row>
    <row r="54" spans="1:1" s="19" customFormat="1" ht="15" customHeight="1">
      <c r="A54" s="18" t="s">
        <v>211</v>
      </c>
    </row>
    <row r="55" spans="1:1" s="19" customFormat="1" ht="15" customHeight="1">
      <c r="A55" s="18" t="s">
        <v>212</v>
      </c>
    </row>
    <row r="56" spans="1:1" s="19" customFormat="1" ht="15" customHeight="1">
      <c r="A56" s="18" t="s">
        <v>213</v>
      </c>
    </row>
    <row r="57" spans="1:1" s="19" customFormat="1" ht="15" customHeight="1">
      <c r="A57" s="18" t="s">
        <v>214</v>
      </c>
    </row>
    <row r="58" spans="1:1" s="19" customFormat="1" ht="15" customHeight="1">
      <c r="A58" s="18" t="s">
        <v>215</v>
      </c>
    </row>
    <row r="59" spans="1:1" s="19" customFormat="1" ht="15" customHeight="1">
      <c r="A59" s="18" t="s">
        <v>216</v>
      </c>
    </row>
    <row r="60" spans="1:1" s="19" customFormat="1" ht="15" customHeight="1">
      <c r="A60" s="18" t="s">
        <v>217</v>
      </c>
    </row>
    <row r="61" spans="1:1" s="19" customFormat="1" ht="15" customHeight="1">
      <c r="A61" s="18" t="s">
        <v>218</v>
      </c>
    </row>
    <row r="62" spans="1:1" s="19" customFormat="1" ht="15" customHeight="1">
      <c r="A62" s="18" t="s">
        <v>219</v>
      </c>
    </row>
    <row r="63" spans="1:1" s="19" customFormat="1" ht="15" customHeight="1">
      <c r="A63" s="18" t="s">
        <v>220</v>
      </c>
    </row>
    <row r="64" spans="1:1" s="19" customFormat="1" ht="15" customHeight="1">
      <c r="A64" s="18" t="s">
        <v>221</v>
      </c>
    </row>
    <row r="65" spans="1:1" s="19" customFormat="1" ht="15" customHeight="1">
      <c r="A65" s="18" t="s">
        <v>222</v>
      </c>
    </row>
    <row r="66" spans="1:1" s="19" customFormat="1" ht="15" customHeight="1">
      <c r="A66" s="18" t="s">
        <v>223</v>
      </c>
    </row>
    <row r="67" spans="1:1" s="19" customFormat="1" ht="15" customHeight="1">
      <c r="A67" s="18" t="s">
        <v>224</v>
      </c>
    </row>
    <row r="68" spans="1:1" s="19" customFormat="1" ht="15" customHeight="1">
      <c r="A68" s="18" t="s">
        <v>225</v>
      </c>
    </row>
    <row r="69" spans="1:1" s="19" customFormat="1" ht="15" customHeight="1">
      <c r="A69" s="18" t="s">
        <v>226</v>
      </c>
    </row>
    <row r="70" spans="1:1" s="19" customFormat="1" ht="15" customHeight="1">
      <c r="A70" s="18" t="s">
        <v>227</v>
      </c>
    </row>
    <row r="71" spans="1:1" s="19" customFormat="1" ht="15" customHeight="1">
      <c r="A71" s="18" t="s">
        <v>3</v>
      </c>
    </row>
    <row r="72" spans="1:1" s="19" customFormat="1" ht="15" customHeight="1">
      <c r="A72" s="18" t="s">
        <v>228</v>
      </c>
    </row>
    <row r="73" spans="1:1" s="19" customFormat="1" ht="15" customHeight="1">
      <c r="A73" s="18" t="s">
        <v>229</v>
      </c>
    </row>
    <row r="74" spans="1:1" s="19" customFormat="1" ht="15" customHeight="1">
      <c r="A74" s="18" t="s">
        <v>230</v>
      </c>
    </row>
    <row r="75" spans="1:1" s="19" customFormat="1" ht="15" customHeight="1">
      <c r="A75" s="18" t="s">
        <v>231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3BC60823-5EA4-4548-9531-CD23F6C73D07">false</needDetail>
    <alreadyChecked xmlns="3BC60823-5EA4-4548-9531-CD23F6C73D07">false</alreadyChecked>
    <xd_ProgID xmlns="http://schemas.microsoft.com/sharepoint/v3" xsi:nil="true"/>
    <Comments xmlns="3BC60823-5EA4-4548-9531-CD23F6C73D0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82C5848BF24DF146B686B01A9B0EED2B" ma:contentTypeVersion="" ma:contentTypeDescription="" ma:contentTypeScope="" ma:versionID="12913102956e9cd970ef09b5f6471332">
  <xsd:schema xmlns:xsd="http://www.w3.org/2001/XMLSchema" xmlns:xs="http://www.w3.org/2001/XMLSchema" xmlns:p="http://schemas.microsoft.com/office/2006/metadata/properties" xmlns:ns1="http://schemas.microsoft.com/sharepoint/v3" xmlns:ns2="3BC60823-5EA4-4548-9531-CD23F6C73D07" targetNamespace="http://schemas.microsoft.com/office/2006/metadata/properties" ma:root="true" ma:fieldsID="54e5f2a5b034009848b14ddd173fcd87" ns1:_="" ns2:_="">
    <xsd:import namespace="http://schemas.microsoft.com/sharepoint/v3"/>
    <xsd:import namespace="3BC60823-5EA4-4548-9531-CD23F6C73D07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C60823-5EA4-4548-9531-CD23F6C73D07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6BFB51-E9CD-49EA-8D9A-9904E4FBE59C}">
  <ds:schemaRefs>
    <ds:schemaRef ds:uri="http://schemas.microsoft.com/sharepoint/v3"/>
    <ds:schemaRef ds:uri="http://purl.org/dc/terms/"/>
    <ds:schemaRef ds:uri="http://schemas.openxmlformats.org/package/2006/metadata/core-properties"/>
    <ds:schemaRef ds:uri="3BC60823-5EA4-4548-9531-CD23F6C73D0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D689A2B-2C7D-410D-AC37-55C3C0496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C60823-5EA4-4548-9531-CD23F6C73D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2021-03-13T11:39:59Z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0x0101006CB92C11A11C4849B1A04E87CB5CBA3E0082C5848BF24DF146B686B01A9B0EED2B</vt:lpwstr>
  </property>
</Properties>
</file>